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20" yWindow="108" windowWidth="23256" windowHeight="13176" tabRatio="902" activeTab="11"/>
  </bookViews>
  <sheets>
    <sheet name="Player" sheetId="3" r:id="rId1"/>
    <sheet name="Team" sheetId="17" r:id="rId2"/>
    <sheet name="Decision Trees" sheetId="11" r:id="rId3"/>
    <sheet name="AI Suggestion Model" sheetId="18" r:id="rId4"/>
    <sheet name="Primary Stats" sheetId="2" r:id="rId5"/>
    <sheet name="Formulas" sheetId="1" r:id="rId6"/>
    <sheet name="Powerup Cards" sheetId="5" r:id="rId7"/>
    <sheet name="Dunk Cards" sheetId="9" r:id="rId8"/>
    <sheet name="Bling &amp; XP table" sheetId="8" r:id="rId9"/>
    <sheet name="Release Notes" sheetId="10" r:id="rId10"/>
    <sheet name="Cards concepts" sheetId="13" r:id="rId11"/>
    <sheet name="Powerup XML" sheetId="16" r:id="rId12"/>
    <sheet name="Default_Players XML" sheetId="19" r:id="rId1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A47" i="5" l="1"/>
  <c r="AA48" i="5"/>
  <c r="AA49" i="5"/>
  <c r="AA50" i="5"/>
  <c r="AA51" i="5"/>
  <c r="AA52" i="5"/>
  <c r="AA53" i="5"/>
  <c r="AA54" i="5"/>
  <c r="AA55" i="5"/>
  <c r="AA56" i="5"/>
  <c r="AA57" i="5"/>
  <c r="AA58" i="5"/>
  <c r="AA59" i="5"/>
  <c r="AA60" i="5"/>
  <c r="AA61" i="5"/>
  <c r="AA62" i="5"/>
  <c r="AA63" i="5"/>
  <c r="AA64" i="5"/>
  <c r="AA65" i="5"/>
  <c r="AA66" i="5"/>
  <c r="AA46" i="5"/>
  <c r="O56" i="5"/>
  <c r="O57" i="5"/>
  <c r="O55" i="5"/>
  <c r="CH6" i="3" l="1"/>
  <c r="CE6" i="3"/>
  <c r="CB6" i="3"/>
  <c r="BY6" i="3"/>
  <c r="BV6" i="3"/>
  <c r="BP6" i="3"/>
  <c r="BM6" i="3"/>
  <c r="BJ6" i="3"/>
  <c r="BG6" i="3"/>
  <c r="AF10" i="18" l="1"/>
  <c r="AF9" i="18"/>
  <c r="AF8" i="18"/>
  <c r="AE10" i="18"/>
  <c r="AE9" i="18"/>
  <c r="AE8" i="18"/>
  <c r="Y9" i="18"/>
  <c r="X8" i="18"/>
  <c r="AA157" i="17"/>
  <c r="V157" i="17" s="1"/>
  <c r="Z157" i="17"/>
  <c r="U157" i="17"/>
  <c r="T157" i="17"/>
  <c r="S157" i="17"/>
  <c r="Q157" i="17"/>
  <c r="AA156" i="17"/>
  <c r="Z156" i="17"/>
  <c r="AA155" i="17"/>
  <c r="Z155" i="17"/>
  <c r="Y155" i="17"/>
  <c r="X155" i="17"/>
  <c r="W155" i="17"/>
  <c r="V155" i="17"/>
  <c r="U155" i="17"/>
  <c r="T155" i="17"/>
  <c r="S155" i="17"/>
  <c r="R155" i="17"/>
  <c r="Q155" i="17"/>
  <c r="AA153" i="17"/>
  <c r="Q153" i="17" s="1"/>
  <c r="AA152" i="17"/>
  <c r="Y152" i="17" s="1"/>
  <c r="AA151" i="17"/>
  <c r="Z151" i="17"/>
  <c r="AA149" i="17"/>
  <c r="Z149" i="17"/>
  <c r="Y149" i="17"/>
  <c r="X149" i="17"/>
  <c r="W149" i="17"/>
  <c r="V149" i="17"/>
  <c r="U149" i="17"/>
  <c r="T149" i="17"/>
  <c r="S149" i="17"/>
  <c r="R149" i="17"/>
  <c r="Q149" i="17"/>
  <c r="AA148" i="17"/>
  <c r="X148" i="17" s="1"/>
  <c r="AA147" i="17"/>
  <c r="Y147" i="17" s="1"/>
  <c r="C147" i="17"/>
  <c r="AA144" i="17"/>
  <c r="Y144" i="17"/>
  <c r="Z144" i="17"/>
  <c r="X144" i="17"/>
  <c r="W144" i="17"/>
  <c r="V144" i="17"/>
  <c r="T144" i="17"/>
  <c r="S144" i="17"/>
  <c r="R144" i="17"/>
  <c r="Q144" i="17"/>
  <c r="AA143" i="17"/>
  <c r="Z143" i="17"/>
  <c r="AA142" i="17"/>
  <c r="Z142" i="17"/>
  <c r="X142" i="17"/>
  <c r="V142" i="17"/>
  <c r="T142" i="17"/>
  <c r="S142" i="17"/>
  <c r="R142" i="17"/>
  <c r="AA140" i="17"/>
  <c r="X140" i="17" s="1"/>
  <c r="AA139" i="17"/>
  <c r="Y139" i="17" s="1"/>
  <c r="Z139" i="17"/>
  <c r="V139" i="17"/>
  <c r="U139" i="17"/>
  <c r="T139" i="17"/>
  <c r="R139" i="17"/>
  <c r="Q139" i="17"/>
  <c r="AA138" i="17"/>
  <c r="Z138" i="17" s="1"/>
  <c r="AA136" i="17"/>
  <c r="X136" i="17" s="1"/>
  <c r="Q136" i="17"/>
  <c r="AA135" i="17"/>
  <c r="X135" i="17"/>
  <c r="Y135" i="17"/>
  <c r="U135" i="17"/>
  <c r="S135" i="17"/>
  <c r="Q135" i="17"/>
  <c r="AA134" i="17"/>
  <c r="Z134" i="17" s="1"/>
  <c r="Y134" i="17"/>
  <c r="V134" i="17"/>
  <c r="U134" i="17"/>
  <c r="R134" i="17"/>
  <c r="C134" i="17"/>
  <c r="AA131" i="17"/>
  <c r="U131" i="17" s="1"/>
  <c r="Z131" i="17"/>
  <c r="T131" i="17"/>
  <c r="S131" i="17"/>
  <c r="Q131" i="17"/>
  <c r="AA130" i="17"/>
  <c r="Z130" i="17"/>
  <c r="AA129" i="17"/>
  <c r="Y129" i="17"/>
  <c r="AA127" i="17"/>
  <c r="X127" i="17"/>
  <c r="S127" i="17"/>
  <c r="Q127" i="17"/>
  <c r="AA126" i="17"/>
  <c r="Y126" i="17"/>
  <c r="W126" i="17"/>
  <c r="V126" i="17"/>
  <c r="U126" i="17"/>
  <c r="S126" i="17"/>
  <c r="R126" i="17"/>
  <c r="Q126" i="17"/>
  <c r="AA125" i="17"/>
  <c r="Z125" i="17"/>
  <c r="AA123" i="17"/>
  <c r="V123" i="17" s="1"/>
  <c r="Y123" i="17"/>
  <c r="R123" i="17"/>
  <c r="AA122" i="17"/>
  <c r="X122" i="17"/>
  <c r="AA121" i="17"/>
  <c r="Y121" i="17"/>
  <c r="C121" i="17"/>
  <c r="AA118" i="17"/>
  <c r="Y118" i="17" s="1"/>
  <c r="AA117" i="17"/>
  <c r="Z117" i="17" s="1"/>
  <c r="AA116" i="17"/>
  <c r="S116" i="17" s="1"/>
  <c r="AA114" i="17"/>
  <c r="Q114" i="17" s="1"/>
  <c r="AA113" i="17"/>
  <c r="V113" i="17" s="1"/>
  <c r="U113" i="17"/>
  <c r="R113" i="17"/>
  <c r="AA112" i="17"/>
  <c r="Z112" i="17" s="1"/>
  <c r="AA110" i="17"/>
  <c r="V110" i="17" s="1"/>
  <c r="Z110" i="17"/>
  <c r="U110" i="17"/>
  <c r="R110" i="17"/>
  <c r="Q110" i="17"/>
  <c r="AA109" i="17"/>
  <c r="X109" i="17"/>
  <c r="AA108" i="17"/>
  <c r="R108" i="17" s="1"/>
  <c r="Y108" i="17"/>
  <c r="C108" i="17"/>
  <c r="AA105" i="17"/>
  <c r="V105" i="17" s="1"/>
  <c r="Z105" i="17"/>
  <c r="U105" i="17"/>
  <c r="T105" i="17"/>
  <c r="S105" i="17"/>
  <c r="Q105" i="17"/>
  <c r="AA104" i="17"/>
  <c r="Z104" i="17"/>
  <c r="AA103" i="17"/>
  <c r="Y103" i="17"/>
  <c r="R103" i="17"/>
  <c r="AA101" i="17"/>
  <c r="S101" i="17" s="1"/>
  <c r="V101" i="17"/>
  <c r="AA100" i="17"/>
  <c r="Z100" i="17" s="1"/>
  <c r="S100" i="17"/>
  <c r="AA99" i="17"/>
  <c r="Z99" i="17"/>
  <c r="AA97" i="17"/>
  <c r="Y97" i="17"/>
  <c r="AA96" i="17"/>
  <c r="W96" i="17" s="1"/>
  <c r="X96" i="17"/>
  <c r="V96" i="17"/>
  <c r="R96" i="17"/>
  <c r="Q96" i="17"/>
  <c r="AA95" i="17"/>
  <c r="Z95" i="17"/>
  <c r="Y95" i="17"/>
  <c r="X95" i="17"/>
  <c r="W95" i="17"/>
  <c r="V95" i="17"/>
  <c r="U95" i="17"/>
  <c r="T95" i="17"/>
  <c r="S95" i="17"/>
  <c r="R95" i="17"/>
  <c r="Q95" i="17"/>
  <c r="C95" i="17"/>
  <c r="AA92" i="17"/>
  <c r="Z92" i="17"/>
  <c r="W92" i="17"/>
  <c r="V92" i="17"/>
  <c r="U92" i="17"/>
  <c r="T92" i="17"/>
  <c r="S92" i="17"/>
  <c r="R92" i="17"/>
  <c r="Q92" i="17"/>
  <c r="AA91" i="17"/>
  <c r="Z91" i="17" s="1"/>
  <c r="AA90" i="17"/>
  <c r="Y90" i="17" s="1"/>
  <c r="AA88" i="17"/>
  <c r="X88" i="17" s="1"/>
  <c r="AA87" i="17"/>
  <c r="T87" i="17" s="1"/>
  <c r="R87" i="17"/>
  <c r="AA86" i="17"/>
  <c r="Z86" i="17"/>
  <c r="AA84" i="17"/>
  <c r="Y84" i="17"/>
  <c r="AA83" i="17"/>
  <c r="Z83" i="17"/>
  <c r="S83" i="17"/>
  <c r="AA82" i="17"/>
  <c r="Z82" i="17" s="1"/>
  <c r="C82" i="17"/>
  <c r="AA79" i="17"/>
  <c r="Q79" i="17" s="1"/>
  <c r="AA78" i="17"/>
  <c r="Z78" i="17" s="1"/>
  <c r="AA77" i="17"/>
  <c r="X77" i="17" s="1"/>
  <c r="V77" i="17"/>
  <c r="S77" i="17"/>
  <c r="Q77" i="17"/>
  <c r="AA75" i="17"/>
  <c r="Z75" i="17"/>
  <c r="AA74" i="17"/>
  <c r="U74" i="17" s="1"/>
  <c r="Y74" i="17"/>
  <c r="AA73" i="17"/>
  <c r="Z73" i="17" s="1"/>
  <c r="AA71" i="17"/>
  <c r="Y71" i="17" s="1"/>
  <c r="T71" i="17"/>
  <c r="AA70" i="17"/>
  <c r="X70" i="17"/>
  <c r="AA69" i="17"/>
  <c r="Y69" i="17"/>
  <c r="V69" i="17"/>
  <c r="R69" i="17"/>
  <c r="C69" i="17"/>
  <c r="AA66" i="17"/>
  <c r="Y66" i="17" s="1"/>
  <c r="Z66" i="17"/>
  <c r="U66" i="17"/>
  <c r="S66" i="17"/>
  <c r="Q66" i="17"/>
  <c r="AA65" i="17"/>
  <c r="S65" i="17" s="1"/>
  <c r="Z65" i="17"/>
  <c r="AA64" i="17"/>
  <c r="Z64" i="17" s="1"/>
  <c r="X64" i="17"/>
  <c r="T64" i="17"/>
  <c r="AA62" i="17"/>
  <c r="X62" i="17" s="1"/>
  <c r="AA61" i="17"/>
  <c r="Y61" i="17" s="1"/>
  <c r="V61" i="17"/>
  <c r="T61" i="17"/>
  <c r="R61" i="17"/>
  <c r="AA60" i="17"/>
  <c r="Z60" i="17" s="1"/>
  <c r="AA58" i="17"/>
  <c r="Y58" i="17" s="1"/>
  <c r="X58" i="17"/>
  <c r="V58" i="17"/>
  <c r="S58" i="17"/>
  <c r="AA57" i="17"/>
  <c r="X57" i="17" s="1"/>
  <c r="AA56" i="17"/>
  <c r="R56" i="17" s="1"/>
  <c r="T56" i="17"/>
  <c r="C56" i="17"/>
  <c r="AA53" i="17"/>
  <c r="Y53" i="17"/>
  <c r="R53" i="17"/>
  <c r="AA52" i="17"/>
  <c r="V52" i="17" s="1"/>
  <c r="S52" i="17"/>
  <c r="AA51" i="17"/>
  <c r="Z51" i="17" s="1"/>
  <c r="AA49" i="17"/>
  <c r="Z49" i="17" s="1"/>
  <c r="AA48" i="17"/>
  <c r="Y48" i="17" s="1"/>
  <c r="S48" i="17"/>
  <c r="AA47" i="17"/>
  <c r="Z47" i="17" s="1"/>
  <c r="S47" i="17"/>
  <c r="AA45" i="17"/>
  <c r="Z45" i="17"/>
  <c r="S45" i="17"/>
  <c r="Q45" i="17"/>
  <c r="AA44" i="17"/>
  <c r="Z44" i="17"/>
  <c r="AA43" i="17"/>
  <c r="R43" i="17" s="1"/>
  <c r="Y43" i="17"/>
  <c r="C43" i="17"/>
  <c r="AA40" i="17"/>
  <c r="Y40" i="17"/>
  <c r="AA39" i="17"/>
  <c r="X39" i="17"/>
  <c r="Y39" i="17"/>
  <c r="U39" i="17"/>
  <c r="R39" i="17"/>
  <c r="Q39" i="17"/>
  <c r="AA38" i="17"/>
  <c r="S38" i="17" s="1"/>
  <c r="Z38" i="17"/>
  <c r="AA36" i="17"/>
  <c r="Z36" i="17" s="1"/>
  <c r="AA35" i="17"/>
  <c r="Y35" i="17" s="1"/>
  <c r="R35" i="17"/>
  <c r="AA34" i="17"/>
  <c r="U34" i="17" s="1"/>
  <c r="X34" i="17"/>
  <c r="AA32" i="17"/>
  <c r="Z32" i="17"/>
  <c r="AA31" i="17"/>
  <c r="Z31" i="17"/>
  <c r="AA30" i="17"/>
  <c r="Y30" i="17"/>
  <c r="C30" i="17"/>
  <c r="AA27" i="17"/>
  <c r="Z27" i="17" s="1"/>
  <c r="AA26" i="17"/>
  <c r="X26" i="17" s="1"/>
  <c r="V26" i="17"/>
  <c r="AA25" i="17"/>
  <c r="Z25" i="17" s="1"/>
  <c r="AA23" i="17"/>
  <c r="T23" i="17" s="1"/>
  <c r="W23" i="17"/>
  <c r="AA22" i="17"/>
  <c r="Z22" i="17" s="1"/>
  <c r="W22" i="17"/>
  <c r="AA21" i="17"/>
  <c r="X21" i="17"/>
  <c r="AA19" i="17"/>
  <c r="Z19" i="17"/>
  <c r="Y19" i="17"/>
  <c r="X19" i="17"/>
  <c r="W19" i="17"/>
  <c r="V19" i="17"/>
  <c r="U19" i="17"/>
  <c r="T19" i="17"/>
  <c r="S19" i="17"/>
  <c r="R19" i="17"/>
  <c r="Q19" i="17"/>
  <c r="AA18" i="17"/>
  <c r="S18" i="17" s="1"/>
  <c r="T18" i="17"/>
  <c r="AA17" i="17"/>
  <c r="S17" i="17" s="1"/>
  <c r="W17" i="17"/>
  <c r="R17" i="17"/>
  <c r="C17" i="17"/>
  <c r="C4" i="17"/>
  <c r="AA5" i="17"/>
  <c r="R5" i="17" s="1"/>
  <c r="Y5" i="17"/>
  <c r="AA6" i="17"/>
  <c r="Y6" i="17"/>
  <c r="AA8" i="17"/>
  <c r="Y8" i="17"/>
  <c r="AA9" i="17"/>
  <c r="AA10" i="17"/>
  <c r="X10" i="17" s="1"/>
  <c r="AA12" i="17"/>
  <c r="W12" i="17" s="1"/>
  <c r="AA13" i="17"/>
  <c r="W13" i="17" s="1"/>
  <c r="AA14" i="17"/>
  <c r="S14" i="17" s="1"/>
  <c r="AA4" i="17"/>
  <c r="X4" i="17" s="1"/>
  <c r="R14" i="17"/>
  <c r="Q13" i="17"/>
  <c r="Z9" i="17"/>
  <c r="Y9" i="17"/>
  <c r="X9" i="17"/>
  <c r="W9" i="17"/>
  <c r="V9" i="17"/>
  <c r="U9" i="17"/>
  <c r="T9" i="17"/>
  <c r="S9" i="17"/>
  <c r="R9" i="17"/>
  <c r="Q9" i="17"/>
  <c r="Z6" i="17"/>
  <c r="Z5" i="17"/>
  <c r="V5" i="17"/>
  <c r="B5" i="9"/>
  <c r="H5" i="9"/>
  <c r="S25" i="17"/>
  <c r="W100" i="17"/>
  <c r="S5" i="17"/>
  <c r="W5" i="17"/>
  <c r="R6" i="17"/>
  <c r="T25" i="17"/>
  <c r="X25" i="17"/>
  <c r="S35" i="17"/>
  <c r="X38" i="17"/>
  <c r="S43" i="17"/>
  <c r="S44" i="17"/>
  <c r="T45" i="17"/>
  <c r="W47" i="17"/>
  <c r="V48" i="17"/>
  <c r="T52" i="17"/>
  <c r="V56" i="17"/>
  <c r="Q58" i="17"/>
  <c r="U58" i="17"/>
  <c r="Q64" i="17"/>
  <c r="U64" i="17"/>
  <c r="Y64" i="17"/>
  <c r="Z71" i="17"/>
  <c r="Q74" i="17"/>
  <c r="V74" i="17"/>
  <c r="S75" i="17"/>
  <c r="W77" i="17"/>
  <c r="W82" i="17"/>
  <c r="T83" i="17"/>
  <c r="R84" i="17"/>
  <c r="X87" i="17"/>
  <c r="S90" i="17"/>
  <c r="X92" i="17"/>
  <c r="S96" i="17"/>
  <c r="Y96" i="17"/>
  <c r="T100" i="17"/>
  <c r="X100" i="17"/>
  <c r="Q101" i="17"/>
  <c r="W101" i="17"/>
  <c r="S103" i="17"/>
  <c r="S104" i="17"/>
  <c r="W105" i="17"/>
  <c r="T108" i="17"/>
  <c r="S109" i="17"/>
  <c r="S110" i="17"/>
  <c r="W110" i="17"/>
  <c r="T113" i="17"/>
  <c r="X113" i="17"/>
  <c r="Y114" i="17"/>
  <c r="Q118" i="17"/>
  <c r="S121" i="17"/>
  <c r="S122" i="17"/>
  <c r="S123" i="17"/>
  <c r="W123" i="17"/>
  <c r="T126" i="17"/>
  <c r="X126" i="17"/>
  <c r="R131" i="17"/>
  <c r="W131" i="17"/>
  <c r="W135" i="17"/>
  <c r="R136" i="17"/>
  <c r="W136" i="17"/>
  <c r="X139" i="17"/>
  <c r="W142" i="17"/>
  <c r="S148" i="17"/>
  <c r="Y153" i="17"/>
  <c r="W157" i="17"/>
  <c r="W38" i="17"/>
  <c r="V136" i="17"/>
  <c r="T5" i="17"/>
  <c r="V6" i="17"/>
  <c r="Q10" i="17"/>
  <c r="X18" i="17"/>
  <c r="Q25" i="17"/>
  <c r="U25" i="17"/>
  <c r="Y25" i="17"/>
  <c r="W26" i="17"/>
  <c r="S27" i="17"/>
  <c r="Z30" i="17"/>
  <c r="V35" i="17"/>
  <c r="Q38" i="17"/>
  <c r="U38" i="17"/>
  <c r="Y38" i="17"/>
  <c r="V43" i="17"/>
  <c r="U45" i="17"/>
  <c r="W48" i="17"/>
  <c r="Q52" i="17"/>
  <c r="U52" i="17"/>
  <c r="Z52" i="17"/>
  <c r="X56" i="17"/>
  <c r="Q62" i="17"/>
  <c r="R64" i="17"/>
  <c r="V64" i="17"/>
  <c r="T70" i="17"/>
  <c r="R74" i="17"/>
  <c r="W74" i="17"/>
  <c r="W75" i="17"/>
  <c r="W83" i="17"/>
  <c r="S84" i="17"/>
  <c r="V90" i="17"/>
  <c r="U96" i="17"/>
  <c r="Z96" i="17"/>
  <c r="Q100" i="17"/>
  <c r="U100" i="17"/>
  <c r="Y100" i="17"/>
  <c r="R101" i="17"/>
  <c r="Y101" i="17"/>
  <c r="V103" i="17"/>
  <c r="V108" i="17"/>
  <c r="T110" i="17"/>
  <c r="X110" i="17"/>
  <c r="S117" i="17"/>
  <c r="V121" i="17"/>
  <c r="T123" i="17"/>
  <c r="X123" i="17"/>
  <c r="S136" i="17"/>
  <c r="Y136" i="17"/>
  <c r="W148" i="17"/>
  <c r="X157" i="17"/>
  <c r="R90" i="17"/>
  <c r="Q121" i="17"/>
  <c r="Q5" i="17"/>
  <c r="U10" i="17"/>
  <c r="R25" i="17"/>
  <c r="V25" i="17"/>
  <c r="W27" i="17"/>
  <c r="W35" i="17"/>
  <c r="R38" i="17"/>
  <c r="V38" i="17"/>
  <c r="Z43" i="17"/>
  <c r="S60" i="17"/>
  <c r="S62" i="17"/>
  <c r="S73" i="17"/>
  <c r="S74" i="17"/>
  <c r="Z74" i="17"/>
  <c r="Q83" i="17"/>
  <c r="X83" i="17"/>
  <c r="Z84" i="17"/>
  <c r="Z90" i="17"/>
  <c r="R100" i="17"/>
  <c r="V100" i="17"/>
  <c r="Z103" i="17"/>
  <c r="X108" i="17"/>
  <c r="W117" i="17"/>
  <c r="X121" i="17"/>
  <c r="Q123" i="17"/>
  <c r="U123" i="17"/>
  <c r="Z123" i="17"/>
  <c r="U136" i="17"/>
  <c r="Z136" i="17"/>
  <c r="R147" i="17"/>
  <c r="S153" i="17"/>
  <c r="S152" i="17"/>
  <c r="W152" i="17"/>
  <c r="T152" i="17"/>
  <c r="X152" i="17"/>
  <c r="V152" i="17"/>
  <c r="Q152" i="17"/>
  <c r="U152" i="17"/>
  <c r="Z152" i="17"/>
  <c r="U153" i="17"/>
  <c r="V147" i="17"/>
  <c r="S147" i="17"/>
  <c r="W147" i="17"/>
  <c r="Q148" i="17"/>
  <c r="Y148" i="17"/>
  <c r="T147" i="17"/>
  <c r="X147" i="17"/>
  <c r="Q147" i="17"/>
  <c r="U147" i="17"/>
  <c r="Z147" i="17"/>
  <c r="U148" i="17"/>
  <c r="Q142" i="17"/>
  <c r="U142" i="17"/>
  <c r="Y142" i="17"/>
  <c r="W140" i="17"/>
  <c r="S140" i="17"/>
  <c r="U140" i="17"/>
  <c r="S138" i="17"/>
  <c r="Q140" i="17"/>
  <c r="Y140" i="17"/>
  <c r="S134" i="17"/>
  <c r="W134" i="17"/>
  <c r="T134" i="17"/>
  <c r="X134" i="17"/>
  <c r="T136" i="17"/>
  <c r="V129" i="17"/>
  <c r="S129" i="17"/>
  <c r="W129" i="17"/>
  <c r="X131" i="17"/>
  <c r="T129" i="17"/>
  <c r="X129" i="17"/>
  <c r="R129" i="17"/>
  <c r="Q129" i="17"/>
  <c r="U129" i="17"/>
  <c r="Z129" i="17"/>
  <c r="V131" i="17"/>
  <c r="S125" i="17"/>
  <c r="W127" i="17"/>
  <c r="W125" i="17"/>
  <c r="Y127" i="17"/>
  <c r="Z126" i="17"/>
  <c r="U127" i="17"/>
  <c r="T121" i="17"/>
  <c r="Z121" i="17"/>
  <c r="U122" i="17"/>
  <c r="W122" i="17"/>
  <c r="R121" i="17"/>
  <c r="W121" i="17"/>
  <c r="Q122" i="17"/>
  <c r="Y122" i="17"/>
  <c r="V118" i="17"/>
  <c r="X116" i="17"/>
  <c r="W118" i="17"/>
  <c r="Q116" i="17"/>
  <c r="U116" i="17"/>
  <c r="Y116" i="17"/>
  <c r="X118" i="17"/>
  <c r="T116" i="17"/>
  <c r="R118" i="17"/>
  <c r="S118" i="17"/>
  <c r="R116" i="17"/>
  <c r="V116" i="17"/>
  <c r="T118" i="17"/>
  <c r="Z118" i="17"/>
  <c r="Z113" i="17"/>
  <c r="U114" i="17"/>
  <c r="W114" i="17"/>
  <c r="Q108" i="17"/>
  <c r="U108" i="17"/>
  <c r="Z108" i="17"/>
  <c r="U109" i="17"/>
  <c r="Y110" i="17"/>
  <c r="W109" i="17"/>
  <c r="S108" i="17"/>
  <c r="W108" i="17"/>
  <c r="Q109" i="17"/>
  <c r="Y109" i="17"/>
  <c r="X105" i="17"/>
  <c r="Y105" i="17"/>
  <c r="S99" i="17"/>
  <c r="U101" i="17"/>
  <c r="Z101" i="17"/>
  <c r="R97" i="17"/>
  <c r="S97" i="17"/>
  <c r="V97" i="17"/>
  <c r="Z97" i="17"/>
  <c r="Y92" i="17"/>
  <c r="S91" i="17"/>
  <c r="W91" i="17"/>
  <c r="R88" i="17"/>
  <c r="Q87" i="17"/>
  <c r="U87" i="17"/>
  <c r="Y87" i="17"/>
  <c r="S88" i="17"/>
  <c r="W88" i="17"/>
  <c r="V88" i="17"/>
  <c r="S86" i="17"/>
  <c r="T88" i="17"/>
  <c r="Y88" i="17"/>
  <c r="W86" i="17"/>
  <c r="S87" i="17"/>
  <c r="W87" i="17"/>
  <c r="Q88" i="17"/>
  <c r="U88" i="17"/>
  <c r="Z88" i="17"/>
  <c r="T82" i="17"/>
  <c r="X82" i="17"/>
  <c r="U83" i="17"/>
  <c r="Y83" i="17"/>
  <c r="Q82" i="17"/>
  <c r="U82" i="17"/>
  <c r="Y82" i="17"/>
  <c r="R83" i="17"/>
  <c r="V83" i="17"/>
  <c r="V84" i="17"/>
  <c r="R82" i="17"/>
  <c r="V82" i="17"/>
  <c r="W84" i="17"/>
  <c r="Z77" i="17"/>
  <c r="T79" i="17"/>
  <c r="W79" i="17"/>
  <c r="Y77" i="17"/>
  <c r="X79" i="17"/>
  <c r="T75" i="17"/>
  <c r="X75" i="17"/>
  <c r="Q75" i="17"/>
  <c r="U75" i="17"/>
  <c r="Y75" i="17"/>
  <c r="T74" i="17"/>
  <c r="X74" i="17"/>
  <c r="R75" i="17"/>
  <c r="V75" i="17"/>
  <c r="T69" i="17"/>
  <c r="X69" i="17"/>
  <c r="R70" i="17"/>
  <c r="W70" i="17"/>
  <c r="R71" i="17"/>
  <c r="V71" i="17"/>
  <c r="S69" i="17"/>
  <c r="W69" i="17"/>
  <c r="Q70" i="17"/>
  <c r="U70" i="17"/>
  <c r="Q71" i="17"/>
  <c r="U71" i="17"/>
  <c r="Q69" i="17"/>
  <c r="U69" i="17"/>
  <c r="Z69" i="17"/>
  <c r="S70" i="17"/>
  <c r="Y70" i="17"/>
  <c r="S71" i="17"/>
  <c r="W71" i="17"/>
  <c r="W66" i="17"/>
  <c r="X66" i="17"/>
  <c r="W62" i="17"/>
  <c r="W60" i="17"/>
  <c r="Y62" i="17"/>
  <c r="Z61" i="17"/>
  <c r="U62" i="17"/>
  <c r="S57" i="17"/>
  <c r="Q56" i="17"/>
  <c r="U56" i="17"/>
  <c r="Z56" i="17"/>
  <c r="U57" i="17"/>
  <c r="W57" i="17"/>
  <c r="S56" i="17"/>
  <c r="W56" i="17"/>
  <c r="Q57" i="17"/>
  <c r="Y57" i="17"/>
  <c r="Q51" i="17"/>
  <c r="W51" i="17"/>
  <c r="V53" i="17"/>
  <c r="S51" i="17"/>
  <c r="X51" i="17"/>
  <c r="Z53" i="17"/>
  <c r="U51" i="17"/>
  <c r="T51" i="17"/>
  <c r="Y51" i="17"/>
  <c r="T47" i="17"/>
  <c r="X47" i="17"/>
  <c r="Z48" i="17"/>
  <c r="Q47" i="17"/>
  <c r="U47" i="17"/>
  <c r="Y47" i="17"/>
  <c r="R47" i="17"/>
  <c r="V47" i="17"/>
  <c r="S49" i="17"/>
  <c r="W44" i="17"/>
  <c r="Y45" i="17"/>
  <c r="W45" i="17"/>
  <c r="X45" i="17"/>
  <c r="S40" i="17"/>
  <c r="Z39" i="17"/>
  <c r="V40" i="17"/>
  <c r="W40" i="17"/>
  <c r="V39" i="17"/>
  <c r="R40" i="17"/>
  <c r="Z40" i="17"/>
  <c r="Q34" i="17"/>
  <c r="V34" i="17"/>
  <c r="Z35" i="17"/>
  <c r="R34" i="17"/>
  <c r="Y34" i="17"/>
  <c r="S34" i="17"/>
  <c r="Z34" i="17"/>
  <c r="S36" i="17"/>
  <c r="W31" i="17"/>
  <c r="R30" i="17"/>
  <c r="V30" i="17"/>
  <c r="W32" i="17"/>
  <c r="T32" i="17"/>
  <c r="X32" i="17"/>
  <c r="S32" i="17"/>
  <c r="Q32" i="17"/>
  <c r="U32" i="17"/>
  <c r="Y32" i="17"/>
  <c r="S30" i="17"/>
  <c r="S31" i="17"/>
  <c r="R32" i="17"/>
  <c r="V32" i="17"/>
  <c r="R22" i="17"/>
  <c r="S22" i="17"/>
  <c r="V22" i="17"/>
  <c r="Q21" i="17"/>
  <c r="V21" i="17"/>
  <c r="W21" i="17"/>
  <c r="S21" i="17"/>
  <c r="Y21" i="17"/>
  <c r="R21" i="17"/>
  <c r="U21" i="17"/>
  <c r="Z21" i="17"/>
  <c r="W138" i="17"/>
  <c r="S143" i="17"/>
  <c r="W143" i="17"/>
  <c r="W156" i="17"/>
  <c r="R135" i="17"/>
  <c r="V135" i="17"/>
  <c r="Z135" i="17"/>
  <c r="T138" i="17"/>
  <c r="X138" i="17"/>
  <c r="R140" i="17"/>
  <c r="V140" i="17"/>
  <c r="Z140" i="17"/>
  <c r="T143" i="17"/>
  <c r="X143" i="17"/>
  <c r="U144" i="17"/>
  <c r="R148" i="17"/>
  <c r="V148" i="17"/>
  <c r="Z148" i="17"/>
  <c r="T151" i="17"/>
  <c r="X151" i="17"/>
  <c r="R153" i="17"/>
  <c r="V153" i="17"/>
  <c r="Z153" i="17"/>
  <c r="T156" i="17"/>
  <c r="X156" i="17"/>
  <c r="Y157" i="17"/>
  <c r="S151" i="17"/>
  <c r="Q138" i="17"/>
  <c r="U138" i="17"/>
  <c r="Y138" i="17"/>
  <c r="Q143" i="17"/>
  <c r="U143" i="17"/>
  <c r="Y143" i="17"/>
  <c r="Q151" i="17"/>
  <c r="U151" i="17"/>
  <c r="Y151" i="17"/>
  <c r="Q156" i="17"/>
  <c r="U156" i="17"/>
  <c r="Y156" i="17"/>
  <c r="W151" i="17"/>
  <c r="S156" i="17"/>
  <c r="T135" i="17"/>
  <c r="R138" i="17"/>
  <c r="V138" i="17"/>
  <c r="T140" i="17"/>
  <c r="R143" i="17"/>
  <c r="V143" i="17"/>
  <c r="T148" i="17"/>
  <c r="R151" i="17"/>
  <c r="V151" i="17"/>
  <c r="T153" i="17"/>
  <c r="R156" i="17"/>
  <c r="V156" i="17"/>
  <c r="W130" i="17"/>
  <c r="R109" i="17"/>
  <c r="V109" i="17"/>
  <c r="Z109" i="17"/>
  <c r="T112" i="17"/>
  <c r="X112" i="17"/>
  <c r="R114" i="17"/>
  <c r="V114" i="17"/>
  <c r="Z114" i="17"/>
  <c r="T117" i="17"/>
  <c r="X117" i="17"/>
  <c r="U118" i="17"/>
  <c r="U121" i="17"/>
  <c r="R122" i="17"/>
  <c r="V122" i="17"/>
  <c r="Z122" i="17"/>
  <c r="T125" i="17"/>
  <c r="X125" i="17"/>
  <c r="R127" i="17"/>
  <c r="V127" i="17"/>
  <c r="Z127" i="17"/>
  <c r="T130" i="17"/>
  <c r="X130" i="17"/>
  <c r="Y131" i="17"/>
  <c r="W112" i="17"/>
  <c r="Q112" i="17"/>
  <c r="U112" i="17"/>
  <c r="Y112" i="17"/>
  <c r="Q117" i="17"/>
  <c r="U117" i="17"/>
  <c r="Y117" i="17"/>
  <c r="Q125" i="17"/>
  <c r="U125" i="17"/>
  <c r="Y125" i="17"/>
  <c r="Q130" i="17"/>
  <c r="U130" i="17"/>
  <c r="Y130" i="17"/>
  <c r="S130" i="17"/>
  <c r="T109" i="17"/>
  <c r="R112" i="17"/>
  <c r="V112" i="17"/>
  <c r="T114" i="17"/>
  <c r="R117" i="17"/>
  <c r="V117" i="17"/>
  <c r="T122" i="17"/>
  <c r="R125" i="17"/>
  <c r="V125" i="17"/>
  <c r="T127" i="17"/>
  <c r="R130" i="17"/>
  <c r="V130" i="17"/>
  <c r="W104" i="17"/>
  <c r="T86" i="17"/>
  <c r="X91" i="17"/>
  <c r="X99" i="17"/>
  <c r="W103" i="17"/>
  <c r="T104" i="17"/>
  <c r="T84" i="17"/>
  <c r="X84" i="17"/>
  <c r="Q86" i="17"/>
  <c r="U86" i="17"/>
  <c r="Y86" i="17"/>
  <c r="T90" i="17"/>
  <c r="X90" i="17"/>
  <c r="Q91" i="17"/>
  <c r="U91" i="17"/>
  <c r="Y91" i="17"/>
  <c r="T97" i="17"/>
  <c r="X97" i="17"/>
  <c r="Q99" i="17"/>
  <c r="U99" i="17"/>
  <c r="Y99" i="17"/>
  <c r="T103" i="17"/>
  <c r="X103" i="17"/>
  <c r="Q104" i="17"/>
  <c r="U104" i="17"/>
  <c r="Y104" i="17"/>
  <c r="W99" i="17"/>
  <c r="X86" i="17"/>
  <c r="W90" i="17"/>
  <c r="T91" i="17"/>
  <c r="W97" i="17"/>
  <c r="T99" i="17"/>
  <c r="X104" i="17"/>
  <c r="Q84" i="17"/>
  <c r="U84" i="17"/>
  <c r="R86" i="17"/>
  <c r="V86" i="17"/>
  <c r="Q90" i="17"/>
  <c r="U90" i="17"/>
  <c r="R91" i="17"/>
  <c r="V91" i="17"/>
  <c r="T96" i="17"/>
  <c r="Q97" i="17"/>
  <c r="U97" i="17"/>
  <c r="R99" i="17"/>
  <c r="V99" i="17"/>
  <c r="T101" i="17"/>
  <c r="Q103" i="17"/>
  <c r="U103" i="17"/>
  <c r="R104" i="17"/>
  <c r="V104" i="17"/>
  <c r="R57" i="17"/>
  <c r="V57" i="17"/>
  <c r="Z57" i="17"/>
  <c r="T60" i="17"/>
  <c r="X60" i="17"/>
  <c r="R62" i="17"/>
  <c r="V62" i="17"/>
  <c r="Z62" i="17"/>
  <c r="T65" i="17"/>
  <c r="X65" i="17"/>
  <c r="V70" i="17"/>
  <c r="Z70" i="17"/>
  <c r="T73" i="17"/>
  <c r="X73" i="17"/>
  <c r="T78" i="17"/>
  <c r="X78" i="17"/>
  <c r="U79" i="17"/>
  <c r="Y79" i="17"/>
  <c r="W65" i="17"/>
  <c r="S78" i="17"/>
  <c r="W78" i="17"/>
  <c r="Q60" i="17"/>
  <c r="U60" i="17"/>
  <c r="Y60" i="17"/>
  <c r="Q65" i="17"/>
  <c r="U65" i="17"/>
  <c r="Y65" i="17"/>
  <c r="X71" i="17"/>
  <c r="Q73" i="17"/>
  <c r="U73" i="17"/>
  <c r="Y73" i="17"/>
  <c r="T77" i="17"/>
  <c r="Q78" i="17"/>
  <c r="U78" i="17"/>
  <c r="Y78" i="17"/>
  <c r="R79" i="17"/>
  <c r="V79" i="17"/>
  <c r="W73" i="17"/>
  <c r="T57" i="17"/>
  <c r="R60" i="17"/>
  <c r="V60" i="17"/>
  <c r="T62" i="17"/>
  <c r="R65" i="17"/>
  <c r="V65" i="17"/>
  <c r="R73" i="17"/>
  <c r="V73" i="17"/>
  <c r="R78" i="17"/>
  <c r="V78" i="17"/>
  <c r="W36" i="17"/>
  <c r="W30" i="17"/>
  <c r="T31" i="17"/>
  <c r="T36" i="17"/>
  <c r="T49" i="17"/>
  <c r="X30" i="17"/>
  <c r="U31" i="17"/>
  <c r="W34" i="17"/>
  <c r="T35" i="17"/>
  <c r="Q36" i="17"/>
  <c r="Y36" i="17"/>
  <c r="S39" i="17"/>
  <c r="W39" i="17"/>
  <c r="T40" i="17"/>
  <c r="X40" i="17"/>
  <c r="T43" i="17"/>
  <c r="X43" i="17"/>
  <c r="Q44" i="17"/>
  <c r="U44" i="17"/>
  <c r="Y44" i="17"/>
  <c r="R45" i="17"/>
  <c r="V45" i="17"/>
  <c r="T48" i="17"/>
  <c r="X48" i="17"/>
  <c r="Q49" i="17"/>
  <c r="U49" i="17"/>
  <c r="Y49" i="17"/>
  <c r="R51" i="17"/>
  <c r="V51" i="17"/>
  <c r="T53" i="17"/>
  <c r="X53" i="17"/>
  <c r="W49" i="17"/>
  <c r="X31" i="17"/>
  <c r="X36" i="17"/>
  <c r="W43" i="17"/>
  <c r="T44" i="17"/>
  <c r="X44" i="17"/>
  <c r="X49" i="17"/>
  <c r="S53" i="17"/>
  <c r="W53" i="17"/>
  <c r="T30" i="17"/>
  <c r="Q31" i="17"/>
  <c r="Y31" i="17"/>
  <c r="X35" i="17"/>
  <c r="U36" i="17"/>
  <c r="Q30" i="17"/>
  <c r="U30" i="17"/>
  <c r="R31" i="17"/>
  <c r="V31" i="17"/>
  <c r="T34" i="17"/>
  <c r="Q35" i="17"/>
  <c r="U35" i="17"/>
  <c r="R36" i="17"/>
  <c r="V36" i="17"/>
  <c r="T39" i="17"/>
  <c r="Q40" i="17"/>
  <c r="U40" i="17"/>
  <c r="Q43" i="17"/>
  <c r="U43" i="17"/>
  <c r="R44" i="17"/>
  <c r="V44" i="17"/>
  <c r="Q48" i="17"/>
  <c r="U48" i="17"/>
  <c r="R49" i="17"/>
  <c r="V49" i="17"/>
  <c r="Q53" i="17"/>
  <c r="U53" i="17"/>
  <c r="T17" i="17"/>
  <c r="X17" i="17"/>
  <c r="Q18" i="17"/>
  <c r="U18" i="17"/>
  <c r="Y18" i="17"/>
  <c r="T22" i="17"/>
  <c r="X22" i="17"/>
  <c r="Q23" i="17"/>
  <c r="U23" i="17"/>
  <c r="Y23" i="17"/>
  <c r="T27" i="17"/>
  <c r="X27" i="17"/>
  <c r="Q17" i="17"/>
  <c r="U17" i="17"/>
  <c r="Y17" i="17"/>
  <c r="R18" i="17"/>
  <c r="V18" i="17"/>
  <c r="T21" i="17"/>
  <c r="Q22" i="17"/>
  <c r="U22" i="17"/>
  <c r="Y22" i="17"/>
  <c r="R23" i="17"/>
  <c r="V23" i="17"/>
  <c r="Z23" i="17"/>
  <c r="T26" i="17"/>
  <c r="Q27" i="17"/>
  <c r="U27" i="17"/>
  <c r="Y27" i="17"/>
  <c r="V17" i="17"/>
  <c r="R27" i="17"/>
  <c r="V27" i="17"/>
  <c r="Z14" i="17"/>
  <c r="V14" i="17"/>
  <c r="R13" i="17"/>
  <c r="V13" i="17"/>
  <c r="S13" i="17"/>
  <c r="X13" i="17"/>
  <c r="T13" i="17"/>
  <c r="Y13" i="17"/>
  <c r="Z13" i="17"/>
  <c r="Z8" i="17"/>
  <c r="S6" i="17"/>
  <c r="W6" i="17"/>
  <c r="R10" i="17"/>
  <c r="V10" i="17"/>
  <c r="Z10" i="17"/>
  <c r="Y14" i="17"/>
  <c r="U14" i="17"/>
  <c r="Q14" i="17"/>
  <c r="T6" i="17"/>
  <c r="X6" i="17"/>
  <c r="S10" i="17"/>
  <c r="W10" i="17"/>
  <c r="X14" i="17"/>
  <c r="T14" i="17"/>
  <c r="Q6" i="17"/>
  <c r="U6" i="17"/>
  <c r="T10" i="17"/>
  <c r="W14" i="17"/>
  <c r="T12" i="17"/>
  <c r="R8" i="17"/>
  <c r="X12" i="17"/>
  <c r="V8" i="17"/>
  <c r="S8" i="17"/>
  <c r="W8" i="17"/>
  <c r="Q12" i="17"/>
  <c r="U12" i="17"/>
  <c r="Y12" i="17"/>
  <c r="T8" i="17"/>
  <c r="X8" i="17"/>
  <c r="R12" i="17"/>
  <c r="V12" i="17"/>
  <c r="Z12" i="17"/>
  <c r="Q8" i="17"/>
  <c r="U8" i="17"/>
  <c r="S12" i="17"/>
  <c r="Q4" i="17"/>
  <c r="S4" i="17"/>
  <c r="R4" i="17"/>
  <c r="V4" i="17"/>
  <c r="W4" i="17"/>
  <c r="T4" i="17"/>
  <c r="Y4" i="17"/>
  <c r="U4" i="17"/>
  <c r="Z4" i="17"/>
  <c r="O26" i="5"/>
  <c r="O27" i="5"/>
  <c r="BG9" i="3" s="1"/>
  <c r="O25" i="5"/>
  <c r="O24" i="5"/>
  <c r="O23" i="5"/>
  <c r="O22" i="5"/>
  <c r="O28" i="5"/>
  <c r="O29" i="5"/>
  <c r="O30" i="5"/>
  <c r="O31" i="5"/>
  <c r="O32" i="5"/>
  <c r="O33" i="5"/>
  <c r="O34" i="5"/>
  <c r="O35" i="5"/>
  <c r="O36" i="5"/>
  <c r="O37" i="5"/>
  <c r="O38" i="5"/>
  <c r="O39" i="5"/>
  <c r="O40" i="5"/>
  <c r="O41" i="5"/>
  <c r="O42" i="5"/>
  <c r="O43" i="5"/>
  <c r="O44" i="5"/>
  <c r="O45" i="5"/>
  <c r="O65" i="5"/>
  <c r="O66" i="5"/>
  <c r="O64" i="5"/>
  <c r="O62" i="5"/>
  <c r="O63" i="5"/>
  <c r="O61" i="5"/>
  <c r="O59" i="5"/>
  <c r="O60" i="5"/>
  <c r="O58" i="5"/>
  <c r="O53" i="5"/>
  <c r="O54" i="5"/>
  <c r="O52" i="5"/>
  <c r="O50" i="5"/>
  <c r="O51" i="5"/>
  <c r="O49" i="5"/>
  <c r="O47" i="5"/>
  <c r="O48" i="5"/>
  <c r="O46" i="5"/>
  <c r="J6" i="8"/>
  <c r="L17" i="3"/>
  <c r="M17" i="3" s="1"/>
  <c r="K17" i="3"/>
  <c r="I19" i="3"/>
  <c r="AD24" i="3" s="1"/>
  <c r="BL25" i="3" s="1"/>
  <c r="BI25" i="3" s="1"/>
  <c r="I20" i="3"/>
  <c r="AD26" i="3" s="1"/>
  <c r="I18" i="3"/>
  <c r="AD22" i="3" s="1"/>
  <c r="BL23" i="3" s="1"/>
  <c r="BI23" i="3" s="1"/>
  <c r="N17" i="3"/>
  <c r="O17" i="3" s="1"/>
  <c r="Q17" i="3"/>
  <c r="B6" i="9"/>
  <c r="G6" i="9"/>
  <c r="H6" i="9"/>
  <c r="R17" i="3"/>
  <c r="O15" i="5"/>
  <c r="O14" i="5"/>
  <c r="O13" i="5"/>
  <c r="O12" i="5"/>
  <c r="O11" i="5"/>
  <c r="O10" i="5"/>
  <c r="O9" i="5"/>
  <c r="O8" i="5"/>
  <c r="O7" i="5"/>
  <c r="P66" i="5"/>
  <c r="B66" i="5"/>
  <c r="P65" i="5"/>
  <c r="B65" i="5"/>
  <c r="P64" i="5"/>
  <c r="B64" i="5"/>
  <c r="P63" i="5"/>
  <c r="B63" i="5"/>
  <c r="P62" i="5"/>
  <c r="B62" i="5"/>
  <c r="P61" i="5"/>
  <c r="B61" i="5"/>
  <c r="P60" i="5"/>
  <c r="B60" i="5"/>
  <c r="P59" i="5"/>
  <c r="B59" i="5"/>
  <c r="P58" i="5"/>
  <c r="B58" i="5"/>
  <c r="P57" i="5"/>
  <c r="B57" i="5"/>
  <c r="P56" i="5"/>
  <c r="B56" i="5"/>
  <c r="P55" i="5"/>
  <c r="B55" i="5"/>
  <c r="P54" i="5"/>
  <c r="B54" i="5"/>
  <c r="P53" i="5"/>
  <c r="B53" i="5"/>
  <c r="P52" i="5"/>
  <c r="B52" i="5"/>
  <c r="P51" i="5"/>
  <c r="B51" i="5"/>
  <c r="P50" i="5"/>
  <c r="B50" i="5"/>
  <c r="P49" i="5"/>
  <c r="B49" i="5"/>
  <c r="P48" i="5"/>
  <c r="B48" i="5"/>
  <c r="P47" i="5"/>
  <c r="B47" i="5"/>
  <c r="P46" i="5"/>
  <c r="B46" i="5"/>
  <c r="B43" i="5"/>
  <c r="B44" i="5"/>
  <c r="B45" i="5"/>
  <c r="P45" i="5"/>
  <c r="P44" i="5"/>
  <c r="P43" i="5"/>
  <c r="BQ36" i="3"/>
  <c r="BM15" i="3"/>
  <c r="BJ15" i="3"/>
  <c r="BG15" i="3"/>
  <c r="M31" i="11"/>
  <c r="BQ42" i="3"/>
  <c r="M6" i="11"/>
  <c r="BQ39" i="3"/>
  <c r="AL6" i="11"/>
  <c r="AM31" i="11"/>
  <c r="N68" i="11"/>
  <c r="D16" i="8"/>
  <c r="D17" i="8"/>
  <c r="D18" i="8"/>
  <c r="E18" i="8"/>
  <c r="D19" i="8"/>
  <c r="E19" i="8"/>
  <c r="D20" i="8"/>
  <c r="D21" i="8"/>
  <c r="E21" i="8" s="1"/>
  <c r="D22" i="8"/>
  <c r="E22" i="8" s="1"/>
  <c r="D23" i="8"/>
  <c r="E23" i="8" s="1"/>
  <c r="D24" i="8"/>
  <c r="E24" i="8" s="1"/>
  <c r="C7" i="8"/>
  <c r="F16" i="8" s="1"/>
  <c r="G16" i="8" s="1"/>
  <c r="D25" i="8"/>
  <c r="D26" i="8"/>
  <c r="E26" i="8" s="1"/>
  <c r="D27" i="8"/>
  <c r="E27" i="8" s="1"/>
  <c r="D28" i="8"/>
  <c r="E28" i="8" s="1"/>
  <c r="F28" i="8" s="1"/>
  <c r="G28" i="8" s="1"/>
  <c r="D29" i="8"/>
  <c r="E29" i="8" s="1"/>
  <c r="D30" i="8"/>
  <c r="E30" i="8" s="1"/>
  <c r="D31" i="8"/>
  <c r="E31" i="8" s="1"/>
  <c r="D32" i="8"/>
  <c r="E32" i="8" s="1"/>
  <c r="D33" i="8"/>
  <c r="D15" i="8"/>
  <c r="E15" i="8" s="1"/>
  <c r="D14" i="8"/>
  <c r="E14" i="8" s="1"/>
  <c r="D7" i="8"/>
  <c r="D8" i="8" s="1"/>
  <c r="D9" i="8"/>
  <c r="E16" i="8"/>
  <c r="E17" i="8"/>
  <c r="E20" i="8"/>
  <c r="E25" i="8"/>
  <c r="F32" i="8"/>
  <c r="G32" i="8" s="1"/>
  <c r="E33" i="8"/>
  <c r="H21" i="9"/>
  <c r="BB18" i="3"/>
  <c r="H22" i="9"/>
  <c r="H23" i="9"/>
  <c r="H24" i="9"/>
  <c r="H25" i="9"/>
  <c r="H26" i="9"/>
  <c r="H27" i="9"/>
  <c r="H28" i="9"/>
  <c r="H29" i="9"/>
  <c r="H30" i="9"/>
  <c r="H31" i="9"/>
  <c r="H32" i="9"/>
  <c r="H7" i="9"/>
  <c r="H8" i="9"/>
  <c r="H9" i="9"/>
  <c r="H10" i="9"/>
  <c r="H11" i="9"/>
  <c r="H12" i="9"/>
  <c r="H13" i="9"/>
  <c r="H14" i="9"/>
  <c r="H15" i="9"/>
  <c r="H16" i="9"/>
  <c r="H17" i="9"/>
  <c r="H18" i="9"/>
  <c r="H19" i="9"/>
  <c r="H20" i="9"/>
  <c r="P3" i="5"/>
  <c r="P4" i="5"/>
  <c r="P5" i="5"/>
  <c r="P6" i="5"/>
  <c r="P16" i="5"/>
  <c r="P17" i="5"/>
  <c r="P18" i="5"/>
  <c r="P19" i="5"/>
  <c r="P20" i="5"/>
  <c r="P21" i="5"/>
  <c r="K3" i="1"/>
  <c r="S41" i="1"/>
  <c r="S42" i="1"/>
  <c r="S43" i="1"/>
  <c r="S40" i="1"/>
  <c r="BQ33" i="3"/>
  <c r="G21" i="9"/>
  <c r="BG18" i="3"/>
  <c r="B21" i="9"/>
  <c r="BD13" i="3"/>
  <c r="BD15" i="3"/>
  <c r="CH14" i="3"/>
  <c r="CE14" i="3"/>
  <c r="CB14" i="3"/>
  <c r="BY14" i="3"/>
  <c r="BV14" i="3"/>
  <c r="BS14" i="3"/>
  <c r="BP14" i="3"/>
  <c r="BM14" i="3"/>
  <c r="BJ14" i="3"/>
  <c r="BG14" i="3"/>
  <c r="BD14" i="3"/>
  <c r="BR17" i="3"/>
  <c r="G19" i="9"/>
  <c r="G20" i="9"/>
  <c r="G22" i="9"/>
  <c r="G23" i="9"/>
  <c r="G24" i="9"/>
  <c r="G25" i="9"/>
  <c r="G26" i="9"/>
  <c r="G27" i="9"/>
  <c r="G28" i="9"/>
  <c r="G29" i="9"/>
  <c r="G30" i="9"/>
  <c r="G31" i="9"/>
  <c r="G32" i="9"/>
  <c r="G7" i="9"/>
  <c r="G8" i="9"/>
  <c r="G9" i="9"/>
  <c r="G10" i="9"/>
  <c r="G11" i="9"/>
  <c r="G12" i="9"/>
  <c r="G14" i="9"/>
  <c r="G15" i="9"/>
  <c r="G16" i="9"/>
  <c r="G17" i="9"/>
  <c r="G18" i="9"/>
  <c r="B7" i="9"/>
  <c r="B8" i="9"/>
  <c r="B9" i="9"/>
  <c r="B10" i="9"/>
  <c r="B11" i="9"/>
  <c r="B12" i="9"/>
  <c r="B13" i="9"/>
  <c r="B14" i="9"/>
  <c r="B15" i="9"/>
  <c r="B16" i="9"/>
  <c r="B17" i="9"/>
  <c r="B18" i="9"/>
  <c r="B19" i="9"/>
  <c r="B20" i="9"/>
  <c r="B22" i="9"/>
  <c r="B23" i="9"/>
  <c r="B24" i="9"/>
  <c r="B25" i="9"/>
  <c r="B26" i="9"/>
  <c r="B27" i="9"/>
  <c r="B28" i="9"/>
  <c r="B29" i="9"/>
  <c r="B30" i="9"/>
  <c r="B31" i="9"/>
  <c r="B32" i="9"/>
  <c r="E20" i="2"/>
  <c r="F20" i="2"/>
  <c r="E19" i="2"/>
  <c r="F19" i="2" s="1"/>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D4" i="3" s="1"/>
  <c r="B5" i="5"/>
  <c r="Y33" i="3"/>
  <c r="BD6" i="3"/>
  <c r="BR8" i="3"/>
  <c r="CH5" i="3"/>
  <c r="CE5" i="3"/>
  <c r="CB5" i="3"/>
  <c r="BY5" i="3"/>
  <c r="BV5" i="3"/>
  <c r="BS5" i="3"/>
  <c r="BP5" i="3"/>
  <c r="BM5" i="3"/>
  <c r="BJ5" i="3"/>
  <c r="BG5" i="3"/>
  <c r="BD5" i="3"/>
  <c r="C8" i="8"/>
  <c r="J8" i="8"/>
  <c r="J7" i="8"/>
  <c r="S17" i="3"/>
  <c r="T17" i="3" s="1"/>
  <c r="F14" i="8"/>
  <c r="G14" i="8"/>
  <c r="F31" i="8"/>
  <c r="G31" i="8" s="1"/>
  <c r="F27" i="8"/>
  <c r="G27" i="8"/>
  <c r="F23" i="8"/>
  <c r="G23" i="8" s="1"/>
  <c r="F19" i="8"/>
  <c r="G19" i="8"/>
  <c r="F30" i="8"/>
  <c r="G30" i="8" s="1"/>
  <c r="F22" i="8"/>
  <c r="G22" i="8"/>
  <c r="F29" i="8"/>
  <c r="G29" i="8" s="1"/>
  <c r="F21" i="8"/>
  <c r="G21" i="8"/>
  <c r="C9" i="8"/>
  <c r="J9" i="8"/>
  <c r="F15" i="8"/>
  <c r="G15" i="8" s="1"/>
  <c r="F26" i="8"/>
  <c r="G26" i="8"/>
  <c r="F18" i="8"/>
  <c r="G18" i="8" s="1"/>
  <c r="AB17" i="3"/>
  <c r="AC17" i="3"/>
  <c r="AD17" i="3"/>
  <c r="U17" i="3" l="1"/>
  <c r="P17" i="3"/>
  <c r="BS23" i="3"/>
  <c r="W24" i="3"/>
  <c r="BK25" i="3"/>
  <c r="BJ25" i="3"/>
  <c r="X24" i="3"/>
  <c r="BB25" i="3"/>
  <c r="BF25" i="3"/>
  <c r="V24" i="3"/>
  <c r="BH25" i="3"/>
  <c r="BC25" i="3"/>
  <c r="Y24" i="3"/>
  <c r="U24" i="3"/>
  <c r="AC24" i="3"/>
  <c r="BP25" i="3"/>
  <c r="BE25" i="3"/>
  <c r="BG25" i="3"/>
  <c r="Z24" i="3"/>
  <c r="BP23" i="3"/>
  <c r="S36" i="3" s="1"/>
  <c r="BE23" i="3"/>
  <c r="W26" i="3"/>
  <c r="BL27" i="3"/>
  <c r="BP27" i="3" s="1"/>
  <c r="AC26" i="3"/>
  <c r="AA26" i="3"/>
  <c r="T26" i="3"/>
  <c r="V26" i="3"/>
  <c r="AB26" i="3"/>
  <c r="Z26" i="3"/>
  <c r="U26" i="3"/>
  <c r="X26" i="3"/>
  <c r="Y26" i="3"/>
  <c r="BK23" i="3"/>
  <c r="V22" i="3"/>
  <c r="Y22" i="3"/>
  <c r="Z22" i="3"/>
  <c r="BB23" i="3"/>
  <c r="BD23" i="3"/>
  <c r="BC23" i="3"/>
  <c r="U22" i="3"/>
  <c r="W22" i="3"/>
  <c r="BH23" i="3"/>
  <c r="BG23" i="3"/>
  <c r="AA22" i="3"/>
  <c r="BJ23" i="3"/>
  <c r="X22" i="3"/>
  <c r="AC22" i="3"/>
  <c r="BF23" i="3"/>
  <c r="BS25" i="3"/>
  <c r="BS27" i="3"/>
  <c r="Y45" i="3"/>
  <c r="BD25" i="3"/>
  <c r="AA24" i="3"/>
  <c r="T22" i="3"/>
  <c r="AB22" i="3"/>
  <c r="AB24" i="3"/>
  <c r="T24" i="3"/>
  <c r="F25" i="8"/>
  <c r="G25" i="8" s="1"/>
  <c r="F17" i="8"/>
  <c r="G17" i="8" s="1"/>
  <c r="F33" i="8"/>
  <c r="G33" i="8" s="1"/>
  <c r="F20" i="8"/>
  <c r="G20" i="8" s="1"/>
  <c r="F24" i="8"/>
  <c r="G24" i="8" s="1"/>
  <c r="W52" i="17"/>
  <c r="S79" i="17"/>
  <c r="S82" i="17"/>
  <c r="V87" i="17"/>
  <c r="S112" i="17"/>
  <c r="W113" i="17"/>
  <c r="S114" i="17"/>
  <c r="W116" i="17"/>
  <c r="R152" i="17"/>
  <c r="W153" i="17"/>
  <c r="U5" i="17"/>
  <c r="R26" i="17"/>
  <c r="S23" i="17"/>
  <c r="X5" i="17"/>
  <c r="W25" i="17"/>
  <c r="Z58" i="17"/>
  <c r="X52" i="17"/>
  <c r="T38" i="17"/>
  <c r="W18" i="17"/>
  <c r="U13" i="17"/>
  <c r="Z17" i="17"/>
  <c r="Z18" i="17"/>
  <c r="X23" i="17"/>
  <c r="Q26" i="17"/>
  <c r="Y26" i="17"/>
  <c r="R48" i="17"/>
  <c r="R52" i="17"/>
  <c r="Y52" i="17"/>
  <c r="Y56" i="17"/>
  <c r="R58" i="17"/>
  <c r="W58" i="17"/>
  <c r="S61" i="17"/>
  <c r="W61" i="17"/>
  <c r="W64" i="17"/>
  <c r="R66" i="17"/>
  <c r="V66" i="17"/>
  <c r="U77" i="17"/>
  <c r="Z79" i="17"/>
  <c r="Z87" i="17"/>
  <c r="X101" i="17"/>
  <c r="R105" i="17"/>
  <c r="S113" i="17"/>
  <c r="Y113" i="17"/>
  <c r="X114" i="17"/>
  <c r="Z116" i="17"/>
  <c r="Q134" i="17"/>
  <c r="S139" i="17"/>
  <c r="W139" i="17"/>
  <c r="X153" i="17"/>
  <c r="R157" i="17"/>
  <c r="S26" i="17"/>
  <c r="Z26" i="17"/>
  <c r="X61" i="17"/>
  <c r="Y10" i="17"/>
  <c r="U26" i="17"/>
  <c r="T58" i="17"/>
  <c r="Q61" i="17"/>
  <c r="U61" i="17"/>
  <c r="S64" i="17"/>
  <c r="T66" i="17"/>
  <c r="R77" i="17"/>
  <c r="Q113" i="17"/>
  <c r="V17" i="3" l="1"/>
  <c r="W17" i="3" s="1"/>
  <c r="X17" i="3" s="1"/>
  <c r="S39" i="3"/>
  <c r="P39" i="3" s="1"/>
  <c r="BK33" i="3"/>
  <c r="BJ33" i="3" s="1"/>
  <c r="BK36" i="3"/>
  <c r="BB36" i="3" s="1"/>
  <c r="BK42" i="3"/>
  <c r="BA42" i="3" s="1"/>
  <c r="S42" i="3"/>
  <c r="L42" i="3" s="1"/>
  <c r="R36" i="3"/>
  <c r="N36" i="3"/>
  <c r="O36" i="3"/>
  <c r="L36" i="3"/>
  <c r="BH27" i="3"/>
  <c r="BC27" i="3"/>
  <c r="BG27" i="3"/>
  <c r="BE27" i="3"/>
  <c r="BK27" i="3"/>
  <c r="BB27" i="3"/>
  <c r="BI27" i="3"/>
  <c r="BF27" i="3"/>
  <c r="BD27" i="3"/>
  <c r="BJ27" i="3"/>
  <c r="S45" i="3"/>
  <c r="R45" i="3" s="1"/>
  <c r="S33" i="3"/>
  <c r="K33" i="3" s="1"/>
  <c r="BK39" i="3"/>
  <c r="BH39" i="3" s="1"/>
  <c r="J36" i="3"/>
  <c r="K36" i="3"/>
  <c r="M36" i="3"/>
  <c r="Q36" i="3"/>
  <c r="P36" i="3"/>
  <c r="I36" i="3"/>
  <c r="Y17" i="3" l="1"/>
  <c r="BF33" i="3"/>
  <c r="I42" i="3"/>
  <c r="J42" i="3"/>
  <c r="BE33" i="3"/>
  <c r="BC33" i="3"/>
  <c r="BN33" i="3"/>
  <c r="BB33" i="3"/>
  <c r="N42" i="3"/>
  <c r="Q42" i="3"/>
  <c r="BI33" i="3"/>
  <c r="BA33" i="3"/>
  <c r="K42" i="3"/>
  <c r="BG33" i="3"/>
  <c r="BH33" i="3"/>
  <c r="BD33" i="3"/>
  <c r="O42" i="3"/>
  <c r="P42" i="3"/>
  <c r="BD39" i="3"/>
  <c r="BI42" i="3"/>
  <c r="M42" i="3"/>
  <c r="R42" i="3"/>
  <c r="K39" i="3"/>
  <c r="BB39" i="3"/>
  <c r="Q39" i="3"/>
  <c r="L39" i="3"/>
  <c r="I39" i="3"/>
  <c r="M39" i="3"/>
  <c r="J39" i="3"/>
  <c r="R39" i="3"/>
  <c r="N39" i="3"/>
  <c r="O39" i="3"/>
  <c r="BA36" i="3"/>
  <c r="BF36" i="3"/>
  <c r="BN36" i="3"/>
  <c r="U84" i="11" s="1"/>
  <c r="BH36" i="3"/>
  <c r="BD36" i="3"/>
  <c r="BG36" i="3"/>
  <c r="BC36" i="3"/>
  <c r="BE36" i="3"/>
  <c r="BJ39" i="3"/>
  <c r="BJ36" i="3"/>
  <c r="BI36" i="3"/>
  <c r="K45" i="3"/>
  <c r="N45" i="3"/>
  <c r="BF39" i="3"/>
  <c r="M45" i="3"/>
  <c r="Q45" i="3"/>
  <c r="V45" i="3"/>
  <c r="BI39" i="3"/>
  <c r="BA39" i="3"/>
  <c r="BN39" i="3"/>
  <c r="W37" i="11" s="1"/>
  <c r="BC39" i="3"/>
  <c r="BH42" i="3"/>
  <c r="BE42" i="3"/>
  <c r="BC42" i="3"/>
  <c r="BD42" i="3"/>
  <c r="BG42" i="3"/>
  <c r="BF42" i="3"/>
  <c r="BN42" i="3"/>
  <c r="BJ42" i="3"/>
  <c r="BB42" i="3"/>
  <c r="P33" i="3"/>
  <c r="V33" i="3"/>
  <c r="L33" i="3"/>
  <c r="R33" i="3"/>
  <c r="M33" i="3"/>
  <c r="N33" i="3"/>
  <c r="O33" i="3"/>
  <c r="J33" i="3"/>
  <c r="I33" i="3"/>
  <c r="Q33" i="3"/>
  <c r="I45" i="3"/>
  <c r="J45" i="3"/>
  <c r="P45" i="3"/>
  <c r="L45" i="3"/>
  <c r="O45" i="3"/>
  <c r="BG39" i="3"/>
  <c r="BE39" i="3"/>
  <c r="N43" i="11" l="1"/>
  <c r="Z17" i="3"/>
  <c r="E84" i="11"/>
  <c r="S79" i="11"/>
  <c r="D80" i="11"/>
  <c r="E82" i="11"/>
  <c r="N81" i="11"/>
  <c r="U81" i="11"/>
  <c r="O75" i="11"/>
  <c r="N79" i="11"/>
  <c r="S75" i="11"/>
  <c r="P77" i="11"/>
  <c r="O80" i="11"/>
  <c r="D76" i="11"/>
  <c r="O76" i="11"/>
  <c r="F76" i="11"/>
  <c r="M82" i="11"/>
  <c r="F80" i="11"/>
  <c r="D78" i="11"/>
  <c r="S81" i="11"/>
  <c r="I84" i="11"/>
  <c r="D84" i="11"/>
  <c r="I76" i="11"/>
  <c r="O83" i="11"/>
  <c r="O74" i="11"/>
  <c r="P79" i="11"/>
  <c r="M80" i="11"/>
  <c r="L76" i="11"/>
  <c r="X78" i="11"/>
  <c r="T84" i="11"/>
  <c r="G77" i="11"/>
  <c r="D75" i="11"/>
  <c r="F77" i="11"/>
  <c r="K75" i="11"/>
  <c r="D77" i="11"/>
  <c r="U80" i="11"/>
  <c r="N77" i="11"/>
  <c r="G76" i="11"/>
  <c r="X80" i="11"/>
  <c r="X82" i="11"/>
  <c r="N80" i="11"/>
  <c r="V78" i="11"/>
  <c r="K82" i="11"/>
  <c r="F84" i="11"/>
  <c r="N83" i="11"/>
  <c r="P78" i="11"/>
  <c r="R80" i="11"/>
  <c r="Q84" i="11"/>
  <c r="T76" i="11"/>
  <c r="O82" i="11"/>
  <c r="E74" i="11"/>
  <c r="H74" i="11"/>
  <c r="V84" i="11"/>
  <c r="U83" i="11"/>
  <c r="X83" i="11"/>
  <c r="X76" i="11"/>
  <c r="V77" i="11"/>
  <c r="K78" i="11"/>
  <c r="U76" i="11"/>
  <c r="U77" i="11"/>
  <c r="L77" i="11"/>
  <c r="R83" i="11"/>
  <c r="S78" i="11"/>
  <c r="L84" i="11"/>
  <c r="W81" i="11"/>
  <c r="U74" i="11"/>
  <c r="N78" i="11"/>
  <c r="W75" i="11"/>
  <c r="I74" i="11"/>
  <c r="W74" i="11"/>
  <c r="J76" i="11"/>
  <c r="P80" i="11"/>
  <c r="X79" i="11"/>
  <c r="K74" i="11"/>
  <c r="Q80" i="11"/>
  <c r="R75" i="11"/>
  <c r="K81" i="11"/>
  <c r="W84" i="11"/>
  <c r="U82" i="11"/>
  <c r="O81" i="11"/>
  <c r="W83" i="11"/>
  <c r="I77" i="11"/>
  <c r="W76" i="11"/>
  <c r="T82" i="11"/>
  <c r="L79" i="11"/>
  <c r="H81" i="11"/>
  <c r="H82" i="11"/>
  <c r="O77" i="11"/>
  <c r="X81" i="11"/>
  <c r="I78" i="11"/>
  <c r="P76" i="11"/>
  <c r="T79" i="11"/>
  <c r="O84" i="11"/>
  <c r="V80" i="11"/>
  <c r="E78" i="11"/>
  <c r="T75" i="11"/>
  <c r="K79" i="11"/>
  <c r="T74" i="11"/>
  <c r="L74" i="11"/>
  <c r="F79" i="11"/>
  <c r="N74" i="11"/>
  <c r="X84" i="11"/>
  <c r="H75" i="11"/>
  <c r="Q79" i="11"/>
  <c r="R76" i="11"/>
  <c r="H76" i="11"/>
  <c r="T77" i="11"/>
  <c r="J83" i="11"/>
  <c r="R77" i="11"/>
  <c r="F75" i="11"/>
  <c r="N84" i="11"/>
  <c r="T81" i="11"/>
  <c r="P81" i="11"/>
  <c r="Q83" i="11"/>
  <c r="P83" i="11"/>
  <c r="I80" i="11"/>
  <c r="D79" i="11"/>
  <c r="D81" i="11"/>
  <c r="E76" i="11"/>
  <c r="N82" i="11"/>
  <c r="V76" i="11"/>
  <c r="H83" i="11"/>
  <c r="Q82" i="11"/>
  <c r="R84" i="11"/>
  <c r="H79" i="11"/>
  <c r="S74" i="11"/>
  <c r="V79" i="11"/>
  <c r="Q77" i="11"/>
  <c r="M81" i="11"/>
  <c r="E81" i="11"/>
  <c r="W77" i="11"/>
  <c r="E83" i="11"/>
  <c r="M79" i="11"/>
  <c r="R79" i="11"/>
  <c r="G80" i="11"/>
  <c r="J74" i="11"/>
  <c r="Q81" i="11"/>
  <c r="E80" i="11"/>
  <c r="P82" i="11"/>
  <c r="Q75" i="11"/>
  <c r="N76" i="11"/>
  <c r="X77" i="11"/>
  <c r="D83" i="11"/>
  <c r="V74" i="11"/>
  <c r="X74" i="11"/>
  <c r="K76" i="11"/>
  <c r="R82" i="11"/>
  <c r="E77" i="11"/>
  <c r="J77" i="11"/>
  <c r="O78" i="11"/>
  <c r="M84" i="11"/>
  <c r="O79" i="11"/>
  <c r="F82" i="11"/>
  <c r="L78" i="11"/>
  <c r="J79" i="11"/>
  <c r="S82" i="11"/>
  <c r="V82" i="11"/>
  <c r="S77" i="11"/>
  <c r="K84" i="11"/>
  <c r="P74" i="11"/>
  <c r="D74" i="11"/>
  <c r="K80" i="11"/>
  <c r="N75" i="11"/>
  <c r="L81" i="11"/>
  <c r="M76" i="11"/>
  <c r="Q78" i="11"/>
  <c r="F78" i="11"/>
  <c r="V83" i="11"/>
  <c r="M83" i="11"/>
  <c r="X75" i="11"/>
  <c r="G81" i="11"/>
  <c r="I79" i="11"/>
  <c r="G78" i="11"/>
  <c r="S80" i="11"/>
  <c r="T78" i="11"/>
  <c r="U79" i="11"/>
  <c r="T80" i="11"/>
  <c r="J81" i="11"/>
  <c r="K77" i="11"/>
  <c r="D82" i="11"/>
  <c r="F83" i="11"/>
  <c r="K83" i="11"/>
  <c r="J78" i="11"/>
  <c r="G84" i="11"/>
  <c r="M74" i="11"/>
  <c r="H84" i="11"/>
  <c r="R74" i="11"/>
  <c r="J82" i="11"/>
  <c r="S76" i="11"/>
  <c r="T83" i="11"/>
  <c r="H78" i="11"/>
  <c r="L80" i="11"/>
  <c r="W78" i="11"/>
  <c r="I82" i="11"/>
  <c r="J80" i="11"/>
  <c r="I75" i="11"/>
  <c r="U75" i="11"/>
  <c r="W80" i="11"/>
  <c r="W82" i="11"/>
  <c r="Q74" i="11"/>
  <c r="P75" i="11"/>
  <c r="S84" i="11"/>
  <c r="M75" i="11"/>
  <c r="G75" i="11"/>
  <c r="L83" i="11"/>
  <c r="V75" i="11"/>
  <c r="G82" i="11"/>
  <c r="H77" i="11"/>
  <c r="I83" i="11"/>
  <c r="U78" i="11"/>
  <c r="M77" i="11"/>
  <c r="R78" i="11"/>
  <c r="P84" i="11"/>
  <c r="I81" i="11"/>
  <c r="R81" i="11"/>
  <c r="M78" i="11"/>
  <c r="G83" i="11"/>
  <c r="E75" i="11"/>
  <c r="S83" i="11"/>
  <c r="E79" i="11"/>
  <c r="G74" i="11"/>
  <c r="H80" i="11"/>
  <c r="V81" i="11"/>
  <c r="J84" i="11"/>
  <c r="F74" i="11"/>
  <c r="L75" i="11"/>
  <c r="G79" i="11"/>
  <c r="L82" i="11"/>
  <c r="J75" i="11"/>
  <c r="W79" i="11"/>
  <c r="F81" i="11"/>
  <c r="Q76" i="11"/>
  <c r="U37" i="11"/>
  <c r="X59" i="11"/>
  <c r="R58" i="11"/>
  <c r="Q47" i="11"/>
  <c r="K53" i="11"/>
  <c r="U40" i="11"/>
  <c r="M45" i="11"/>
  <c r="F49" i="11"/>
  <c r="W42" i="11"/>
  <c r="L47" i="11"/>
  <c r="Q58" i="11"/>
  <c r="W46" i="11"/>
  <c r="S60" i="11"/>
  <c r="F44" i="11"/>
  <c r="V44" i="11"/>
  <c r="J58" i="11"/>
  <c r="N58" i="11"/>
  <c r="J56" i="11"/>
  <c r="H41" i="11"/>
  <c r="G50" i="11"/>
  <c r="X42" i="11"/>
  <c r="X38" i="11"/>
  <c r="P50" i="11"/>
  <c r="H40" i="11"/>
  <c r="T54" i="11"/>
  <c r="N51" i="11"/>
  <c r="U54" i="11"/>
  <c r="L42" i="11"/>
  <c r="Q51" i="11"/>
  <c r="U38" i="11"/>
  <c r="I52" i="11"/>
  <c r="T43" i="11"/>
  <c r="R54" i="11"/>
  <c r="T52" i="11"/>
  <c r="N38" i="11"/>
  <c r="X45" i="11"/>
  <c r="D52" i="11"/>
  <c r="V51" i="11"/>
  <c r="I47" i="11"/>
  <c r="I37" i="11"/>
  <c r="W47" i="11"/>
  <c r="J44" i="11"/>
  <c r="S41" i="11"/>
  <c r="T56" i="11"/>
  <c r="I48" i="11"/>
  <c r="X39" i="11"/>
  <c r="K46" i="11"/>
  <c r="S46" i="11"/>
  <c r="G53" i="11"/>
  <c r="U53" i="11"/>
  <c r="F47" i="11"/>
  <c r="L51" i="11"/>
  <c r="K45" i="11"/>
  <c r="Q59" i="11"/>
  <c r="O39" i="11"/>
  <c r="U57" i="11"/>
  <c r="I46" i="11"/>
  <c r="H43" i="11"/>
  <c r="Q53" i="11"/>
  <c r="G51" i="11"/>
  <c r="T44" i="11"/>
  <c r="G45" i="11"/>
  <c r="S52" i="11"/>
  <c r="D38" i="11"/>
  <c r="V57" i="11"/>
  <c r="J45" i="11"/>
  <c r="I39" i="11"/>
  <c r="R48" i="11"/>
  <c r="F53" i="11"/>
  <c r="W60" i="11"/>
  <c r="W43" i="11"/>
  <c r="V43" i="11"/>
  <c r="H39" i="11"/>
  <c r="O47" i="11"/>
  <c r="P58" i="11"/>
  <c r="S55" i="11"/>
  <c r="H45" i="11"/>
  <c r="U44" i="11"/>
  <c r="O48" i="11"/>
  <c r="J53" i="11"/>
  <c r="O53" i="11"/>
  <c r="M48" i="11"/>
  <c r="W48" i="11"/>
  <c r="R59" i="11"/>
  <c r="H56" i="11"/>
  <c r="H59" i="11"/>
  <c r="X52" i="11"/>
  <c r="N44" i="11"/>
  <c r="Q56" i="11"/>
  <c r="K59" i="11"/>
  <c r="G55" i="11"/>
  <c r="E43" i="11"/>
  <c r="L53" i="11"/>
  <c r="R46" i="11"/>
  <c r="I40" i="11"/>
  <c r="V37" i="11"/>
  <c r="D37" i="11"/>
  <c r="I54" i="11"/>
  <c r="Q40" i="11"/>
  <c r="D57" i="11"/>
  <c r="W55" i="11"/>
  <c r="T53" i="11"/>
  <c r="E47" i="11"/>
  <c r="L57" i="11"/>
  <c r="D51" i="11"/>
  <c r="J52" i="11"/>
  <c r="D42" i="11"/>
  <c r="G43" i="11"/>
  <c r="F60" i="11"/>
  <c r="R57" i="11"/>
  <c r="X54" i="11"/>
  <c r="O38" i="11"/>
  <c r="T55" i="11"/>
  <c r="G42" i="11"/>
  <c r="E59" i="11"/>
  <c r="U49" i="11"/>
  <c r="J55" i="11"/>
  <c r="P48" i="11"/>
  <c r="P59" i="11"/>
  <c r="O52" i="11"/>
  <c r="H46" i="11"/>
  <c r="L54" i="11"/>
  <c r="O42" i="11"/>
  <c r="W52" i="11"/>
  <c r="V46" i="11"/>
  <c r="M60" i="11"/>
  <c r="W58" i="11"/>
  <c r="M57" i="11"/>
  <c r="O40" i="11"/>
  <c r="R50" i="11"/>
  <c r="L37" i="11"/>
  <c r="N60" i="11"/>
  <c r="R51" i="11"/>
  <c r="Q39" i="11"/>
  <c r="D56" i="11"/>
  <c r="M50" i="11"/>
  <c r="J48" i="11"/>
  <c r="R45" i="11"/>
  <c r="L56" i="11"/>
  <c r="X49" i="11"/>
  <c r="I43" i="11"/>
  <c r="K39" i="11"/>
  <c r="D40" i="11"/>
  <c r="K50" i="11"/>
  <c r="Q43" i="11"/>
  <c r="H37" i="11"/>
  <c r="W40" i="11"/>
  <c r="E50" i="11"/>
  <c r="Q38" i="11"/>
  <c r="O51" i="11"/>
  <c r="D41" i="11"/>
  <c r="Q41" i="11"/>
  <c r="D47" i="11"/>
  <c r="L59" i="11"/>
  <c r="T46" i="11"/>
  <c r="L40" i="11"/>
  <c r="Q52" i="11"/>
  <c r="O49" i="11"/>
  <c r="X51" i="11"/>
  <c r="P57" i="11"/>
  <c r="G41" i="11"/>
  <c r="I60" i="11"/>
  <c r="J49" i="11"/>
  <c r="K56" i="11"/>
  <c r="J50" i="11"/>
  <c r="W49" i="11"/>
  <c r="Q60" i="11"/>
  <c r="I38" i="11"/>
  <c r="G58" i="11"/>
  <c r="O43" i="11"/>
  <c r="M47" i="11"/>
  <c r="P56" i="11"/>
  <c r="E60" i="11"/>
  <c r="M58" i="11"/>
  <c r="V42" i="11"/>
  <c r="N37" i="11"/>
  <c r="F41" i="11"/>
  <c r="U51" i="11"/>
  <c r="L45" i="11"/>
  <c r="R38" i="11"/>
  <c r="E46" i="11"/>
  <c r="D58" i="11"/>
  <c r="T45" i="11"/>
  <c r="E39" i="11"/>
  <c r="M55" i="11"/>
  <c r="V60" i="11"/>
  <c r="H52" i="11"/>
  <c r="Q46" i="11"/>
  <c r="U55" i="11"/>
  <c r="L49" i="11"/>
  <c r="X60" i="11"/>
  <c r="W51" i="11"/>
  <c r="D50" i="11"/>
  <c r="R55" i="11"/>
  <c r="E49" i="11"/>
  <c r="P51" i="11"/>
  <c r="K60" i="11"/>
  <c r="J47" i="11"/>
  <c r="P40" i="11"/>
  <c r="X56" i="11"/>
  <c r="V48" i="11"/>
  <c r="S53" i="11"/>
  <c r="G48" i="11"/>
  <c r="K57" i="11"/>
  <c r="W50" i="11"/>
  <c r="E53" i="11"/>
  <c r="R47" i="11"/>
  <c r="X40" i="11"/>
  <c r="J51" i="11"/>
  <c r="W44" i="11"/>
  <c r="N40" i="11"/>
  <c r="G39" i="11"/>
  <c r="N52" i="11"/>
  <c r="U41" i="11"/>
  <c r="S48" i="11"/>
  <c r="J40" i="11"/>
  <c r="U56" i="11"/>
  <c r="F50" i="11"/>
  <c r="R37" i="11"/>
  <c r="E54" i="11"/>
  <c r="F40" i="11"/>
  <c r="I57" i="11"/>
  <c r="E44" i="11"/>
  <c r="M54" i="11"/>
  <c r="L48" i="11"/>
  <c r="V58" i="11"/>
  <c r="Q54" i="11"/>
  <c r="E38" i="11"/>
  <c r="T48" i="11"/>
  <c r="K42" i="11"/>
  <c r="R60" i="11"/>
  <c r="N41" i="11"/>
  <c r="X44" i="11"/>
  <c r="F55" i="11"/>
  <c r="G46" i="11"/>
  <c r="R41" i="11"/>
  <c r="X43" i="11"/>
  <c r="D46" i="11"/>
  <c r="S39" i="11"/>
  <c r="M40" i="11"/>
  <c r="T47" i="11"/>
  <c r="W45" i="11"/>
  <c r="K52" i="11"/>
  <c r="L52" i="11"/>
  <c r="W59" i="11"/>
  <c r="S42" i="11"/>
  <c r="S57" i="11"/>
  <c r="W53" i="11"/>
  <c r="D48" i="11"/>
  <c r="P39" i="11"/>
  <c r="X55" i="11"/>
  <c r="E48" i="11"/>
  <c r="H57" i="11"/>
  <c r="U45" i="11"/>
  <c r="H55" i="11"/>
  <c r="T38" i="11"/>
  <c r="M38" i="11"/>
  <c r="E51" i="11"/>
  <c r="P47" i="11"/>
  <c r="T50" i="11"/>
  <c r="T42" i="11"/>
  <c r="N39" i="11"/>
  <c r="V49" i="11"/>
  <c r="U43" i="11"/>
  <c r="U60" i="11"/>
  <c r="G52" i="11"/>
  <c r="I56" i="11"/>
  <c r="H44" i="11"/>
  <c r="T37" i="11"/>
  <c r="D55" i="11"/>
  <c r="P38" i="11"/>
  <c r="I50" i="11"/>
  <c r="G38" i="11"/>
  <c r="O54" i="11"/>
  <c r="U47" i="11"/>
  <c r="J38" i="11"/>
  <c r="L41" i="11"/>
  <c r="W56" i="11"/>
  <c r="S58" i="11"/>
  <c r="P49" i="11"/>
  <c r="O50" i="11"/>
  <c r="W57" i="11"/>
  <c r="S45" i="11"/>
  <c r="J39" i="11"/>
  <c r="O56" i="11"/>
  <c r="X57" i="11"/>
  <c r="T51" i="11"/>
  <c r="R39" i="11"/>
  <c r="E56" i="11"/>
  <c r="K49" i="11"/>
  <c r="W41" i="11"/>
  <c r="F46" i="11"/>
  <c r="M56" i="11"/>
  <c r="S49" i="11"/>
  <c r="J43" i="11"/>
  <c r="L50" i="11"/>
  <c r="J41" i="11"/>
  <c r="I41" i="11"/>
  <c r="R44" i="11"/>
  <c r="K38" i="11"/>
  <c r="M44" i="11"/>
  <c r="I55" i="11"/>
  <c r="R49" i="11"/>
  <c r="O59" i="11"/>
  <c r="M52" i="11"/>
  <c r="X46" i="11"/>
  <c r="H49" i="11"/>
  <c r="N42" i="11"/>
  <c r="U52" i="11"/>
  <c r="M46" i="11"/>
  <c r="E57" i="11"/>
  <c r="N45" i="11"/>
  <c r="H60" i="11"/>
  <c r="U46" i="11"/>
  <c r="T40" i="11"/>
  <c r="T60" i="11"/>
  <c r="F52" i="11"/>
  <c r="D60" i="11"/>
  <c r="Q45" i="11"/>
  <c r="P44" i="11"/>
  <c r="P42" i="11"/>
  <c r="F37" i="11"/>
  <c r="N46" i="11"/>
  <c r="Q55" i="11"/>
  <c r="P54" i="11"/>
  <c r="J60" i="11"/>
  <c r="H50" i="11"/>
  <c r="V40" i="11"/>
  <c r="X53" i="11"/>
  <c r="P37" i="11"/>
  <c r="H51" i="11"/>
  <c r="S44" i="11"/>
  <c r="O37" i="11"/>
  <c r="G37" i="11"/>
  <c r="P43" i="11"/>
  <c r="P45" i="11"/>
  <c r="E41" i="11"/>
  <c r="P52" i="11"/>
  <c r="W38" i="11"/>
  <c r="G49" i="11"/>
  <c r="H38" i="11"/>
  <c r="K40" i="11"/>
  <c r="S40" i="11"/>
  <c r="M41" i="11"/>
  <c r="M39" i="11"/>
  <c r="T49" i="11"/>
  <c r="L43" i="11"/>
  <c r="P46" i="11"/>
  <c r="I45" i="11"/>
  <c r="M37" i="11"/>
  <c r="S47" i="11"/>
  <c r="L55" i="11"/>
  <c r="U50" i="11"/>
  <c r="H47" i="11"/>
  <c r="H42" i="11"/>
  <c r="S38" i="11"/>
  <c r="F39" i="11"/>
  <c r="V52" i="11"/>
  <c r="J57" i="11"/>
  <c r="R43" i="11"/>
  <c r="J37" i="11"/>
  <c r="S43" i="11"/>
  <c r="K43" i="11"/>
  <c r="E52" i="11"/>
  <c r="L60" i="11"/>
  <c r="I44" i="11"/>
  <c r="P55" i="11"/>
  <c r="K37" i="11"/>
  <c r="G56" i="11"/>
  <c r="D54" i="11"/>
  <c r="N59" i="11"/>
  <c r="I51" i="11"/>
  <c r="V50" i="11"/>
  <c r="S59" i="11"/>
  <c r="D43" i="11"/>
  <c r="V54" i="11"/>
  <c r="N54" i="11"/>
  <c r="L38" i="11"/>
  <c r="E55" i="11"/>
  <c r="T57" i="11"/>
  <c r="U59" i="11"/>
  <c r="G59" i="11"/>
  <c r="R52" i="11"/>
  <c r="Q44" i="11"/>
  <c r="P60" i="11"/>
  <c r="F43" i="11"/>
  <c r="T59" i="11"/>
  <c r="F57" i="11"/>
  <c r="E42" i="11"/>
  <c r="W54" i="11"/>
  <c r="H48" i="11"/>
  <c r="T41" i="11"/>
  <c r="N56" i="11"/>
  <c r="U42" i="11"/>
  <c r="K47" i="11"/>
  <c r="G60" i="11"/>
  <c r="M49" i="11"/>
  <c r="E58" i="11"/>
  <c r="O41" i="11"/>
  <c r="L39" i="11"/>
  <c r="N55" i="11"/>
  <c r="X48" i="11"/>
  <c r="U48" i="11"/>
  <c r="F42" i="11"/>
  <c r="D59" i="11"/>
  <c r="M42" i="11"/>
  <c r="G40" i="11"/>
  <c r="K51" i="11"/>
  <c r="O55" i="11"/>
  <c r="U39" i="11"/>
  <c r="R56" i="11"/>
  <c r="Q50" i="11"/>
  <c r="Q42" i="11"/>
  <c r="Q37" i="11"/>
  <c r="P41" i="11"/>
  <c r="F58" i="11"/>
  <c r="Q57" i="11"/>
  <c r="V56" i="11"/>
  <c r="V39" i="11"/>
  <c r="G44" i="11"/>
  <c r="F38" i="11"/>
  <c r="S37" i="11"/>
  <c r="X50" i="11"/>
  <c r="D45" i="11"/>
  <c r="Q48" i="11"/>
  <c r="I42" i="11"/>
  <c r="V41" i="11"/>
  <c r="E45" i="11"/>
  <c r="K54" i="11"/>
  <c r="X37" i="11"/>
  <c r="F54" i="11"/>
  <c r="N53" i="11"/>
  <c r="E40" i="11"/>
  <c r="O60" i="11"/>
  <c r="D53" i="11"/>
  <c r="J46" i="11"/>
  <c r="L44" i="11"/>
  <c r="N47" i="11"/>
  <c r="M59" i="11"/>
  <c r="W39" i="11"/>
  <c r="K44" i="11"/>
  <c r="L58" i="11"/>
  <c r="V38" i="11"/>
  <c r="D49" i="11"/>
  <c r="N48" i="11"/>
  <c r="R40" i="11"/>
  <c r="F45" i="11"/>
  <c r="I58" i="11"/>
  <c r="S51" i="11"/>
  <c r="V53" i="11"/>
  <c r="H58" i="11"/>
  <c r="X47" i="11"/>
  <c r="K48" i="11"/>
  <c r="S54" i="11"/>
  <c r="M43" i="11"/>
  <c r="H53" i="11"/>
  <c r="O57" i="11"/>
  <c r="M51" i="11"/>
  <c r="V45" i="11"/>
  <c r="F51" i="11"/>
  <c r="J59" i="11"/>
  <c r="X41" i="11"/>
  <c r="I53" i="11"/>
  <c r="I59" i="11"/>
  <c r="F59" i="11"/>
  <c r="E37" i="11"/>
  <c r="N50" i="11"/>
  <c r="P53" i="11"/>
  <c r="K41" i="11"/>
  <c r="G47" i="11"/>
  <c r="T39" i="11"/>
  <c r="K58" i="11"/>
  <c r="K55" i="11"/>
  <c r="S50" i="11"/>
  <c r="L46" i="11"/>
  <c r="J42" i="11"/>
  <c r="R42" i="11"/>
  <c r="O46" i="11"/>
  <c r="O45" i="11"/>
  <c r="V55" i="11"/>
  <c r="N49" i="11"/>
  <c r="T58" i="11"/>
  <c r="F48" i="11"/>
  <c r="I49" i="11"/>
  <c r="O58" i="11"/>
  <c r="G54" i="11"/>
  <c r="M53" i="11"/>
  <c r="N57" i="11"/>
  <c r="Q49" i="11"/>
  <c r="R53" i="11"/>
  <c r="G57" i="11"/>
  <c r="O44" i="11"/>
  <c r="D44" i="11"/>
  <c r="D39" i="11"/>
  <c r="X58" i="11"/>
  <c r="V59" i="11"/>
  <c r="S56" i="11"/>
  <c r="J54" i="11"/>
  <c r="V47" i="11"/>
  <c r="F56" i="11"/>
  <c r="U58" i="11"/>
  <c r="H54" i="11"/>
  <c r="AG21" i="11"/>
  <c r="AM18" i="11"/>
  <c r="AT20" i="11"/>
  <c r="AV12" i="11"/>
  <c r="AS19" i="11"/>
  <c r="AQ16" i="11"/>
  <c r="AH22" i="11"/>
  <c r="AJ20" i="11"/>
  <c r="AF19" i="11"/>
  <c r="AM17" i="11"/>
  <c r="AO19" i="11"/>
  <c r="AG17" i="11"/>
  <c r="AV14" i="11"/>
  <c r="AO17" i="11"/>
  <c r="AC14" i="11"/>
  <c r="AP14" i="11"/>
  <c r="AO13" i="11"/>
  <c r="AL18" i="11"/>
  <c r="AV18" i="11"/>
  <c r="AJ14" i="11"/>
  <c r="AC18" i="11"/>
  <c r="AE16" i="11"/>
  <c r="AN21" i="11"/>
  <c r="AF22" i="11"/>
  <c r="AF14" i="11"/>
  <c r="AK20" i="11"/>
  <c r="AN14" i="11"/>
  <c r="AV13" i="11"/>
  <c r="AD14" i="11"/>
  <c r="AH17" i="11"/>
  <c r="AM14" i="11"/>
  <c r="AR13" i="11"/>
  <c r="AT15" i="11"/>
  <c r="AN20" i="11"/>
  <c r="AE18" i="11"/>
  <c r="AD15" i="11"/>
  <c r="AI13" i="11"/>
  <c r="AV19" i="11"/>
  <c r="AC13" i="11"/>
  <c r="AK22" i="11"/>
  <c r="AQ21" i="11"/>
  <c r="AR17" i="11"/>
  <c r="AP20" i="11"/>
  <c r="AC20" i="11"/>
  <c r="AC22" i="11"/>
  <c r="AF12" i="11"/>
  <c r="AR14" i="11"/>
  <c r="AG22" i="11"/>
  <c r="AS14" i="11"/>
  <c r="AP17" i="11"/>
  <c r="AR15" i="11"/>
  <c r="AW13" i="11"/>
  <c r="AW19" i="11"/>
  <c r="AI15" i="11"/>
  <c r="AD12" i="11"/>
  <c r="AR20" i="11"/>
  <c r="AS22" i="11"/>
  <c r="AE14" i="11"/>
  <c r="AO20" i="11"/>
  <c r="AP19" i="11"/>
  <c r="AF21" i="11"/>
  <c r="AD22" i="11"/>
  <c r="AO12" i="11"/>
  <c r="AC15" i="11"/>
  <c r="AE12" i="11"/>
  <c r="AQ19" i="11"/>
  <c r="AI21" i="11"/>
  <c r="AK13" i="11"/>
  <c r="AV16" i="11"/>
  <c r="AC17" i="11"/>
  <c r="AR12" i="11"/>
  <c r="AO18" i="11"/>
  <c r="AL20" i="11"/>
  <c r="AU19" i="11"/>
  <c r="AM16" i="11"/>
  <c r="AU14" i="11"/>
  <c r="AK16" i="11"/>
  <c r="AU20" i="11"/>
  <c r="AQ12" i="11"/>
  <c r="AN12" i="11"/>
  <c r="AF18" i="11"/>
  <c r="AQ17" i="11"/>
  <c r="AL13" i="11"/>
  <c r="AS13" i="11"/>
  <c r="AM22" i="11"/>
  <c r="AP18" i="11"/>
  <c r="AL19" i="11"/>
  <c r="AN19" i="11"/>
  <c r="AQ20" i="11"/>
  <c r="AD13" i="11"/>
  <c r="AD19" i="11"/>
  <c r="AF17" i="11"/>
  <c r="AJ19" i="11"/>
  <c r="AC12" i="11"/>
  <c r="AJ21" i="11"/>
  <c r="AK21" i="11"/>
  <c r="AI19" i="11"/>
  <c r="AL21" i="11"/>
  <c r="AU22" i="11"/>
  <c r="AE17" i="11"/>
  <c r="AV22" i="11"/>
  <c r="AO15" i="11"/>
  <c r="AC21" i="11"/>
  <c r="AH16" i="11"/>
  <c r="AG13" i="11"/>
  <c r="AP12" i="11"/>
  <c r="AP21" i="11"/>
  <c r="AE15" i="11"/>
  <c r="AJ17" i="11"/>
  <c r="AF15" i="11"/>
  <c r="AJ16" i="11"/>
  <c r="AN18" i="11"/>
  <c r="AT13" i="11"/>
  <c r="AU15" i="11"/>
  <c r="AM21" i="11"/>
  <c r="AI20" i="11"/>
  <c r="AH14" i="11"/>
  <c r="AG15" i="11"/>
  <c r="AR21" i="11"/>
  <c r="AH15" i="11"/>
  <c r="AG16" i="11"/>
  <c r="AU21" i="11"/>
  <c r="AI12" i="11"/>
  <c r="AW16" i="11"/>
  <c r="AS18" i="11"/>
  <c r="AO22" i="11"/>
  <c r="AK17" i="11"/>
  <c r="AT19" i="11"/>
  <c r="AP16" i="11"/>
  <c r="AN13" i="11"/>
  <c r="AO16" i="11"/>
  <c r="AC19" i="11"/>
  <c r="AM12" i="11"/>
  <c r="AU16" i="11"/>
  <c r="AV20" i="11"/>
  <c r="AL14" i="11"/>
  <c r="AI18" i="11"/>
  <c r="AJ12" i="11"/>
  <c r="AW14" i="11"/>
  <c r="AH12" i="11"/>
  <c r="AD21" i="11"/>
  <c r="AW17" i="11"/>
  <c r="AW21" i="11"/>
  <c r="AI16" i="11"/>
  <c r="AQ22" i="11"/>
  <c r="AD20" i="11"/>
  <c r="AH20" i="11"/>
  <c r="AT14" i="11"/>
  <c r="AT22" i="11"/>
  <c r="AP15" i="11"/>
  <c r="AL12" i="11"/>
  <c r="AW20" i="11"/>
  <c r="AN15" i="11"/>
  <c r="AC16" i="11"/>
  <c r="AE22" i="11"/>
  <c r="AH13" i="11"/>
  <c r="AF13" i="11"/>
  <c r="AU13" i="11"/>
  <c r="AQ15" i="11"/>
  <c r="AV21" i="11"/>
  <c r="AG19" i="11"/>
  <c r="AO21" i="11"/>
  <c r="AM20" i="11"/>
  <c r="AI17" i="11"/>
  <c r="AD16" i="11"/>
  <c r="AQ13" i="11"/>
  <c r="AT18" i="11"/>
  <c r="AS15" i="11"/>
  <c r="AL16" i="11"/>
  <c r="AP13" i="11"/>
  <c r="AD18" i="11"/>
  <c r="AK12" i="11"/>
  <c r="AJ22" i="11"/>
  <c r="AH18" i="11"/>
  <c r="AM13" i="11"/>
  <c r="AQ14" i="11"/>
  <c r="AT17" i="11"/>
  <c r="AK19" i="11"/>
  <c r="AE20" i="11"/>
  <c r="AD17" i="11"/>
  <c r="AU12" i="11"/>
  <c r="AF20" i="11"/>
  <c r="AT12" i="11"/>
  <c r="AU18" i="11"/>
  <c r="AN17" i="11"/>
  <c r="AW12" i="11"/>
  <c r="AL17" i="11"/>
  <c r="AW18" i="11"/>
  <c r="AN16" i="11"/>
  <c r="AI22" i="11"/>
  <c r="AS16" i="11"/>
  <c r="AI14" i="11"/>
  <c r="AN22" i="11"/>
  <c r="AU17" i="11"/>
  <c r="AW15" i="11"/>
  <c r="AS21" i="11"/>
  <c r="AK14" i="11"/>
  <c r="AS17" i="11"/>
  <c r="AW22" i="11"/>
  <c r="AR19" i="11"/>
  <c r="AR16" i="11"/>
  <c r="AG18" i="11"/>
  <c r="AK18" i="11"/>
  <c r="AV15" i="11"/>
  <c r="AM19" i="11"/>
  <c r="AM15" i="11"/>
  <c r="AK15" i="11"/>
  <c r="AS20" i="11"/>
  <c r="AF16" i="11"/>
  <c r="AH19" i="11"/>
  <c r="AG14" i="11"/>
  <c r="AO14" i="11"/>
  <c r="AE19" i="11"/>
  <c r="AS12" i="11"/>
  <c r="AR22" i="11"/>
  <c r="AE13" i="11"/>
  <c r="AT16" i="11"/>
  <c r="AH21" i="11"/>
  <c r="AL15" i="11"/>
  <c r="AG20" i="11"/>
  <c r="AT21" i="11"/>
  <c r="AR18" i="11"/>
  <c r="AJ13" i="11"/>
  <c r="AJ15" i="11"/>
  <c r="AQ18" i="11"/>
  <c r="AJ18" i="11"/>
  <c r="AP22" i="11"/>
  <c r="AV17" i="11"/>
  <c r="AG12" i="11"/>
  <c r="AE21" i="11"/>
  <c r="AL22" i="11"/>
  <c r="AA17" i="3" l="1"/>
  <c r="P15" i="5" s="1"/>
  <c r="M38" i="5"/>
  <c r="P38" i="5" s="1"/>
  <c r="P10" i="5"/>
  <c r="L34" i="5"/>
  <c r="P34" i="5" s="1"/>
  <c r="I27" i="5"/>
  <c r="BS6" i="3" s="1"/>
  <c r="H23" i="5"/>
  <c r="P23" i="5" s="1"/>
  <c r="K32" i="5"/>
  <c r="P32" i="5" s="1"/>
  <c r="P9" i="5"/>
  <c r="M37" i="5"/>
  <c r="P37" i="5" s="1"/>
  <c r="N42" i="5"/>
  <c r="P42" i="5" s="1"/>
  <c r="J28" i="5"/>
  <c r="P28" i="5" s="1"/>
  <c r="M39" i="5"/>
  <c r="P39" i="5" s="1"/>
  <c r="K31" i="5"/>
  <c r="P31" i="5" s="1"/>
  <c r="V36" i="3" l="1"/>
  <c r="Y39" i="3"/>
  <c r="Y36" i="3"/>
  <c r="V39" i="3"/>
  <c r="AB39" i="3" s="1"/>
  <c r="P8" i="5"/>
  <c r="N41" i="5"/>
  <c r="P41" i="5" s="1"/>
  <c r="P11" i="5"/>
  <c r="L36" i="5"/>
  <c r="P36" i="5" s="1"/>
  <c r="K33" i="5"/>
  <c r="P33" i="5" s="1"/>
  <c r="P14" i="5"/>
  <c r="J29" i="5"/>
  <c r="P29" i="5" s="1"/>
  <c r="I25" i="5"/>
  <c r="P25" i="5" s="1"/>
  <c r="N40" i="5"/>
  <c r="P40" i="5" s="1"/>
  <c r="L35" i="5"/>
  <c r="P35" i="5" s="1"/>
  <c r="P12" i="5"/>
  <c r="H24" i="5"/>
  <c r="P24" i="5" s="1"/>
  <c r="I26" i="5"/>
  <c r="P26" i="5" s="1"/>
  <c r="P7" i="5"/>
  <c r="P13" i="5"/>
  <c r="J30" i="5"/>
  <c r="P30" i="5" s="1"/>
  <c r="H22" i="5"/>
  <c r="P22" i="5" s="1"/>
  <c r="P27" i="5"/>
  <c r="BB9" i="3" s="1"/>
  <c r="AB36" i="3" l="1"/>
  <c r="U12" i="11"/>
  <c r="U22" i="11"/>
  <c r="F19" i="11"/>
  <c r="T18" i="11"/>
  <c r="U16" i="11"/>
  <c r="Q12" i="11"/>
  <c r="K22" i="11"/>
  <c r="R19" i="11"/>
  <c r="M12" i="11"/>
  <c r="O18" i="11"/>
  <c r="X13" i="11"/>
  <c r="L17" i="11"/>
  <c r="V12" i="11"/>
  <c r="P22" i="11"/>
  <c r="G19" i="11"/>
  <c r="X18" i="11"/>
  <c r="W17" i="11"/>
  <c r="M18" i="11"/>
  <c r="G18" i="11"/>
  <c r="M14" i="11"/>
  <c r="G14" i="11"/>
  <c r="I14" i="11"/>
  <c r="D12" i="11"/>
  <c r="M17" i="11"/>
  <c r="E19" i="11"/>
  <c r="E17" i="11"/>
  <c r="S21" i="11"/>
  <c r="S20" i="11"/>
  <c r="H21" i="11"/>
  <c r="W20" i="11"/>
  <c r="J20" i="11"/>
  <c r="X19" i="11"/>
  <c r="E20" i="11"/>
  <c r="I16" i="11"/>
  <c r="I15" i="11"/>
  <c r="S15" i="11"/>
  <c r="M15" i="11"/>
  <c r="J13" i="11"/>
  <c r="X12" i="11"/>
  <c r="E13" i="11"/>
  <c r="U17" i="11"/>
  <c r="X22" i="11"/>
  <c r="R22" i="11"/>
  <c r="T22" i="11"/>
  <c r="F22" i="11"/>
  <c r="F21" i="11"/>
  <c r="P21" i="11"/>
  <c r="J21" i="11"/>
  <c r="N17" i="11"/>
  <c r="H17" i="11"/>
  <c r="J17" i="11"/>
  <c r="F15" i="11"/>
  <c r="F14" i="11"/>
  <c r="P14" i="11"/>
  <c r="J14" i="11"/>
  <c r="F12" i="11"/>
  <c r="M19" i="11"/>
  <c r="L21" i="11"/>
  <c r="Q16" i="11"/>
  <c r="Q15" i="11"/>
  <c r="F16" i="11"/>
  <c r="W16" i="11"/>
  <c r="K12" i="11"/>
  <c r="E22" i="11"/>
  <c r="Q20" i="11"/>
  <c r="L19" i="11"/>
  <c r="K16" i="11"/>
  <c r="W12" i="11"/>
  <c r="L16" i="11"/>
  <c r="P12" i="11"/>
  <c r="J22" i="11"/>
  <c r="Q19" i="11"/>
  <c r="N12" i="11"/>
  <c r="H12" i="11"/>
  <c r="J12" i="11"/>
  <c r="G20" i="11"/>
  <c r="R20" i="11"/>
  <c r="L20" i="11"/>
  <c r="N20" i="11"/>
  <c r="H18" i="11"/>
  <c r="G17" i="11"/>
  <c r="Q17" i="11"/>
  <c r="K17" i="11"/>
  <c r="H15" i="11"/>
  <c r="W14" i="11"/>
  <c r="D15" i="11"/>
  <c r="K14" i="11"/>
  <c r="K13" i="11"/>
  <c r="U13" i="11"/>
  <c r="O13" i="11"/>
  <c r="N22" i="11"/>
  <c r="N21" i="11"/>
  <c r="X21" i="11"/>
  <c r="R21" i="11"/>
  <c r="N19" i="11"/>
  <c r="H19" i="11"/>
  <c r="J19" i="11"/>
  <c r="D17" i="11"/>
  <c r="D16" i="11"/>
  <c r="N16" i="11"/>
  <c r="H16" i="11"/>
  <c r="P15" i="11"/>
  <c r="J15" i="11"/>
  <c r="L15" i="11"/>
  <c r="W22" i="11"/>
  <c r="T14" i="11"/>
  <c r="R16" i="11"/>
  <c r="G15" i="11"/>
  <c r="K21" i="11"/>
  <c r="K20" i="11"/>
  <c r="U20" i="11"/>
  <c r="O20" i="11"/>
  <c r="J18" i="11"/>
  <c r="X17" i="11"/>
  <c r="F18" i="11"/>
  <c r="Q14" i="11"/>
  <c r="I20" i="11"/>
  <c r="U19" i="11"/>
  <c r="U15" i="11"/>
  <c r="R13" i="11"/>
  <c r="L13" i="11"/>
  <c r="N13" i="11"/>
  <c r="H13" i="11"/>
  <c r="V22" i="11"/>
  <c r="V19" i="11"/>
  <c r="E12" i="11"/>
  <c r="K18" i="11"/>
  <c r="E16" i="11"/>
  <c r="M13" i="11"/>
  <c r="V16" i="11"/>
  <c r="R12" i="11"/>
  <c r="L22" i="11"/>
  <c r="K19" i="11"/>
  <c r="R18" i="11"/>
  <c r="L18" i="11"/>
  <c r="N18" i="11"/>
  <c r="S14" i="11"/>
  <c r="S13" i="11"/>
  <c r="H14" i="11"/>
  <c r="W13" i="11"/>
  <c r="D21" i="11"/>
  <c r="L14" i="11"/>
  <c r="I18" i="11"/>
  <c r="E18" i="11"/>
  <c r="M21" i="11"/>
  <c r="G21" i="11"/>
  <c r="I21" i="11"/>
  <c r="P20" i="11"/>
  <c r="O19" i="11"/>
  <c r="D20" i="11"/>
  <c r="S19" i="11"/>
  <c r="X15" i="11"/>
  <c r="R15" i="11"/>
  <c r="T15" i="11"/>
  <c r="P13" i="11"/>
  <c r="O12" i="11"/>
  <c r="D13" i="11"/>
  <c r="S12" i="11"/>
  <c r="I13" i="11"/>
  <c r="I22" i="11"/>
  <c r="S22" i="11"/>
  <c r="M22" i="11"/>
  <c r="U21" i="11"/>
  <c r="O21" i="11"/>
  <c r="Q21" i="11"/>
  <c r="T17" i="11"/>
  <c r="T16" i="11"/>
  <c r="I17" i="11"/>
  <c r="X16" i="11"/>
  <c r="U14" i="11"/>
  <c r="O14" i="11"/>
  <c r="L12" i="11"/>
  <c r="T21" i="11"/>
  <c r="V18" i="11"/>
  <c r="J16" i="11"/>
  <c r="Q22" i="11"/>
  <c r="F17" i="11"/>
  <c r="G12" i="11"/>
  <c r="V21" i="11"/>
  <c r="P19" i="11"/>
  <c r="D14" i="11"/>
  <c r="U18" i="11"/>
  <c r="G16" i="11"/>
  <c r="G13" i="11"/>
  <c r="P16" i="11"/>
  <c r="O15" i="11"/>
  <c r="H20" i="11"/>
  <c r="T12" i="11"/>
  <c r="O22" i="11"/>
  <c r="I12" i="11"/>
  <c r="G22" i="11"/>
  <c r="X20" i="11"/>
  <c r="W19" i="11"/>
  <c r="M20" i="11"/>
  <c r="F20" i="11"/>
  <c r="V17" i="11"/>
  <c r="P17" i="11"/>
  <c r="R17" i="11"/>
  <c r="N15" i="11"/>
  <c r="N14" i="11"/>
  <c r="X14" i="11"/>
  <c r="R14" i="11"/>
  <c r="E14" i="11"/>
  <c r="T13" i="11"/>
  <c r="V13" i="11"/>
  <c r="Q13" i="11"/>
  <c r="H22" i="11"/>
  <c r="W21" i="11"/>
  <c r="D22" i="11"/>
  <c r="T19" i="11"/>
  <c r="S18" i="11"/>
  <c r="I19" i="11"/>
  <c r="W18" i="11"/>
  <c r="S16" i="11"/>
  <c r="M16" i="11"/>
  <c r="O16" i="11"/>
  <c r="V15" i="11"/>
  <c r="V14" i="11"/>
  <c r="K15" i="11"/>
  <c r="E15" i="11"/>
  <c r="Q18" i="11"/>
  <c r="F13" i="11"/>
  <c r="W15" i="11"/>
  <c r="D19" i="11"/>
  <c r="E21" i="11"/>
  <c r="T20" i="11"/>
  <c r="V20" i="11"/>
  <c r="P18" i="11"/>
  <c r="O17" i="11"/>
  <c r="D18" i="11"/>
  <c r="S17" i="11"/>
  <c r="Y42" i="3"/>
  <c r="V42" i="3"/>
  <c r="AD55" i="11" l="1"/>
  <c r="AT53" i="11"/>
  <c r="AL45" i="11"/>
  <c r="AC54" i="11"/>
  <c r="AJ45" i="11"/>
  <c r="AM44" i="11"/>
  <c r="AN44" i="11"/>
  <c r="AG51" i="11"/>
  <c r="AM58" i="11"/>
  <c r="AR39" i="11"/>
  <c r="AR54" i="11"/>
  <c r="AN41" i="11"/>
  <c r="AQ39" i="11"/>
  <c r="AW58" i="11"/>
  <c r="AM51" i="11"/>
  <c r="AI55" i="11"/>
  <c r="AE38" i="11"/>
  <c r="AK41" i="11"/>
  <c r="AR51" i="11"/>
  <c r="AL39" i="11"/>
  <c r="AS43" i="11"/>
  <c r="AQ56" i="11"/>
  <c r="AP47" i="11"/>
  <c r="AC41" i="11"/>
  <c r="AI59" i="11"/>
  <c r="AK52" i="11"/>
  <c r="AH44" i="11"/>
  <c r="AW52" i="11"/>
  <c r="AE43" i="11"/>
  <c r="AD54" i="11"/>
  <c r="AR58" i="11"/>
  <c r="AP58" i="11"/>
  <c r="AP55" i="11"/>
  <c r="AP53" i="11"/>
  <c r="AC39" i="11"/>
  <c r="AN47" i="11"/>
  <c r="AH43" i="11"/>
  <c r="AP37" i="11"/>
  <c r="AE59" i="11"/>
  <c r="AD41" i="11"/>
  <c r="AS42" i="11"/>
  <c r="AP41" i="11"/>
  <c r="AG46" i="11"/>
  <c r="AI40" i="11"/>
  <c r="AC55" i="11"/>
  <c r="AS56" i="11"/>
  <c r="AU44" i="11"/>
  <c r="AV60" i="11"/>
  <c r="AT41" i="11"/>
  <c r="AE60" i="11"/>
  <c r="AG38" i="11"/>
  <c r="AP39" i="11"/>
  <c r="AU41" i="11"/>
  <c r="AD59" i="11"/>
  <c r="AP48" i="11"/>
  <c r="AW59" i="11"/>
  <c r="AP56" i="11"/>
  <c r="AO48" i="11"/>
  <c r="AC57" i="11"/>
  <c r="AV53" i="11"/>
  <c r="AN46" i="11"/>
  <c r="AT55" i="11"/>
  <c r="AF53" i="11"/>
  <c r="AU45" i="11"/>
  <c r="AG57" i="11"/>
  <c r="AT52" i="11"/>
  <c r="AM60" i="11"/>
  <c r="AO37" i="11"/>
  <c r="AE53" i="11"/>
  <c r="AQ44" i="11"/>
  <c r="AD60" i="11"/>
  <c r="AK46" i="11"/>
  <c r="AC48" i="11"/>
  <c r="AJ60" i="11"/>
  <c r="AV51" i="11"/>
  <c r="AI47" i="11"/>
  <c r="AV42" i="11"/>
  <c r="AN39" i="11"/>
  <c r="AI39" i="11"/>
  <c r="AW47" i="11"/>
  <c r="AL53" i="11"/>
  <c r="AH55" i="11"/>
  <c r="AQ48" i="11"/>
  <c r="AJ48" i="11"/>
  <c r="AT44" i="11"/>
  <c r="AH38" i="11"/>
  <c r="AP43" i="11"/>
  <c r="AR49" i="11"/>
  <c r="AW40" i="11"/>
  <c r="AU54" i="11"/>
  <c r="AR37" i="11"/>
  <c r="AC44" i="11"/>
  <c r="AH53" i="11"/>
  <c r="AR43" i="11"/>
  <c r="AC59" i="11"/>
  <c r="AU40" i="11"/>
  <c r="AO60" i="11"/>
  <c r="AM37" i="11"/>
  <c r="AN57" i="11"/>
  <c r="AV40" i="11"/>
  <c r="AH58" i="11"/>
  <c r="AC53" i="11"/>
  <c r="AJ59" i="11"/>
  <c r="AI42" i="11"/>
  <c r="AI56" i="11"/>
  <c r="AO41" i="11"/>
  <c r="AS38" i="11"/>
  <c r="AK47" i="11"/>
  <c r="AM46" i="11"/>
  <c r="AP38" i="11"/>
  <c r="AL40" i="11"/>
  <c r="AD57" i="11"/>
  <c r="AQ45" i="11"/>
  <c r="AF37" i="11"/>
  <c r="AT38" i="11"/>
  <c r="AE56" i="11"/>
  <c r="AW42" i="11"/>
  <c r="AE45" i="11"/>
  <c r="AI50" i="11"/>
  <c r="AV59" i="11"/>
  <c r="AK51" i="11"/>
  <c r="AM50" i="11"/>
  <c r="AN37" i="11"/>
  <c r="AF38" i="11"/>
  <c r="AT46" i="11"/>
  <c r="AT37" i="11"/>
  <c r="AK48" i="11"/>
  <c r="AQ50" i="11"/>
  <c r="AK40" i="11"/>
  <c r="AT59" i="11"/>
  <c r="AD46" i="11"/>
  <c r="AV46" i="11"/>
  <c r="AM41" i="11"/>
  <c r="AJ50" i="11"/>
  <c r="AF42" i="11"/>
  <c r="AS53" i="11"/>
  <c r="AP40" i="11"/>
  <c r="AF51" i="11"/>
  <c r="AP59" i="11"/>
  <c r="AJ49" i="11"/>
  <c r="AR55" i="11"/>
  <c r="AL38" i="11"/>
  <c r="AI58" i="11"/>
  <c r="AI54" i="11"/>
  <c r="AW44" i="11"/>
  <c r="AI38" i="11"/>
  <c r="AS47" i="11"/>
  <c r="AP54" i="11"/>
  <c r="AO47" i="11"/>
  <c r="AK44" i="11"/>
  <c r="AF58" i="11"/>
  <c r="AF54" i="11"/>
  <c r="AJ39" i="11"/>
  <c r="AU37" i="11"/>
  <c r="AL56" i="11"/>
  <c r="AS58" i="11"/>
  <c r="AL37" i="11"/>
  <c r="AL42" i="11"/>
  <c r="AE37" i="11"/>
  <c r="AV38" i="11"/>
  <c r="AS48" i="11"/>
  <c r="AD43" i="11"/>
  <c r="AV57" i="11"/>
  <c r="AF49" i="11"/>
  <c r="AN51" i="11"/>
  <c r="AR40" i="11"/>
  <c r="AW54" i="11"/>
  <c r="AE41" i="11"/>
  <c r="AK58" i="11"/>
  <c r="AW39" i="11"/>
  <c r="AQ54" i="11"/>
  <c r="AT43" i="11"/>
  <c r="AT51" i="11"/>
  <c r="AU60" i="11"/>
  <c r="AU38" i="11"/>
  <c r="AO38" i="11"/>
  <c r="AF55" i="11"/>
  <c r="AE47" i="11"/>
  <c r="AU53" i="11"/>
  <c r="AD52" i="11"/>
  <c r="AD47" i="11"/>
  <c r="AV50" i="11"/>
  <c r="AL47" i="11"/>
  <c r="AV41" i="11"/>
  <c r="AO55" i="11"/>
  <c r="AD40" i="11"/>
  <c r="AP50" i="11"/>
  <c r="AL41" i="11"/>
  <c r="AT49" i="11"/>
  <c r="AL46" i="11"/>
  <c r="AP42" i="11"/>
  <c r="AS37" i="11"/>
  <c r="AV45" i="11"/>
  <c r="AQ40" i="11"/>
  <c r="AV43" i="11"/>
  <c r="AL43" i="11"/>
  <c r="AU48" i="11"/>
  <c r="AJ51" i="11"/>
  <c r="AR47" i="11"/>
  <c r="AG52" i="11"/>
  <c r="AO59" i="11"/>
  <c r="AN53" i="11"/>
  <c r="AD58" i="11"/>
  <c r="AP49" i="11"/>
  <c r="AC45" i="11"/>
  <c r="AL59" i="11"/>
  <c r="AH37" i="11"/>
  <c r="AU50" i="11"/>
  <c r="AU56" i="11"/>
  <c r="AH52" i="11"/>
  <c r="AU47" i="11"/>
  <c r="AG47" i="11"/>
  <c r="AD49" i="11"/>
  <c r="AF48" i="11"/>
  <c r="AM59" i="11"/>
  <c r="AE55" i="11"/>
  <c r="AG39" i="11"/>
  <c r="AU39" i="11"/>
  <c r="AT50" i="11"/>
  <c r="AQ58" i="11"/>
  <c r="AT57" i="11"/>
  <c r="AW37" i="11"/>
  <c r="AE54" i="11"/>
  <c r="AN38" i="11"/>
  <c r="AD37" i="11"/>
  <c r="AW45" i="11"/>
  <c r="AJ54" i="11"/>
  <c r="AS46" i="11"/>
  <c r="AT60" i="11"/>
  <c r="AG49" i="11"/>
  <c r="AR45" i="11"/>
  <c r="AV44" i="11"/>
  <c r="AS44" i="11"/>
  <c r="AL54" i="11"/>
  <c r="AH59" i="11"/>
  <c r="AV58" i="11"/>
  <c r="AI45" i="11"/>
  <c r="AS50" i="11"/>
  <c r="AR41" i="11"/>
  <c r="AS52" i="11"/>
  <c r="AK53" i="11"/>
  <c r="AH50" i="11"/>
  <c r="AV56" i="11"/>
  <c r="AK42" i="11"/>
  <c r="AS57" i="11"/>
  <c r="AH42" i="11"/>
  <c r="AC60" i="11"/>
  <c r="AP51" i="11"/>
  <c r="AI60" i="11"/>
  <c r="AQ55" i="11"/>
  <c r="AI51" i="11"/>
  <c r="AJ56" i="11"/>
  <c r="AG58" i="11"/>
  <c r="AO51" i="11"/>
  <c r="AF43" i="11"/>
  <c r="AN58" i="11"/>
  <c r="AO43" i="11"/>
  <c r="AO44" i="11"/>
  <c r="AT58" i="11"/>
  <c r="AK50" i="11"/>
  <c r="AS45" i="11"/>
  <c r="AJ41" i="11"/>
  <c r="AC38" i="11"/>
  <c r="AQ46" i="11"/>
  <c r="AD53" i="11"/>
  <c r="AL48" i="11"/>
  <c r="AD44" i="11"/>
  <c r="AW56" i="11"/>
  <c r="AH57" i="11"/>
  <c r="AH48" i="11"/>
  <c r="AV49" i="11"/>
  <c r="AU59" i="11"/>
  <c r="AO39" i="11"/>
  <c r="AS55" i="11"/>
  <c r="AR42" i="11"/>
  <c r="AG55" i="11"/>
  <c r="AC50" i="11"/>
  <c r="AN60" i="11"/>
  <c r="AM39" i="11"/>
  <c r="AK39" i="11"/>
  <c r="AT40" i="11"/>
  <c r="AT39" i="11"/>
  <c r="AI41" i="11"/>
  <c r="AJ37" i="11"/>
  <c r="AU57" i="11"/>
  <c r="AC37" i="11"/>
  <c r="AS39" i="11"/>
  <c r="AH41" i="11"/>
  <c r="AD48" i="11"/>
  <c r="AI46" i="11"/>
  <c r="AQ43" i="11"/>
  <c r="AR53" i="11"/>
  <c r="AL44" i="11"/>
  <c r="AQ42" i="11"/>
  <c r="AF52" i="11"/>
  <c r="AV47" i="11"/>
  <c r="AU46" i="11"/>
  <c r="AI57" i="11"/>
  <c r="AJ57" i="11"/>
  <c r="AO50" i="11"/>
  <c r="AF60" i="11"/>
  <c r="AE39" i="11"/>
  <c r="AO42" i="11"/>
  <c r="AW60" i="11"/>
  <c r="AP57" i="11"/>
  <c r="AD50" i="11"/>
  <c r="AW51" i="11"/>
  <c r="AR46" i="11"/>
  <c r="AC46" i="11"/>
  <c r="AJ58" i="11"/>
  <c r="AD38" i="11"/>
  <c r="AH54" i="11"/>
  <c r="AF41" i="11"/>
  <c r="AD51" i="11"/>
  <c r="AQ60" i="11"/>
  <c r="AD56" i="11"/>
  <c r="AQ51" i="11"/>
  <c r="AL57" i="11"/>
  <c r="AE58" i="11"/>
  <c r="AT47" i="11"/>
  <c r="AG54" i="11"/>
  <c r="AO49" i="11"/>
  <c r="AG45" i="11"/>
  <c r="AG42" i="11"/>
  <c r="AJ43" i="11"/>
  <c r="AM45" i="11"/>
  <c r="AT56" i="11"/>
  <c r="AL52" i="11"/>
  <c r="AK59" i="11"/>
  <c r="AG37" i="11"/>
  <c r="AR52" i="11"/>
  <c r="AI44" i="11"/>
  <c r="AQ59" i="11"/>
  <c r="AN45" i="11"/>
  <c r="AF47" i="11"/>
  <c r="AK55" i="11"/>
  <c r="AW46" i="11"/>
  <c r="AJ42" i="11"/>
  <c r="AM52" i="11"/>
  <c r="AS60" i="11"/>
  <c r="AD45" i="11"/>
  <c r="AH47" i="11"/>
  <c r="AR60" i="11"/>
  <c r="AQ47" i="11"/>
  <c r="AV39" i="11"/>
  <c r="AN59" i="11"/>
  <c r="AN50" i="11"/>
  <c r="AC56" i="11"/>
  <c r="AO57" i="11"/>
  <c r="AI37" i="11"/>
  <c r="AC51" i="11"/>
  <c r="AS51" i="11"/>
  <c r="AM54" i="11"/>
  <c r="AV52" i="11"/>
  <c r="AR56" i="11"/>
  <c r="AD42" i="11"/>
  <c r="AG43" i="11"/>
  <c r="AR59" i="11"/>
  <c r="AU52" i="11"/>
  <c r="AH39" i="11"/>
  <c r="AU58" i="11"/>
  <c r="AQ52" i="11"/>
  <c r="AK37" i="11"/>
  <c r="AS49" i="11"/>
  <c r="AS40" i="11"/>
  <c r="AM49" i="11"/>
  <c r="AO52" i="11"/>
  <c r="AN42" i="11"/>
  <c r="AK49" i="11"/>
  <c r="AP45" i="11"/>
  <c r="AV55" i="11"/>
  <c r="AT48" i="11"/>
  <c r="AO46" i="11"/>
  <c r="AG41" i="11"/>
  <c r="AN49" i="11"/>
  <c r="AM57" i="11"/>
  <c r="AE42" i="11"/>
  <c r="AN43" i="11"/>
  <c r="AF44" i="11"/>
  <c r="AG59" i="11"/>
  <c r="AF46" i="11"/>
  <c r="AK38" i="11"/>
  <c r="AC58" i="11"/>
  <c r="AC49" i="11"/>
  <c r="AE52" i="11"/>
  <c r="AO54" i="11"/>
  <c r="AW49" i="11"/>
  <c r="AO45" i="11"/>
  <c r="AU42" i="11"/>
  <c r="AC52" i="11"/>
  <c r="AN56" i="11"/>
  <c r="AE48" i="11"/>
  <c r="AM43" i="11"/>
  <c r="AN55" i="11"/>
  <c r="AF57" i="11"/>
  <c r="AW48" i="11"/>
  <c r="AJ55" i="11"/>
  <c r="AR50" i="11"/>
  <c r="AJ46" i="11"/>
  <c r="AE44" i="11"/>
  <c r="AH45" i="11"/>
  <c r="AP46" i="11"/>
  <c r="AW57" i="11"/>
  <c r="AO53" i="11"/>
  <c r="AQ37" i="11"/>
  <c r="AJ38" i="11"/>
  <c r="AI49" i="11"/>
  <c r="AP60" i="11"/>
  <c r="AH56" i="11"/>
  <c r="AJ40" i="11"/>
  <c r="AH51" i="11"/>
  <c r="AP52" i="11"/>
  <c r="AI48" i="11"/>
  <c r="AN48" i="11"/>
  <c r="AM55" i="11"/>
  <c r="AH40" i="11"/>
  <c r="AJ47" i="11"/>
  <c r="AJ53" i="11"/>
  <c r="AL58" i="11"/>
  <c r="AK45" i="11"/>
  <c r="AF39" i="11"/>
  <c r="AQ38" i="11"/>
  <c r="AE40" i="11"/>
  <c r="AG44" i="11"/>
  <c r="AN40" i="11"/>
  <c r="AM42" i="11"/>
  <c r="AW55" i="11"/>
  <c r="AS59" i="11"/>
  <c r="AD39" i="11"/>
  <c r="AM40" i="11"/>
  <c r="AL51" i="11"/>
  <c r="AO56" i="11"/>
  <c r="AH60" i="11"/>
  <c r="AM38" i="11"/>
  <c r="AV37" i="11"/>
  <c r="AC40" i="11"/>
  <c r="AR48" i="11"/>
  <c r="AW43" i="11"/>
  <c r="AJ52" i="11"/>
  <c r="AF56" i="11"/>
  <c r="AC43" i="11"/>
  <c r="AK43" i="11"/>
  <c r="AE57" i="11"/>
  <c r="AW38" i="11"/>
  <c r="AF40" i="11"/>
  <c r="AG40" i="11"/>
  <c r="AQ49" i="11"/>
  <c r="AW53" i="11"/>
  <c r="AG48" i="11"/>
  <c r="AK60" i="11"/>
  <c r="AK57" i="11"/>
  <c r="AH49" i="11"/>
  <c r="AE50" i="11"/>
  <c r="AE46" i="11"/>
  <c r="AF50" i="11"/>
  <c r="AE49" i="11"/>
  <c r="AV54" i="11"/>
  <c r="AG50" i="11"/>
  <c r="AT54" i="11"/>
  <c r="AW50" i="11"/>
  <c r="AU55" i="11"/>
  <c r="AE51" i="11"/>
  <c r="AR38" i="11"/>
  <c r="AM48" i="11"/>
  <c r="AR57" i="11"/>
  <c r="AQ41" i="11"/>
  <c r="AP44" i="11"/>
  <c r="AM56" i="11"/>
  <c r="AL55" i="11"/>
  <c r="AI53" i="11"/>
  <c r="AI52" i="11"/>
  <c r="AK54" i="11"/>
  <c r="AU49" i="11"/>
  <c r="AS41" i="11"/>
  <c r="AS54" i="11"/>
  <c r="AR44" i="11"/>
  <c r="AT45" i="11"/>
  <c r="AU43" i="11"/>
  <c r="AL50" i="11"/>
  <c r="AT42" i="11"/>
  <c r="AO58" i="11"/>
  <c r="AU51" i="11"/>
  <c r="AF59" i="11"/>
  <c r="AM53" i="11"/>
  <c r="AI43" i="11"/>
  <c r="AH46" i="11"/>
  <c r="AQ53" i="11"/>
  <c r="AC42" i="11"/>
  <c r="AV48" i="11"/>
  <c r="AF45" i="11"/>
  <c r="AC47" i="11"/>
  <c r="AL49" i="11"/>
  <c r="AK56" i="11"/>
  <c r="AW41" i="11"/>
  <c r="AQ57" i="11"/>
  <c r="AG60" i="11"/>
  <c r="AM47" i="11"/>
  <c r="AN54" i="11"/>
  <c r="AL60" i="11"/>
  <c r="AO40" i="11"/>
  <c r="AG53" i="11"/>
  <c r="AN52" i="11"/>
  <c r="AJ44" i="11"/>
  <c r="AG56" i="11"/>
</calcChain>
</file>

<file path=xl/connections.xml><?xml version="1.0" encoding="utf-8"?>
<connections xmlns="http://schemas.openxmlformats.org/spreadsheetml/2006/main">
  <connection id="1" name="default_players" type="4" refreshedVersion="0" background="1">
    <webPr xml="1" sourceData="1" url="C:\Users\StJohn\Dropbox\Basketball_3x3 (1)\Docs\Statistics\default_players.xml" htmlTables="1" htmlFormat="all"/>
  </connection>
  <connection id="2" name="powerups" type="4" refreshedVersion="0" background="1">
    <webPr xml="1" sourceData="1" url="C:\Users\StJohn\Dropbox\Basketball_3x3 (1)\Docs\Statistics\powerups.xml" htmlTables="1" htmlFormat="all"/>
  </connection>
</connections>
</file>

<file path=xl/sharedStrings.xml><?xml version="1.0" encoding="utf-8"?>
<sst xmlns="http://schemas.openxmlformats.org/spreadsheetml/2006/main" count="1914" uniqueCount="830">
  <si>
    <t>Block: Defined as blocking a shot on goal.</t>
  </si>
  <si>
    <t xml:space="preserve">    * Condition: On action button press within 1 meter of shooter.</t>
  </si>
  <si>
    <t xml:space="preserve">    * Result: The ball becomes loose, moving in a random direction from blocked shot.</t>
  </si>
  <si>
    <t xml:space="preserve">          o Distance = (1 - distance from defender) (in meters)</t>
  </si>
  <si>
    <t xml:space="preserve">                + Min = 0. </t>
  </si>
  <si>
    <t xml:space="preserve">                + Max = 1.  (maximum reach)</t>
  </si>
  <si>
    <t xml:space="preserve">          o Difference = (defender height advantage over shooter) (in meters)</t>
  </si>
  <si>
    <t xml:space="preserve">                + Max = 1.  (maximum height)</t>
  </si>
  <si>
    <t xml:space="preserve">          o Proof 1: Assuming a Block base of 50% (including buffs): Target numbers for Blocking are 0% under no pressure, 25% under pressure and 50% under maximum pressure.</t>
  </si>
  <si>
    <t xml:space="preserve">                + example: A  block from 1 meter away, no height advantage: [[(0 + 0) /2] * 100] * 5 = 0%</t>
  </si>
  <si>
    <t xml:space="preserve">                + example: A  block from .5 meters away, .5m height advantage: [[(.5 + .5) /2] * 100] * 5 = 25%</t>
  </si>
  <si>
    <t xml:space="preserve">                + example: A  block from 0 meters away, 1m height advantage: [[(1 + 1) /2] * 100] * .5 = 50% </t>
  </si>
  <si>
    <t xml:space="preserve">Shoot: Defined as any shot on goal. </t>
  </si>
  <si>
    <t xml:space="preserve">    * Condition: On ball release.</t>
  </si>
  <si>
    <t xml:space="preserve">    * Result: 2 point goal.</t>
  </si>
  <si>
    <t xml:space="preserve">    * Formula: Shoot Base/ Distance. Where:</t>
  </si>
  <si>
    <t xml:space="preserve">          o Distance = distance from hoop (in meters) / 1.65</t>
  </si>
  <si>
    <t xml:space="preserve">                + Min = 1. (Prevents divide by decimal error)</t>
  </si>
  <si>
    <t xml:space="preserve">                + Max = 12.7. (Distance to half court line based on a regulation basketball half-court).</t>
  </si>
  <si>
    <t xml:space="preserve">                + example: A  point guard shooting from 3.3 meters away (free throw): Shoot Base 50 / (3.3/1.65) = 25%</t>
  </si>
  <si>
    <t>Steal: Defined as a forced change of possession.</t>
  </si>
  <si>
    <t xml:space="preserve">    * Condition: Action button press vs active ball handler. </t>
  </si>
  <si>
    <t xml:space="preserve">    * Result: change of ball possession.</t>
  </si>
  <si>
    <t xml:space="preserve">          o Distance = distance from defender to ball handler (in meters). (calculated from edge of defender collision sphere to edge of ball handler collision sphere)</t>
  </si>
  <si>
    <t xml:space="preserve">                + Min = 0.</t>
  </si>
  <si>
    <t xml:space="preserve">                + Max = 1. (maximum reach)</t>
  </si>
  <si>
    <t xml:space="preserve">          o Cool-down = 3 Seconds</t>
  </si>
  <si>
    <t xml:space="preserve">          o Proof: Assuming a Steal base of 50% (including buffs): Target numbers for stealing are 3.3% per encounter (average) and 6.7% per encounter (All-Star).</t>
  </si>
  <si>
    <t xml:space="preserve">                + example: A  point guard stealing from 1 meter away (farthest distance to ball handler): Steal Base 50/ 5 * (1 - 1)  = 0%</t>
  </si>
  <si>
    <t xml:space="preserve">                + example: A  point guard stealing from .5 meters away (1/2 distance to ball handler): Steal Base 50/ 5 * (1 - .5)  = 5%</t>
  </si>
  <si>
    <t xml:space="preserve">                + example: A  point guard stealing from 0 meters away (right next to ball handler): Steal Base 50/ 5 * (1 - 0)  = 10%</t>
  </si>
  <si>
    <t>Pass: Defined as passing the ball to another team mate in traffic (within proximity of a defender).</t>
  </si>
  <si>
    <t xml:space="preserve">    * Condition: On ball catch within 1 meter of a defender.</t>
  </si>
  <si>
    <t xml:space="preserve">    * Result: The ball is passed to a team mate</t>
  </si>
  <si>
    <t xml:space="preserve">    * Fail: The ball becomes loose, moving in a random direction from intended target.</t>
  </si>
  <si>
    <t xml:space="preserve">    * Formula: 100 - [(1 - Distance) * 50] + Pass Base - (Defender Guard Base/ 2). Where:</t>
  </si>
  <si>
    <t xml:space="preserve">          o Distance = distance from defender (in meters)</t>
  </si>
  <si>
    <t xml:space="preserve">          o Proof 1: Assuming a Pass base of 25% and Defender Guard base of 50% (including buffs): Target numbers for Passing are 100% under no pressure, 75% under pressure and 50% under maximum pressure.</t>
  </si>
  <si>
    <t xml:space="preserve">                + example: Offensive player passing from 1 meter away (farthest distance to defender):   100 - [(1-1)*50] + 25 - (50/2)   = 100%</t>
  </si>
  <si>
    <t xml:space="preserve">                + example: Offensive player passing from .5 meters away (1/2 distance to defender):  100 - [(1-.5)*50] + 25 - (50/2) = 75%</t>
  </si>
  <si>
    <t xml:space="preserve">                + example: Offensive player passing from 0 meters away (right next to defender):  100 - [(1-0)*50] + 25 - (50/2) = 50%</t>
  </si>
  <si>
    <t xml:space="preserve">          o Proof 2: Assuming a Pass base of 50% and Defender Guard base of 25% (including buffs): Target numbers for Passing are 100% under no pressure, 75% under pressure and 50% under maximum pressure.</t>
  </si>
  <si>
    <t xml:space="preserve">                + example: Offensive player passing from 1 meter away (farthest distance to defender):   100 - [(1-1)*50] + 50 - (25/2)  = 137.5%</t>
  </si>
  <si>
    <t xml:space="preserve">                + example: Offensive player passing from .5 meters away (1/2 distance to defender):  100 - [(1-.5)*50] + 50 - (25/2)  = 112.5%</t>
  </si>
  <si>
    <t xml:space="preserve">                + example: Offensive player passing from 0 meters away (right next to defender):  100 - [(1-0)*50] + 50 - (25/2)  = 87.5%</t>
  </si>
  <si>
    <t>Drive to Hoop: Defined as dribbling past a defender in traffic (within proximity of a defender).</t>
  </si>
  <si>
    <t xml:space="preserve">    * Condition: On collision with a defender.</t>
  </si>
  <si>
    <t xml:space="preserve">    * Result: Possession of the ball is maintained</t>
  </si>
  <si>
    <t xml:space="preserve">    * Fail: The ball becomes loose, moving in a random direction from collision</t>
  </si>
  <si>
    <t xml:space="preserve">    * Formula: 50 - (Defender Guard Base/ 2) + Drive Base . Where:</t>
  </si>
  <si>
    <t xml:space="preserve">          o Cool-down = 1 Second</t>
  </si>
  <si>
    <t xml:space="preserve">          o Proof 1:  Target numbers for Driving are 100% under no pressure, 75% under pressure and 50% under maximum pressure.</t>
  </si>
  <si>
    <t xml:space="preserve">                + example: Offensive player base 25% driving past Defender base 50%:   100 - (50/2) + 25  = 50%</t>
  </si>
  <si>
    <t xml:space="preserve">                + example: Offensive player base 50% driving past Defender base 25%:   100 - (25/2) + 50  = 87.5%</t>
  </si>
  <si>
    <t>Ball Handling: Defined as an offensive bonus that offsets defenses. It would be effective against both Blocking and Stealing.</t>
  </si>
  <si>
    <t xml:space="preserve">    * Condition: Constant</t>
  </si>
  <si>
    <t xml:space="preserve">    * Result: offsets Stealing and Blocking by creating a negative modifier:</t>
  </si>
  <si>
    <t xml:space="preserve">          o Proof:   Target numbers are to reduce defenses by 25% per encounter (average) and 50% per encounter (Max).</t>
  </si>
  <si>
    <t xml:space="preserve">                + example: A  point guard with Ball handling Base 50% driving past a defender with a Steal Base of 50%: 50 - (50 / 2)  = 25. Defender Steal chance reduced From 10% to 5%</t>
  </si>
  <si>
    <t xml:space="preserve">                + example: A  point guard with Ball handling Base 25% driving past a defender with a Steal Base of 50%: 50 - (25 / 2)  = 38. Defender Steal chance reduced From 10% to 7.6%</t>
  </si>
  <si>
    <t>Guarding: Defined as an defensive bonus that offsets offenses. would be effective against both Passing and Driving to the Hoop.</t>
  </si>
  <si>
    <t xml:space="preserve">    * Result:  offsets Passing and Driving to the hoop by creating a negative modifier:</t>
  </si>
  <si>
    <t xml:space="preserve">          o Proof:   Target numbers are to reduce offenses by 25% per encounter (average) and 50% per encounter (Max).</t>
  </si>
  <si>
    <t xml:space="preserve">                + example: A  point guard with Guarding Base 50% blocking a pass from a ball handler with a Passing Base of 50%: 50 - (50 / 2)  = 25. Passing chance reduced From 100% to 75%</t>
  </si>
  <si>
    <t xml:space="preserve">                + example: A  point guard with Guarding Base 25% blocking a pass from a ball handler with a Passing Base of 50%: 50 - (25 / 2)  = 38. Passing chance reduced From 100% to 87.5%     </t>
  </si>
  <si>
    <t>Speed</t>
  </si>
  <si>
    <t>Skill</t>
  </si>
  <si>
    <t>Power</t>
  </si>
  <si>
    <t>Speed Proficiency</t>
  </si>
  <si>
    <t>A</t>
  </si>
  <si>
    <t>Hispanic</t>
  </si>
  <si>
    <t>B</t>
  </si>
  <si>
    <t>Black</t>
  </si>
  <si>
    <t>C</t>
  </si>
  <si>
    <t>Asian</t>
  </si>
  <si>
    <t>D</t>
  </si>
  <si>
    <t>E</t>
  </si>
  <si>
    <t>White</t>
  </si>
  <si>
    <t>F</t>
  </si>
  <si>
    <t>Power Proficiency</t>
  </si>
  <si>
    <t>G</t>
  </si>
  <si>
    <t>H</t>
  </si>
  <si>
    <t>I</t>
  </si>
  <si>
    <t>Maximum</t>
  </si>
  <si>
    <t>Minimum</t>
  </si>
  <si>
    <t>**</t>
  </si>
  <si>
    <t>***</t>
  </si>
  <si>
    <t>Block Base</t>
  </si>
  <si>
    <t>Shoot Base</t>
  </si>
  <si>
    <t>Drive 2 Hoop</t>
  </si>
  <si>
    <t>(POWER + SPEED / 2) /2</t>
  </si>
  <si>
    <t>Dunk</t>
  </si>
  <si>
    <t>Ball Handling Base</t>
  </si>
  <si>
    <t>(SPEED + POWER / 2) / 2</t>
  </si>
  <si>
    <t>Steal Base</t>
  </si>
  <si>
    <t>Pass Base</t>
  </si>
  <si>
    <t>Guard Base</t>
  </si>
  <si>
    <t>3PT % Base</t>
  </si>
  <si>
    <t>Team</t>
  </si>
  <si>
    <t>Player Name</t>
  </si>
  <si>
    <t>Player</t>
  </si>
  <si>
    <t>Jersey</t>
  </si>
  <si>
    <t>Skin</t>
  </si>
  <si>
    <t>Fast</t>
  </si>
  <si>
    <r>
      <t xml:space="preserve">Steal Base = </t>
    </r>
    <r>
      <rPr>
        <sz val="8"/>
        <color rgb="FFFF0000"/>
        <rFont val="Calibri"/>
        <family val="2"/>
        <scheme val="minor"/>
      </rPr>
      <t>(Speed + Power/ 2) / 2</t>
    </r>
  </si>
  <si>
    <t>Shop Screen</t>
  </si>
  <si>
    <t>Block</t>
  </si>
  <si>
    <t>Shoot</t>
  </si>
  <si>
    <t>Steal</t>
  </si>
  <si>
    <t>Pass</t>
  </si>
  <si>
    <t>Drive</t>
  </si>
  <si>
    <t>Ball</t>
  </si>
  <si>
    <t>Guard</t>
  </si>
  <si>
    <t>Bonus</t>
  </si>
  <si>
    <t>Sneakers</t>
  </si>
  <si>
    <t>Special</t>
  </si>
  <si>
    <t xml:space="preserve">Silver </t>
  </si>
  <si>
    <t xml:space="preserve">Gold </t>
  </si>
  <si>
    <t>Min level</t>
  </si>
  <si>
    <t>Consumables</t>
  </si>
  <si>
    <t>Cost</t>
  </si>
  <si>
    <t>Total</t>
  </si>
  <si>
    <t>X</t>
  </si>
  <si>
    <t>Y</t>
  </si>
  <si>
    <t>Z</t>
  </si>
  <si>
    <t>T</t>
  </si>
  <si>
    <t>Ball Handling</t>
  </si>
  <si>
    <t xml:space="preserve">Block Base </t>
  </si>
  <si>
    <t>Improves A by B and increases A by X every Y until Z, after which it resets to B</t>
  </si>
  <si>
    <t>Increases A by X plus Y per level</t>
  </si>
  <si>
    <t>increases A by X for T seconds. C second cooldown</t>
  </si>
  <si>
    <t xml:space="preserve">Shoot Base </t>
  </si>
  <si>
    <t xml:space="preserve">Steal Base </t>
  </si>
  <si>
    <t xml:space="preserve">Pass Base </t>
  </si>
  <si>
    <t xml:space="preserve">Drive Base </t>
  </si>
  <si>
    <t xml:space="preserve">Ball Handling Base </t>
  </si>
  <si>
    <t xml:space="preserve">Guard Base </t>
  </si>
  <si>
    <t>Item #</t>
  </si>
  <si>
    <t>Prefix</t>
  </si>
  <si>
    <t>Root</t>
  </si>
  <si>
    <t>Suffix</t>
  </si>
  <si>
    <t>J</t>
  </si>
  <si>
    <t>Balanced</t>
  </si>
  <si>
    <t>Balance</t>
  </si>
  <si>
    <t>*</t>
  </si>
  <si>
    <t>K</t>
  </si>
  <si>
    <t>L</t>
  </si>
  <si>
    <t>Win (Blowout)</t>
  </si>
  <si>
    <t>Loss</t>
  </si>
  <si>
    <t>Loss (Blowout)</t>
  </si>
  <si>
    <t>Win</t>
  </si>
  <si>
    <t>Post Game Awards</t>
  </si>
  <si>
    <t>Rookie</t>
  </si>
  <si>
    <t>less than 99</t>
  </si>
  <si>
    <t xml:space="preserve">Level </t>
  </si>
  <si>
    <t>Level</t>
  </si>
  <si>
    <t>DUNKS</t>
  </si>
  <si>
    <t>Power Ups</t>
  </si>
  <si>
    <t>Between the Legs Reverse</t>
  </si>
  <si>
    <t>Master</t>
  </si>
  <si>
    <t>One Handed Jam</t>
  </si>
  <si>
    <t>Between the Legs One Handed Jam</t>
  </si>
  <si>
    <t>Free Throw Dunk</t>
  </si>
  <si>
    <t>Statue of Liberty 360 Dunk</t>
  </si>
  <si>
    <t>back-hand</t>
  </si>
  <si>
    <t>Two-handed Jam</t>
  </si>
  <si>
    <t>Back Hand Jam</t>
  </si>
  <si>
    <t xml:space="preserve">360 Jam </t>
  </si>
  <si>
    <t xml:space="preserve">60 seconds. </t>
  </si>
  <si>
    <t xml:space="preserve">Team Speed </t>
  </si>
  <si>
    <t xml:space="preserve">and Power </t>
  </si>
  <si>
    <t xml:space="preserve">40 seconds. </t>
  </si>
  <si>
    <t xml:space="preserve">30 seconds. </t>
  </si>
  <si>
    <t xml:space="preserve">Team Power </t>
  </si>
  <si>
    <t>1 - 27</t>
  </si>
  <si>
    <t xml:space="preserve">and Speed </t>
  </si>
  <si>
    <t xml:space="preserve">    * (Ball handling Base / 2) . Where:  </t>
  </si>
  <si>
    <t xml:space="preserve">    * Formula: (Guarding Base / 2) . Where:  </t>
  </si>
  <si>
    <t xml:space="preserve">    * Formula: [(Steal Base/ 5) * (1 - Distance)] - Ball Handling Base. Where:  </t>
  </si>
  <si>
    <t xml:space="preserve">          o Steal Base = (Speed + Power/ 2) / 2</t>
  </si>
  <si>
    <t xml:space="preserve">    * Formula: [[[(Distance + Difference) / 2] 100] * Block Base] - Ball Handling Base. Where:</t>
  </si>
  <si>
    <t>Hoops3D_Stats_1.2</t>
  </si>
  <si>
    <t>Hoops3D_Stats_1.3</t>
  </si>
  <si>
    <t xml:space="preserve">Corrected incorrect dunk cost </t>
  </si>
  <si>
    <t>Dist. To Hoop</t>
  </si>
  <si>
    <t>Variable</t>
  </si>
  <si>
    <t>m</t>
  </si>
  <si>
    <t>%</t>
  </si>
  <si>
    <t>Fr.Throw</t>
  </si>
  <si>
    <t xml:space="preserve">          o Proof: Assuming a Shoot base of 50% (including buffs): Target numbers for Shooting are 74.4% (NBA average). </t>
  </si>
  <si>
    <t>Free Throw: Defined as any shot on goal *After* a foul (if needed). This differs from Shooting because Free Throws do not occur under pressure from a defender.</t>
  </si>
  <si>
    <t xml:space="preserve">                + Max = 14.33. (Distance to half court line based on a regulation basketball half-court).</t>
  </si>
  <si>
    <t xml:space="preserve">          o Proof: Assuming a Shoot base of 50% (including buffs): Target numbers for Shooting are 45% (NBA average). The top season FG% is 60%. Overall, in 2009, the half court shot percentage in the Shooting Stars Competition was 8%.</t>
  </si>
  <si>
    <t>3PT</t>
  </si>
  <si>
    <t>rim</t>
  </si>
  <si>
    <t>16-23</t>
  </si>
  <si>
    <t>&lt;10</t>
  </si>
  <si>
    <t>2011 League Averages</t>
  </si>
  <si>
    <t>Shot</t>
  </si>
  <si>
    <t>Meters</t>
  </si>
  <si>
    <t xml:space="preserve">Formulas are based on NBA court standards: </t>
  </si>
  <si>
    <t>http://en.wikipedia.org/wiki/Basketball_court</t>
  </si>
  <si>
    <t>feet</t>
  </si>
  <si>
    <t>Variable (= max dist*100)</t>
  </si>
  <si>
    <r>
      <t xml:space="preserve">Shoot = </t>
    </r>
    <r>
      <rPr>
        <sz val="8"/>
        <color rgb="FFFF0000"/>
        <rFont val="Calibri"/>
        <family val="2"/>
        <scheme val="minor"/>
      </rPr>
      <t>(Shoot Base-(Dist to hoop^(1+(Shoot Base/Variable)))</t>
    </r>
  </si>
  <si>
    <t xml:space="preserve">    * Formula: Shoot Base - Distance. Where:</t>
  </si>
  <si>
    <t xml:space="preserve">          o Distance =  (Dist to hoop^(1+(Shoot Base/Variable)))</t>
  </si>
  <si>
    <t xml:space="preserve">                + example: A  point guard shooting from 1 meter away (right under the basket): Shoot Base 50 / [(1/1.65) but at least 1] = 49%</t>
  </si>
  <si>
    <t xml:space="preserve">                + example: A  point guard shooting from 4.57 meters away (free throw): Shoot Base 50 / (3.3/1.65) = 42%</t>
  </si>
  <si>
    <t xml:space="preserve">                + example: A  point guard shooting from 7.24 meters away (3 point line): Shoot Base 50 / (5.7/1.65) = 35%</t>
  </si>
  <si>
    <t xml:space="preserve">                + example: A  point guard shooting from 14.33 meters away (half court): Shoot Base 50 / (14.33/1.65) = 13%   </t>
  </si>
  <si>
    <r>
      <t xml:space="preserve">Free Throw = </t>
    </r>
    <r>
      <rPr>
        <sz val="8"/>
        <color rgb="FFFF0000"/>
        <rFont val="Calibri"/>
        <family val="2"/>
        <scheme val="minor"/>
      </rPr>
      <t>100-((120-Fr.Throw Base)/Variable)</t>
    </r>
  </si>
  <si>
    <t>Hoops3D_Stats_1.4</t>
  </si>
  <si>
    <t>Added Free Throw as a Derived Stat</t>
  </si>
  <si>
    <t>Changed Shoot Formula</t>
  </si>
  <si>
    <t>Added Dynamic Formula to Shoot Totals as proof</t>
  </si>
  <si>
    <t>Hoops3D_Stats_1.5</t>
  </si>
  <si>
    <t>Adjusted Cost for Powerups and Dunks</t>
  </si>
  <si>
    <t xml:space="preserve">There is no Auto Player-Matching mechanism, but the server should try to list evenly matched teams to avoid bottom feeding. </t>
  </si>
  <si>
    <t>Player Matching:</t>
  </si>
  <si>
    <t xml:space="preserve">Players can choose their opponents from a list that describe the team's  Power Ranking. </t>
  </si>
  <si>
    <t>Adjusted Monetization and Leveling system</t>
  </si>
  <si>
    <t>Monetization:</t>
  </si>
  <si>
    <t xml:space="preserve">Many Powerups and Dunks are locked and not available to purchase until achieving level 20. </t>
  </si>
  <si>
    <t>Average Games Won</t>
  </si>
  <si>
    <t>Average # Powerups</t>
  </si>
  <si>
    <t>What is the cost of a Court/ Player upgrade?</t>
  </si>
  <si>
    <t>What items will be culled to hold in reserve for bundles?</t>
  </si>
  <si>
    <t>Notes</t>
  </si>
  <si>
    <t>Unlocks Silver Powerups</t>
  </si>
  <si>
    <t>Unlocks Gold Powerups</t>
  </si>
  <si>
    <t>Unlocks Bronze Powerups</t>
  </si>
  <si>
    <r>
      <rPr>
        <b/>
        <sz val="11"/>
        <color theme="1"/>
        <rFont val="Calibri"/>
        <family val="2"/>
        <scheme val="minor"/>
      </rPr>
      <t>A: Players used for intial release = J,K,L. Courts used for initial release = Cuba and China Street .</t>
    </r>
    <r>
      <rPr>
        <sz val="11"/>
        <color theme="1"/>
        <rFont val="Calibri"/>
        <family val="2"/>
        <scheme val="minor"/>
      </rPr>
      <t xml:space="preserve"> The best players and courts are held in reserve to make upgrades attractive. Players and courts will be paired as follows:</t>
    </r>
  </si>
  <si>
    <r>
      <rPr>
        <b/>
        <sz val="11"/>
        <color theme="1"/>
        <rFont val="Calibri"/>
        <family val="2"/>
        <scheme val="minor"/>
      </rPr>
      <t>Players</t>
    </r>
    <r>
      <rPr>
        <sz val="11"/>
        <color theme="1"/>
        <rFont val="Calibri"/>
        <family val="2"/>
        <scheme val="minor"/>
      </rPr>
      <t xml:space="preserve">: G, B, F. </t>
    </r>
    <r>
      <rPr>
        <b/>
        <sz val="11"/>
        <color theme="1"/>
        <rFont val="Calibri"/>
        <family val="2"/>
        <scheme val="minor"/>
      </rPr>
      <t>Court:</t>
    </r>
    <r>
      <rPr>
        <sz val="11"/>
        <color theme="1"/>
        <rFont val="Calibri"/>
        <family val="2"/>
        <scheme val="minor"/>
      </rPr>
      <t xml:space="preserve"> NY Rooftop</t>
    </r>
  </si>
  <si>
    <r>
      <rPr>
        <b/>
        <sz val="11"/>
        <color theme="1"/>
        <rFont val="Calibri"/>
        <family val="2"/>
        <scheme val="minor"/>
      </rPr>
      <t>Players</t>
    </r>
    <r>
      <rPr>
        <sz val="11"/>
        <color theme="1"/>
        <rFont val="Calibri"/>
        <family val="2"/>
        <scheme val="minor"/>
      </rPr>
      <t xml:space="preserve">: D, H, C. </t>
    </r>
    <r>
      <rPr>
        <b/>
        <sz val="11"/>
        <color theme="1"/>
        <rFont val="Calibri"/>
        <family val="2"/>
        <scheme val="minor"/>
      </rPr>
      <t>Court:</t>
    </r>
    <r>
      <rPr>
        <sz val="11"/>
        <color theme="1"/>
        <rFont val="Calibri"/>
        <family val="2"/>
        <scheme val="minor"/>
      </rPr>
      <t xml:space="preserve"> La Perla</t>
    </r>
  </si>
  <si>
    <r>
      <rPr>
        <b/>
        <sz val="11"/>
        <color theme="1"/>
        <rFont val="Calibri"/>
        <family val="2"/>
        <scheme val="minor"/>
      </rPr>
      <t>Players</t>
    </r>
    <r>
      <rPr>
        <sz val="11"/>
        <color theme="1"/>
        <rFont val="Calibri"/>
        <family val="2"/>
        <scheme val="minor"/>
      </rPr>
      <t xml:space="preserve">: A, E, I. </t>
    </r>
    <r>
      <rPr>
        <b/>
        <sz val="11"/>
        <color theme="1"/>
        <rFont val="Calibri"/>
        <family val="2"/>
        <scheme val="minor"/>
      </rPr>
      <t>Court:</t>
    </r>
    <r>
      <rPr>
        <sz val="11"/>
        <color theme="1"/>
        <rFont val="Calibri"/>
        <family val="2"/>
        <scheme val="minor"/>
      </rPr>
      <t xml:space="preserve"> Venice Beach</t>
    </r>
  </si>
  <si>
    <t>Hoops3D_Stats_1.6</t>
  </si>
  <si>
    <t>Added Monetization notes</t>
  </si>
  <si>
    <t>Drive to Basket</t>
  </si>
  <si>
    <t>Move</t>
  </si>
  <si>
    <t>On Arrive at Waypoint:</t>
  </si>
  <si>
    <t>On Move:</t>
  </si>
  <si>
    <t>No Shot</t>
  </si>
  <si>
    <t>On No Shot:</t>
  </si>
  <si>
    <t>New Waypoint</t>
  </si>
  <si>
    <t>P(A or B) = P(A) + P(B) - P(A and B)</t>
  </si>
  <si>
    <t>Always:</t>
  </si>
  <si>
    <t>P(A and B) = P(A)*P(B|A)</t>
  </si>
  <si>
    <t>P(A or B) = P(A) + P(B) - P(A)*P(B|A)</t>
  </si>
  <si>
    <t>where P(B|A) = the probability that B occurs given that A occurs</t>
  </si>
  <si>
    <t>A and B Independent:</t>
  </si>
  <si>
    <t>P(A and B) = P(A)*P(B)</t>
  </si>
  <si>
    <t>P(A or B) = P(A) + P(B) - P(A)*P(B)</t>
  </si>
  <si>
    <t>A and B Mutually Exclusive:</t>
  </si>
  <si>
    <t>P(A and B) = 0</t>
  </si>
  <si>
    <t>P(A or B) = P(A) + P(B)</t>
  </si>
  <si>
    <t>Converting between Odds and Probability</t>
  </si>
  <si>
    <t>Odds of X:Y against = Probability of Y/(X+Y)</t>
  </si>
  <si>
    <t>e.g. 30:1 against = 1/31</t>
  </si>
  <si>
    <t>Probability of X/Y = odds of (Y-X):X or (Y/X - 1):1 against</t>
  </si>
  <si>
    <t>e.g. 1/21 = odds of 20:1 against</t>
  </si>
  <si>
    <t xml:space="preserve">Shot on Goal?   </t>
  </si>
  <si>
    <t>= P(B) - P(A) &gt;</t>
  </si>
  <si>
    <t xml:space="preserve">Pass or Move?   </t>
  </si>
  <si>
    <t>Formula</t>
  </si>
  <si>
    <t>Hoops3D_Stats_1.7</t>
  </si>
  <si>
    <t>Added Decision Tree</t>
  </si>
  <si>
    <t xml:space="preserve">Result:  AI drives straight to the "Paint" waypoint. Upon arrival, a new round of decision tree logic begins. </t>
  </si>
  <si>
    <t xml:space="preserve">Result: Decision moves to the "On Move" calculation below. </t>
  </si>
  <si>
    <t>Result: AI takes a shot on goal.</t>
  </si>
  <si>
    <t xml:space="preserve">Result: Decision moves to the "On No Shot" calculation below. </t>
  </si>
  <si>
    <t>Result: AI passes the ball to a random player on same team.</t>
  </si>
  <si>
    <t xml:space="preserve">Result: AI dribbles to a new waypoint chosen at random. </t>
  </si>
  <si>
    <t>Hoops3D_Stats_1.7.1</t>
  </si>
  <si>
    <t>Added random values to decision tree logic</t>
  </si>
  <si>
    <t>Offensive Decision Tree</t>
  </si>
  <si>
    <t>Defensive Decision Tree</t>
  </si>
  <si>
    <t>Hoops3D_Stats_1.7.2</t>
  </si>
  <si>
    <t>Added Defensive Decision Trees</t>
  </si>
  <si>
    <t>Zone Defense</t>
  </si>
  <si>
    <t>Man to Man Defense</t>
  </si>
  <si>
    <t>Result: AI chooses to guard opponents one-on-one by nearest proximity</t>
  </si>
  <si>
    <t>Result: AI retreats to and guards predetermined zones</t>
  </si>
  <si>
    <t>On Change of possession:</t>
  </si>
  <si>
    <t xml:space="preserve">Result:  AI goals are:  </t>
  </si>
  <si>
    <t>2) Prevent the opponent from getting closer to the basket</t>
  </si>
  <si>
    <t>1) Maintain position between the opponent and basket</t>
  </si>
  <si>
    <t>3) Always Block if a shot on goal is attempted</t>
  </si>
  <si>
    <t>On Guard:</t>
  </si>
  <si>
    <t>Attempt Steal</t>
  </si>
  <si>
    <t>Result:  AI attempts to steal. The AI will not attempt another steal until opponent reaches a new waypoint.</t>
  </si>
  <si>
    <t>Result: AI does not attempt steal and continues to Guard.</t>
  </si>
  <si>
    <t>On Man to Man Defense</t>
  </si>
  <si>
    <t>On Zone Defense</t>
  </si>
  <si>
    <t>1) Maintain position within Zone</t>
  </si>
  <si>
    <t>2) Guard any opponent who enters Zone (Switch to Man to Man Defense)</t>
  </si>
  <si>
    <t>P(A) = Offensive Pressure (Guard - Ball Handling)</t>
  </si>
  <si>
    <t>-&gt;</t>
  </si>
  <si>
    <t>P(B) = (Shoot Base-([Distance to Basket]^(1+(Shoot Base/140))))</t>
  </si>
  <si>
    <t>+ CP)</t>
  </si>
  <si>
    <t>CP: Clock pressure for half court shots = (24-[Seconds Remaining])</t>
  </si>
  <si>
    <t>= P(B) - P(A) &gt; (V:</t>
  </si>
  <si>
    <t>Hoops3D_Stats_1.7.3</t>
  </si>
  <si>
    <t>Converted Excel formulae into expressions</t>
  </si>
  <si>
    <r>
      <t>Shot on Goal is True if:  ((</t>
    </r>
    <r>
      <rPr>
        <sz val="10"/>
        <color rgb="FF0070C0"/>
        <rFont val="Calibri"/>
        <family val="2"/>
        <scheme val="minor"/>
      </rPr>
      <t>Shoot Base</t>
    </r>
    <r>
      <rPr>
        <sz val="10"/>
        <color theme="0"/>
        <rFont val="Calibri"/>
        <family val="2"/>
        <scheme val="minor"/>
      </rPr>
      <t>-([</t>
    </r>
    <r>
      <rPr>
        <i/>
        <sz val="10"/>
        <color rgb="FFFFC000"/>
        <rFont val="Calibri"/>
        <family val="2"/>
        <scheme val="minor"/>
      </rPr>
      <t>Distance to Basket in meters</t>
    </r>
    <r>
      <rPr>
        <sz val="10"/>
        <color theme="0"/>
        <rFont val="Calibri"/>
        <family val="2"/>
        <scheme val="minor"/>
      </rPr>
      <t>]^(1+(</t>
    </r>
    <r>
      <rPr>
        <sz val="10"/>
        <color rgb="FF0070C0"/>
        <rFont val="Calibri"/>
        <family val="2"/>
        <scheme val="minor"/>
      </rPr>
      <t>Shoot Base</t>
    </r>
    <r>
      <rPr>
        <sz val="10"/>
        <color theme="0"/>
        <rFont val="Calibri"/>
        <family val="2"/>
        <scheme val="minor"/>
      </rPr>
      <t>/140))))  -  (</t>
    </r>
    <r>
      <rPr>
        <sz val="10"/>
        <color rgb="FFFF0000"/>
        <rFont val="Calibri"/>
        <family val="2"/>
        <scheme val="minor"/>
      </rPr>
      <t>Block Base</t>
    </r>
    <r>
      <rPr>
        <sz val="10"/>
        <color theme="0"/>
        <rFont val="Calibri"/>
        <family val="2"/>
        <scheme val="minor"/>
      </rPr>
      <t xml:space="preserve">)   &gt;   </t>
    </r>
    <r>
      <rPr>
        <sz val="10"/>
        <color rgb="FFFFC000"/>
        <rFont val="Calibri"/>
        <family val="2"/>
        <scheme val="minor"/>
      </rPr>
      <t>Variable</t>
    </r>
    <r>
      <rPr>
        <sz val="10"/>
        <color theme="0"/>
        <rFont val="Calibri"/>
        <family val="2"/>
        <scheme val="minor"/>
      </rPr>
      <t xml:space="preserve">  -  (24-[</t>
    </r>
    <r>
      <rPr>
        <i/>
        <sz val="10"/>
        <color rgb="FFFFC000"/>
        <rFont val="Calibri"/>
        <family val="2"/>
        <scheme val="minor"/>
      </rPr>
      <t>Seconds remaining</t>
    </r>
    <r>
      <rPr>
        <sz val="10"/>
        <color theme="0"/>
        <rFont val="Calibri"/>
        <family val="2"/>
        <scheme val="minor"/>
      </rPr>
      <t>])</t>
    </r>
  </si>
  <si>
    <t xml:space="preserve">Man to Man Defense?  </t>
  </si>
  <si>
    <r>
      <t>Man to Man Defense is True if:  ((</t>
    </r>
    <r>
      <rPr>
        <sz val="10"/>
        <color rgb="FFFF0000"/>
        <rFont val="Calibri"/>
        <family val="2"/>
        <scheme val="minor"/>
      </rPr>
      <t xml:space="preserve">Guard Base </t>
    </r>
    <r>
      <rPr>
        <sz val="10"/>
        <color theme="0"/>
        <rFont val="Calibri"/>
        <family val="2"/>
        <scheme val="minor"/>
      </rPr>
      <t xml:space="preserve">  -   ((</t>
    </r>
    <r>
      <rPr>
        <sz val="10"/>
        <color rgb="FFFF0000"/>
        <rFont val="Calibri"/>
        <family val="2"/>
        <scheme val="minor"/>
      </rPr>
      <t>Guard Base</t>
    </r>
    <r>
      <rPr>
        <sz val="10"/>
        <color theme="0"/>
        <rFont val="Calibri"/>
        <family val="2"/>
        <scheme val="minor"/>
      </rPr>
      <t xml:space="preserve"> - </t>
    </r>
    <r>
      <rPr>
        <sz val="10"/>
        <color rgb="FF0070C0"/>
        <rFont val="Calibri"/>
        <family val="2"/>
        <scheme val="minor"/>
      </rPr>
      <t>Ball Handling Base</t>
    </r>
    <r>
      <rPr>
        <sz val="10"/>
        <color theme="0"/>
        <rFont val="Calibri"/>
        <family val="2"/>
        <scheme val="minor"/>
      </rPr>
      <t>)/10)  -  [</t>
    </r>
    <r>
      <rPr>
        <sz val="10"/>
        <color rgb="FFFFC000"/>
        <rFont val="Calibri"/>
        <family val="2"/>
        <scheme val="minor"/>
      </rPr>
      <t>Distance to Basket in meters</t>
    </r>
    <r>
      <rPr>
        <sz val="10"/>
        <color theme="0"/>
        <rFont val="Calibri"/>
        <family val="2"/>
        <scheme val="minor"/>
      </rPr>
      <t xml:space="preserve">]*2  &gt;   </t>
    </r>
    <r>
      <rPr>
        <sz val="10"/>
        <color rgb="FFFFC000"/>
        <rFont val="Calibri"/>
        <family val="2"/>
        <scheme val="minor"/>
      </rPr>
      <t>Variable</t>
    </r>
  </si>
  <si>
    <t>P(B) = Ball Handling (Ball) - Defensive Resistance (Guard)</t>
  </si>
  <si>
    <r>
      <t>Move is True if:   (</t>
    </r>
    <r>
      <rPr>
        <sz val="10"/>
        <color rgb="FF0070C0"/>
        <rFont val="Calibri"/>
        <family val="2"/>
        <scheme val="minor"/>
      </rPr>
      <t>Ball Handling Base</t>
    </r>
    <r>
      <rPr>
        <sz val="10"/>
        <color theme="0"/>
        <rFont val="Calibri"/>
        <family val="2"/>
        <scheme val="minor"/>
      </rPr>
      <t xml:space="preserve"> - </t>
    </r>
    <r>
      <rPr>
        <sz val="10"/>
        <color rgb="FFFF0000"/>
        <rFont val="Calibri"/>
        <family val="2"/>
        <scheme val="minor"/>
      </rPr>
      <t>Guard Base</t>
    </r>
    <r>
      <rPr>
        <sz val="10"/>
        <color theme="0"/>
        <rFont val="Calibri"/>
        <family val="2"/>
        <scheme val="minor"/>
      </rPr>
      <t>)-([</t>
    </r>
    <r>
      <rPr>
        <sz val="10"/>
        <color rgb="FFFFC000"/>
        <rFont val="Calibri"/>
        <family val="2"/>
        <scheme val="minor"/>
      </rPr>
      <t>Seconds remaining</t>
    </r>
    <r>
      <rPr>
        <sz val="10"/>
        <color theme="0"/>
        <rFont val="Calibri"/>
        <family val="2"/>
        <scheme val="minor"/>
      </rPr>
      <t xml:space="preserve">]/0.24)  &gt;   </t>
    </r>
    <r>
      <rPr>
        <sz val="10"/>
        <color rgb="FFFFC000"/>
        <rFont val="Calibri"/>
        <family val="2"/>
        <scheme val="minor"/>
      </rPr>
      <t xml:space="preserve">Variable </t>
    </r>
    <r>
      <rPr>
        <sz val="10"/>
        <color theme="0"/>
        <rFont val="Calibri"/>
        <family val="2"/>
        <scheme val="minor"/>
      </rPr>
      <t xml:space="preserve"> +  (24-[</t>
    </r>
    <r>
      <rPr>
        <sz val="10"/>
        <color rgb="FFFFC000"/>
        <rFont val="Calibri"/>
        <family val="2"/>
        <scheme val="minor"/>
      </rPr>
      <t>Seconds remaining</t>
    </r>
    <r>
      <rPr>
        <sz val="10"/>
        <color theme="0"/>
        <rFont val="Calibri"/>
        <family val="2"/>
        <scheme val="minor"/>
      </rPr>
      <t>])</t>
    </r>
  </si>
  <si>
    <t>4) Guard at all times (See Guard Decision logic above)</t>
  </si>
  <si>
    <t>P(B) = Odds to Steal (Steal)  -  Ball Handling (Ball)</t>
  </si>
  <si>
    <t>P(A) = Seconds remaining (Shot Clock)</t>
  </si>
  <si>
    <r>
      <t>Steal is True if:   (</t>
    </r>
    <r>
      <rPr>
        <sz val="10"/>
        <color rgb="FFFF0000"/>
        <rFont val="Calibri"/>
        <family val="2"/>
        <scheme val="minor"/>
      </rPr>
      <t>Steal Base</t>
    </r>
    <r>
      <rPr>
        <sz val="10"/>
        <color theme="0"/>
        <rFont val="Calibri"/>
        <family val="2"/>
        <scheme val="minor"/>
      </rPr>
      <t xml:space="preserve"> - </t>
    </r>
    <r>
      <rPr>
        <sz val="10"/>
        <color rgb="FF0070C0"/>
        <rFont val="Calibri"/>
        <family val="2"/>
        <scheme val="minor"/>
      </rPr>
      <t>Ball Handling Base</t>
    </r>
    <r>
      <rPr>
        <sz val="10"/>
        <color theme="0"/>
        <rFont val="Calibri"/>
        <family val="2"/>
        <scheme val="minor"/>
      </rPr>
      <t xml:space="preserve"> )-([</t>
    </r>
    <r>
      <rPr>
        <sz val="10"/>
        <color rgb="FFFFC000"/>
        <rFont val="Calibri"/>
        <family val="2"/>
        <scheme val="minor"/>
      </rPr>
      <t>Seconds remaining</t>
    </r>
    <r>
      <rPr>
        <sz val="10"/>
        <color theme="0"/>
        <rFont val="Calibri"/>
        <family val="2"/>
        <scheme val="minor"/>
      </rPr>
      <t xml:space="preserve">]/0.24)  &gt;   </t>
    </r>
    <r>
      <rPr>
        <sz val="10"/>
        <color rgb="FFFFC000"/>
        <rFont val="Calibri"/>
        <family val="2"/>
        <scheme val="minor"/>
      </rPr>
      <t xml:space="preserve">Variable </t>
    </r>
    <r>
      <rPr>
        <sz val="10"/>
        <color theme="0"/>
        <rFont val="Calibri"/>
        <family val="2"/>
        <scheme val="minor"/>
      </rPr>
      <t xml:space="preserve"> </t>
    </r>
  </si>
  <si>
    <t>P(B) = Drive to Basket (Drive) - Defensive Resistance (Guard)</t>
  </si>
  <si>
    <t>P(A) =  Distance to Goal  * 5</t>
  </si>
  <si>
    <r>
      <t>Drive is True if:   (</t>
    </r>
    <r>
      <rPr>
        <sz val="10"/>
        <color rgb="FF0070C0"/>
        <rFont val="Calibri"/>
        <family val="2"/>
        <scheme val="minor"/>
      </rPr>
      <t>Drive</t>
    </r>
    <r>
      <rPr>
        <sz val="10"/>
        <color theme="0"/>
        <rFont val="Calibri"/>
        <family val="2"/>
        <scheme val="minor"/>
      </rPr>
      <t xml:space="preserve"> </t>
    </r>
    <r>
      <rPr>
        <sz val="10"/>
        <color rgb="FF0070C0"/>
        <rFont val="Calibri"/>
        <family val="2"/>
        <scheme val="minor"/>
      </rPr>
      <t>Base</t>
    </r>
    <r>
      <rPr>
        <sz val="10"/>
        <color theme="0"/>
        <rFont val="Calibri"/>
        <family val="2"/>
        <scheme val="minor"/>
      </rPr>
      <t xml:space="preserve"> - </t>
    </r>
    <r>
      <rPr>
        <sz val="10"/>
        <color rgb="FFFF0000"/>
        <rFont val="Calibri"/>
        <family val="2"/>
        <scheme val="minor"/>
      </rPr>
      <t>Guard Base</t>
    </r>
    <r>
      <rPr>
        <sz val="10"/>
        <color theme="0"/>
        <rFont val="Calibri"/>
        <family val="2"/>
        <scheme val="minor"/>
      </rPr>
      <t>)   -   (</t>
    </r>
    <r>
      <rPr>
        <sz val="10"/>
        <color rgb="FFFFC000"/>
        <rFont val="Calibri"/>
        <family val="2"/>
        <scheme val="minor"/>
      </rPr>
      <t>[Distance to Basket in meters]</t>
    </r>
    <r>
      <rPr>
        <sz val="10"/>
        <color theme="0"/>
        <rFont val="Calibri"/>
        <family val="2"/>
        <scheme val="minor"/>
      </rPr>
      <t xml:space="preserve"> * 5)  &gt;   </t>
    </r>
    <r>
      <rPr>
        <sz val="10"/>
        <color rgb="FFFFC000"/>
        <rFont val="Calibri"/>
        <family val="2"/>
        <scheme val="minor"/>
      </rPr>
      <t xml:space="preserve">Variable </t>
    </r>
    <r>
      <rPr>
        <sz val="10"/>
        <color theme="0"/>
        <rFont val="Calibri"/>
        <family val="2"/>
        <scheme val="minor"/>
      </rPr>
      <t/>
    </r>
  </si>
  <si>
    <t>Power Cards</t>
  </si>
  <si>
    <t>Hang Time</t>
  </si>
  <si>
    <t>Increase chance to steal</t>
  </si>
  <si>
    <t>Flash</t>
  </si>
  <si>
    <t>Chance to effect opponents shot</t>
  </si>
  <si>
    <t>Manager Cards</t>
  </si>
  <si>
    <t>Jersey Cards</t>
  </si>
  <si>
    <t>Do Over</t>
  </si>
  <si>
    <t>Be able to distribute skill level to different skills</t>
  </si>
  <si>
    <t>On Fire</t>
  </si>
  <si>
    <t>Making a basket increases chance of next shot - increases fatigue of player as well</t>
  </si>
  <si>
    <t>Circus</t>
  </si>
  <si>
    <t>Increase chance of successful clowning</t>
  </si>
  <si>
    <t>Steady Hands</t>
  </si>
  <si>
    <t>Increase passing skill</t>
  </si>
  <si>
    <t>Sharpshooter</t>
  </si>
  <si>
    <t>Increase 3 point skills</t>
  </si>
  <si>
    <t>Sticky Fingers</t>
  </si>
  <si>
    <t>Hairstyle Cards</t>
  </si>
  <si>
    <t>Different hair styling</t>
  </si>
  <si>
    <t>Increase experience gain by 2x</t>
  </si>
  <si>
    <t>Double Up</t>
  </si>
  <si>
    <t>Iron Man</t>
  </si>
  <si>
    <t>Decrease fatigue</t>
  </si>
  <si>
    <t>Wall</t>
  </si>
  <si>
    <t>Increase block skill</t>
  </si>
  <si>
    <t>From the Line</t>
  </si>
  <si>
    <t>Increase free throw skill</t>
  </si>
  <si>
    <t>Mac Truck</t>
  </si>
  <si>
    <t>Increase drive skill</t>
  </si>
  <si>
    <t>Magic Hands</t>
  </si>
  <si>
    <t>Increase ball handling</t>
  </si>
  <si>
    <t>Increase defensive (guard) skills</t>
  </si>
  <si>
    <t>Decrease chance of getting called with foul</t>
  </si>
  <si>
    <t>No Blood</t>
  </si>
  <si>
    <t>Headbands</t>
  </si>
  <si>
    <t>Wristbands</t>
  </si>
  <si>
    <t>Different artistic styling</t>
  </si>
  <si>
    <t>Hoops3D_Stats_1.7.4</t>
  </si>
  <si>
    <t>Added initial card ideas</t>
  </si>
  <si>
    <t>Jewelry</t>
  </si>
  <si>
    <t>All for one</t>
  </si>
  <si>
    <t>All experience goes to my skill</t>
  </si>
  <si>
    <t>One for all</t>
  </si>
  <si>
    <t>All my skill experience gets moved to everyone else</t>
  </si>
  <si>
    <t>Speedy</t>
  </si>
  <si>
    <t>Increase speed</t>
  </si>
  <si>
    <t>Powerup</t>
  </si>
  <si>
    <t>Increase power</t>
  </si>
  <si>
    <t>Skills to Pay the Bills</t>
  </si>
  <si>
    <t>Increase skill</t>
  </si>
  <si>
    <t>Increase distance from hoop that dunks start</t>
  </si>
  <si>
    <t>Dunk Gyre</t>
  </si>
  <si>
    <t>Stage Leap time</t>
  </si>
  <si>
    <t>Recovery time (RT) for being clowned</t>
  </si>
  <si>
    <t>RT rebound attempt</t>
  </si>
  <si>
    <t>RT steal attempt</t>
  </si>
  <si>
    <t>Fatigue recovery</t>
  </si>
  <si>
    <t>Balls appear better odds</t>
  </si>
  <si>
    <t>Uniforms</t>
  </si>
  <si>
    <t>Players</t>
  </si>
  <si>
    <t xml:space="preserve">Fight fatigue  </t>
  </si>
  <si>
    <t>Window of increased effect on all team skill</t>
  </si>
  <si>
    <t>Bronze</t>
  </si>
  <si>
    <t xml:space="preserve"> Hangtime</t>
  </si>
  <si>
    <t>distance from hoop that dunks start</t>
  </si>
  <si>
    <t>Hoops3D_Stats_1.7.5</t>
  </si>
  <si>
    <t>Converted Powerups into Cards</t>
  </si>
  <si>
    <t xml:space="preserve"> Flash</t>
  </si>
  <si>
    <t xml:space="preserve"> On Fire</t>
  </si>
  <si>
    <t xml:space="preserve"> Steady Hands</t>
  </si>
  <si>
    <t xml:space="preserve"> Sharpshooter</t>
  </si>
  <si>
    <t xml:space="preserve"> Authority</t>
  </si>
  <si>
    <t>Double</t>
  </si>
  <si>
    <t>Triple</t>
  </si>
  <si>
    <t>Quadruple</t>
  </si>
  <si>
    <t xml:space="preserve"> Down</t>
  </si>
  <si>
    <t xml:space="preserve"> Fatigue </t>
  </si>
  <si>
    <t xml:space="preserve"> Iron Man</t>
  </si>
  <si>
    <t xml:space="preserve"> Wall</t>
  </si>
  <si>
    <t xml:space="preserve"> Block</t>
  </si>
  <si>
    <t xml:space="preserve"> From the Line</t>
  </si>
  <si>
    <t xml:space="preserve"> Mac Truck</t>
  </si>
  <si>
    <t xml:space="preserve"> Magic Hands</t>
  </si>
  <si>
    <t xml:space="preserve"> No Blood</t>
  </si>
  <si>
    <t xml:space="preserve"> odds of Drawing a Foul</t>
  </si>
  <si>
    <t xml:space="preserve"> Sticky Fingers</t>
  </si>
  <si>
    <t xml:space="preserve"> Speedy</t>
  </si>
  <si>
    <t xml:space="preserve"> Skills to Pay the Bills</t>
  </si>
  <si>
    <t xml:space="preserve"> Power Up</t>
  </si>
  <si>
    <t>1 - 55</t>
  </si>
  <si>
    <t>minlevel</t>
  </si>
  <si>
    <t>speed</t>
  </si>
  <si>
    <t>power</t>
  </si>
  <si>
    <t>0</t>
  </si>
  <si>
    <t>name</t>
  </si>
  <si>
    <t>description</t>
  </si>
  <si>
    <t>cost</t>
  </si>
  <si>
    <t>increaseA</t>
  </si>
  <si>
    <t>increaseB</t>
  </si>
  <si>
    <t>duration</t>
  </si>
  <si>
    <t>cooldown</t>
  </si>
  <si>
    <t>Q</t>
  </si>
  <si>
    <t xml:space="preserve">Level Up!   </t>
  </si>
  <si>
    <r>
      <t xml:space="preserve">Mark an "x" in the </t>
    </r>
    <r>
      <rPr>
        <b/>
        <sz val="8"/>
        <color rgb="FFFFFF00"/>
        <rFont val="Calibri"/>
        <family val="2"/>
        <scheme val="minor"/>
      </rPr>
      <t>YELLOW</t>
    </r>
    <r>
      <rPr>
        <sz val="8"/>
        <color theme="0"/>
        <rFont val="Calibri"/>
        <family val="2"/>
        <scheme val="minor"/>
      </rPr>
      <t xml:space="preserve"> fields below.  Delete "x's" to clear.</t>
    </r>
  </si>
  <si>
    <t>Choose a Letter. This represents the architype</t>
  </si>
  <si>
    <t>Current Stats</t>
  </si>
  <si>
    <t>Hoops3D_Stats_1.7.6</t>
  </si>
  <si>
    <t>Changed leveling system. Player chooses a skill to increase every time they level up. Player can only increase a skill 8 times before maxing out.</t>
  </si>
  <si>
    <t>attribute</t>
  </si>
  <si>
    <t>buffBase</t>
  </si>
  <si>
    <t>buffIncrement</t>
  </si>
  <si>
    <t>pack</t>
  </si>
  <si>
    <t>cardLevel</t>
  </si>
  <si>
    <t>playerMinLevel</t>
  </si>
  <si>
    <t>timeScope</t>
  </si>
  <si>
    <t>playerScope</t>
  </si>
  <si>
    <t>Bronze Speedy</t>
  </si>
  <si>
    <t>Increases Speed by 5 plus 0.5 per level.</t>
  </si>
  <si>
    <t>Silver  Speedy</t>
  </si>
  <si>
    <t>Increases Speed by 10 plus 0.5 per level.</t>
  </si>
  <si>
    <t>Gold  Speedy</t>
  </si>
  <si>
    <t>Increases Speed by 15 plus 1.5 per level.</t>
  </si>
  <si>
    <t>Bronze Skills to Pay the Bills</t>
  </si>
  <si>
    <t>Increases Skill by 5 plus 0.5 per level.</t>
  </si>
  <si>
    <t>Silver  Skills to Pay the Bills</t>
  </si>
  <si>
    <t>Increases Skill by 10 plus 0.5 per level.</t>
  </si>
  <si>
    <t>Gold  Skills to Pay the Bills</t>
  </si>
  <si>
    <t>Increases Skill by 15 plus 1.5 per level.</t>
  </si>
  <si>
    <t>Bronze Power Up</t>
  </si>
  <si>
    <t>Increases Power by 5 plus 0.5 per level.</t>
  </si>
  <si>
    <t>Silver  Power Up</t>
  </si>
  <si>
    <t>Increases Power by 10 plus 0.5 per level.</t>
  </si>
  <si>
    <t>Gold  Power Up</t>
  </si>
  <si>
    <t>Increases Power by 15 plus 1.5 per level.</t>
  </si>
  <si>
    <t>Bronze Block</t>
  </si>
  <si>
    <t>Increases Block Base  by 5 plus 0.5 per level.</t>
  </si>
  <si>
    <t>Silver  Block</t>
  </si>
  <si>
    <t>Increases Block Base  by 10 plus 0.5 per level.</t>
  </si>
  <si>
    <t>Gold  Block</t>
  </si>
  <si>
    <t>Increases Block Base  by 15 plus 1.5 per level.</t>
  </si>
  <si>
    <t>Bronze Authority</t>
  </si>
  <si>
    <t>Increases Shoot Base  within 2 point range by 5 plus 0.5 per level.</t>
  </si>
  <si>
    <t>Silver  Authority</t>
  </si>
  <si>
    <t>Increases Shoot Base  within 2 point range by 10 plus 0.5 per level.</t>
  </si>
  <si>
    <t>Gold  Authority</t>
  </si>
  <si>
    <t>Increases Shoot Base  within 2 point range by 15 plus 1.5 per level.</t>
  </si>
  <si>
    <t>Bronze Sticky Fingers</t>
  </si>
  <si>
    <t>Increases Steal Base  by 5 plus 0.5 per level.</t>
  </si>
  <si>
    <t>Silver  Sticky Fingers</t>
  </si>
  <si>
    <t>Increases Steal Base  by 10 plus 0.5 per level.</t>
  </si>
  <si>
    <t>Gold  Sticky Fingers</t>
  </si>
  <si>
    <t>Increases Steal Base  by 15 plus 1.5 per level.</t>
  </si>
  <si>
    <t>Bronze Steady Hands</t>
  </si>
  <si>
    <t>Increases Pass Base  by 5 plus 0.5 per level.</t>
  </si>
  <si>
    <t>Silver  Steady Hands</t>
  </si>
  <si>
    <t>Increases Pass Base  by 10 plus 0.5 per level.</t>
  </si>
  <si>
    <t>Gold  Steady Hands</t>
  </si>
  <si>
    <t>Increases Pass Base  by 15 plus 1.5 per level.</t>
  </si>
  <si>
    <t>Bronze Mac Truck</t>
  </si>
  <si>
    <t>Increases Drive Base  by 5 plus 0.5 per level.</t>
  </si>
  <si>
    <t>Silver  Mac Truck</t>
  </si>
  <si>
    <t>Increases Drive Base  by 10 plus 0.5 per level.</t>
  </si>
  <si>
    <t>Gold  Mac Truck</t>
  </si>
  <si>
    <t>Increases Drive Base  by 15 plus 1.5 per level.</t>
  </si>
  <si>
    <t>Bronze Magic Hands</t>
  </si>
  <si>
    <t>Increases Ball Handling Base  by 5 plus 0.5 per level.</t>
  </si>
  <si>
    <t>Silver  Magic Hands</t>
  </si>
  <si>
    <t>Increases Ball Handling Base  by 10 plus 0.5 per level.</t>
  </si>
  <si>
    <t>Gold  Magic Hands</t>
  </si>
  <si>
    <t>Increases Ball Handling Base  by 15 plus 1.5 per level.</t>
  </si>
  <si>
    <t>Bronze Wall</t>
  </si>
  <si>
    <t>Increases Guard Base  by 5 plus 0.5 per level.</t>
  </si>
  <si>
    <t>Silver  Wall</t>
  </si>
  <si>
    <t>Increases Guard Base  by 10 plus 0.5 per level.</t>
  </si>
  <si>
    <t>Gold  Wall</t>
  </si>
  <si>
    <t>Increases Guard Base  by 15 plus 1.5 per level.</t>
  </si>
  <si>
    <t>Silver Back Hand Jam</t>
  </si>
  <si>
    <t>Increases Team Speed and Skill  for 30 seconds.  seconds. 60 second cooldown.</t>
  </si>
  <si>
    <t>Gold Back Hand Jam</t>
  </si>
  <si>
    <t>Increases Team Speed and Power  for 30 seconds.  seconds. 60 second cooldown.</t>
  </si>
  <si>
    <t>BronzeOne Handed Jam</t>
  </si>
  <si>
    <t>Increases Team Speed  for 40 seconds.  seconds. 90 second cooldown.</t>
  </si>
  <si>
    <t>Silver One Handed Jam</t>
  </si>
  <si>
    <t>Increases Team Speed and Skill  for 40 seconds.  seconds. 90 second cooldown.</t>
  </si>
  <si>
    <t>Gold One Handed Jam</t>
  </si>
  <si>
    <t>Increases Team Speed and Power  for 40 seconds.  seconds. 90 second cooldown.</t>
  </si>
  <si>
    <t>BronzeBetween the Legs One Handed Jam</t>
  </si>
  <si>
    <t>Increases Team Speed  for 60 seconds.  seconds. 120 second cooldown.</t>
  </si>
  <si>
    <t>Silver Between the Legs One Handed Jam</t>
  </si>
  <si>
    <t>Increases Team Speed and Skill  for 60 seconds.  seconds. 120 second cooldown.</t>
  </si>
  <si>
    <t>Gold Between the Legs One Handed Jam</t>
  </si>
  <si>
    <t>Increases Team Speed and Power  for 60 seconds.  seconds. 120 second cooldown.</t>
  </si>
  <si>
    <t>BronzeFree Throw Dunk</t>
  </si>
  <si>
    <t>Increases Team Skill  for 30 seconds.  seconds. 60 second cooldown.</t>
  </si>
  <si>
    <t>Silver Free Throw Dunk</t>
  </si>
  <si>
    <t>Increases Team Skill and Speed  for 30 seconds.  seconds. 60 second cooldown.</t>
  </si>
  <si>
    <t>Gold Free Throw Dunk</t>
  </si>
  <si>
    <t>Increases Team Skill and Power  for 30 seconds.  seconds. 60 second cooldown.</t>
  </si>
  <si>
    <t xml:space="preserve">Bronze360 Jam </t>
  </si>
  <si>
    <t>Increases Team Skill  for 40 seconds.  seconds. 90 second cooldown.</t>
  </si>
  <si>
    <t xml:space="preserve">Silver 360 Jam </t>
  </si>
  <si>
    <t>Increases Team Skill and Speed  for 40 seconds.  seconds. 90 second cooldown.</t>
  </si>
  <si>
    <t xml:space="preserve">Gold 360 Jam </t>
  </si>
  <si>
    <t>Increases Team Skill and Power  for 40 seconds.  seconds. 90 second cooldown.</t>
  </si>
  <si>
    <t>BronzeStatue of Liberty 360 Dunk</t>
  </si>
  <si>
    <t>Increases Team Skill  for 60 seconds.  seconds. 120 second cooldown.</t>
  </si>
  <si>
    <t>Silver Statue of Liberty 360 Dunk</t>
  </si>
  <si>
    <t>Increases Team Skill and Speed  for 60 seconds.  seconds. 120 second cooldown.</t>
  </si>
  <si>
    <t>Gold Statue of Liberty 360 Dunk</t>
  </si>
  <si>
    <t>Increases Team Skill and Power  for 60 seconds.  seconds. 120 second cooldown.</t>
  </si>
  <si>
    <t>BronzeTwo-handed Jam</t>
  </si>
  <si>
    <t>Increases Team Power  for 30 seconds.  seconds. 60 second cooldown.</t>
  </si>
  <si>
    <t>Silver Two-handed Jam</t>
  </si>
  <si>
    <t>Increases Team Power and Speed  for 30 seconds.  seconds. 60 second cooldown.</t>
  </si>
  <si>
    <t>Gold Two-handed Jam</t>
  </si>
  <si>
    <t>Increases Team Power and Skill  for 30 seconds.  seconds. 60 second cooldown.</t>
  </si>
  <si>
    <t>Bronzeback-hand</t>
  </si>
  <si>
    <t>Increases Team Power  for 40 seconds.  seconds. 90 second cooldown.</t>
  </si>
  <si>
    <t>Silver back-hand</t>
  </si>
  <si>
    <t>Increases Team Power and Speed  for 40 seconds.  seconds. 90 second cooldown.</t>
  </si>
  <si>
    <t>Gold back-hand</t>
  </si>
  <si>
    <t>Increases Team Power and Skill  for 40 seconds.  seconds. 90 second cooldown.</t>
  </si>
  <si>
    <t>BronzeBetween the Legs Reverse</t>
  </si>
  <si>
    <t>Increases Team Power  for 60 seconds.  seconds. 120 second cooldown.</t>
  </si>
  <si>
    <t>Silver Between the Legs Reverse</t>
  </si>
  <si>
    <t>Increases Team Power and Speed  for 60 seconds.  seconds. 120 second cooldown.</t>
  </si>
  <si>
    <t>Gold Between the Legs Reverse</t>
  </si>
  <si>
    <t>Increases Team Power and Skill  for 60 seconds.  seconds. 120 second cooldown.</t>
  </si>
  <si>
    <t>Speed, Skill</t>
  </si>
  <si>
    <t>Speed, Skill, Power</t>
  </si>
  <si>
    <t>Skill, Speed</t>
  </si>
  <si>
    <t>Skill, Speed, Power</t>
  </si>
  <si>
    <t>Power, Speed</t>
  </si>
  <si>
    <t>Power, Speed, Skill</t>
  </si>
  <si>
    <t>Team Powerup Cards start here</t>
  </si>
  <si>
    <t>Individual Powerup Cards start here</t>
  </si>
  <si>
    <t>Street EXP:</t>
  </si>
  <si>
    <t>Street EXP (EXP) is allocated to the player, not the in-game characters. Players should level up frequently at low levels, and infrequently at high levels.</t>
  </si>
  <si>
    <t>Users should be awarded for impressive wins, as such, Street EXP is awarded to Each Player according to the following formula:</t>
  </si>
  <si>
    <t>EXP</t>
  </si>
  <si>
    <t>EXP Increment</t>
  </si>
  <si>
    <t>EXP Table: The rate at which players level up is as follows:</t>
  </si>
  <si>
    <t>Level is a reflection of how many games the player has won measured by EXP.</t>
  </si>
  <si>
    <t>Street Cred</t>
  </si>
  <si>
    <t>Street Cred Increment</t>
  </si>
  <si>
    <t>Average Street Cred Earned</t>
  </si>
  <si>
    <t xml:space="preserve">Power Ranking is determined by adding the current "Level" and "Average Street Cred". </t>
  </si>
  <si>
    <t>Average Street Cred is a reflection of the total cost of all Powerups and Dunks last used by the team.</t>
  </si>
  <si>
    <t xml:space="preserve">Basketball 3D offers the option to purchase Street Cred as a means to accelerate Powerup and Dunk acquisition. </t>
  </si>
  <si>
    <t>Players can purchase Street Cred at a cost listed below:</t>
  </si>
  <si>
    <t>What is the amount of Street Cred the player gets for a $.99 purchase?</t>
  </si>
  <si>
    <t>A: $500 Street Cred which buys 1500 EXP. The accelerant should always have a benefit to the impatient player, so if you take the maximum number of games needed to progress at any given level, you get 20 games at a cost of 2000 EXP (to go from 19th to 20th level). Therefore, the accelerant should be equal to a little under 2000 EXP. If you were to level up exclusively by accelerants, you would go from 1st level to 20th in about 15 purchases at $.99 cents each.</t>
  </si>
  <si>
    <t>A: $ 500 Street Cred. For that you get 3 unique players, 3 unique uniforms and one unique court. This is partially a tactical upgrade, but mostly a vanity upgrade, so it appeals to both audiences.The best players should be held in reserve to make this attractive. We can add more unique players, courts and and unifroms in future builds to increase sales.</t>
  </si>
  <si>
    <t>Agility</t>
  </si>
  <si>
    <t>Hoops3D_Stats_1.7.7</t>
  </si>
  <si>
    <t>Changed "Skill" to "Agility"</t>
  </si>
  <si>
    <t>Changed "Bling" to "Street Cred" and changed "Cred" to "EXP"</t>
  </si>
  <si>
    <t>Skills</t>
  </si>
  <si>
    <t>Primary Stats</t>
  </si>
  <si>
    <t>Block Base = (Power + Agility/ 2) / 2</t>
  </si>
  <si>
    <t>Pass Base = (Agility + Speed / 2) / 2</t>
  </si>
  <si>
    <t>Shoot Base = (Agility + Speed / 2) / 2</t>
  </si>
  <si>
    <t>Drive Base = (Power + Agility/ 2) / 2</t>
  </si>
  <si>
    <t>Ball Handling Base = (Agility + Power/ 2) / 2</t>
  </si>
  <si>
    <t>Guarding Base = (Power + Agility/ 2) / 2</t>
  </si>
  <si>
    <t>Dunk = (Power + Agility/ 2) / 2</t>
  </si>
  <si>
    <t>Where:
Shoot Base = (Agility + Speed / 2) / 2
Block Base = (Power + Agility/ 2) / 2
Variable = A random number from 2 to 40 with a bell curve:  INT(((RAND()*40)+(RAND()*40))/2)</t>
  </si>
  <si>
    <t>Where:
Guard Base = (Power + Agility/ 2) / 2
Ball Handling Base = (Agility + Power/ 2) / 2
Variable = A random number from 2 to 40 - 40 with a bell curve:  INT(((RAND()*40)+(RAND()*40))/2)-40</t>
  </si>
  <si>
    <t>P(A) Defensive Pressure (odds of Block) = (Power + Agility/ 2) / 2</t>
  </si>
  <si>
    <t>Opponent Block Base = (Power + Agility/ 2) / 2</t>
  </si>
  <si>
    <t>P(B) Odds of Goal based on Distance to Basket  = Guard Base = (Power + Agility/ 2) / 2</t>
  </si>
  <si>
    <t>Where:
Guard Base = (Power + Agility/ 2) / 2
Ball Handling Base = (Agility + Power/ 2) / 2
Variable = A random number from 2 to 40 - 20 with a bell curve:  INT(((RAND()*40)+(RAND()*40))/2)-20</t>
  </si>
  <si>
    <t>Where:
Steal Base = (Speed + Power/ 2) / 2
Ball Handling Base = (Agility + Power/ 2) / 2
Variable = A random number from 2 to 40 - 40 with a bell curve:  INT(((RAND()*40)+(RAND()*40))/2)-40</t>
  </si>
  <si>
    <t>Where:
Guard Base = (Power + Agility/ 2) / 2
Drive Base = (Power + Agility/ 2) / 2
Variable = A random number from 2 to 40 - 20 with a bell curve:  INT(((RAND()*40)+(RAND()*40))/2)-20</t>
  </si>
  <si>
    <t>(POWER + Agility / 2) / 2</t>
  </si>
  <si>
    <t>(Agility + SPEED / 2) / 2</t>
  </si>
  <si>
    <t>Agility Proficiency</t>
  </si>
  <si>
    <t xml:space="preserve">          o Block Base = (Power + Agility/ 2) / 2</t>
  </si>
  <si>
    <t xml:space="preserve">          o Ball Handling base: shooter (Agility + Power/ 2) / 2 . </t>
  </si>
  <si>
    <t xml:space="preserve">          o Base = (Agility + Speed / 2) / 2</t>
  </si>
  <si>
    <t xml:space="preserve">          o Ball Handling base: dribbler (Agility + Power/ 2) / 2 .</t>
  </si>
  <si>
    <t xml:space="preserve">          o Pass Base = (Agility + Speed / 2) / 2</t>
  </si>
  <si>
    <t xml:space="preserve">          o Guard Base = Defender (Power + Agility/ 2) / 2</t>
  </si>
  <si>
    <t xml:space="preserve">          o Drive Base = (Power + Agility/ 2) / 2</t>
  </si>
  <si>
    <t xml:space="preserve">          o Base = (Agility + Power/ 2) / 2</t>
  </si>
  <si>
    <t xml:space="preserve">          o Base = (Power + Agility/ 2) / 2</t>
  </si>
  <si>
    <t xml:space="preserve"> Agilitys to Pay the Bills</t>
  </si>
  <si>
    <t xml:space="preserve">and Agility </t>
  </si>
  <si>
    <t xml:space="preserve">Team Agility </t>
  </si>
  <si>
    <t>It is important to make sure unAgilityed and Agilityed players get matched with players of equal Agility.</t>
  </si>
  <si>
    <t>Changed "Derived Stats" to "Skills"</t>
  </si>
  <si>
    <t>the duration of the Quarter.</t>
  </si>
  <si>
    <t>Mojo Award</t>
  </si>
  <si>
    <t>*The formula for selecting a particular card for the pack is:</t>
  </si>
  <si>
    <t>When the screen is opened, all card selection chances are defined and normalized to % ranges.</t>
  </si>
  <si>
    <t>Overall frequency (i.e., how commonly should this card appear, generally, relative to other cards) / Currently owned frequency</t>
  </si>
  <si>
    <t>**For now, a card's relative selection chance is defined as:</t>
  </si>
  <si>
    <t>Currently, 3 cards of the appropriate tier are randomly* selected into a new one of each Bronze/Silver/Gold packs</t>
  </si>
  <si>
    <t xml:space="preserve"> when the player opens the Card Pack Shop screen.</t>
  </si>
  <si>
    <t>Each card has a different % chance of being selected**; ranges are in strict card # order</t>
  </si>
  <si>
    <t>(1-100 in whole numbers)</t>
  </si>
  <si>
    <t>random%--&gt;choose card whose range that overlaps, if not already chosen for the pack.  If already there, choose again.</t>
  </si>
  <si>
    <t>Power Up Card</t>
  </si>
  <si>
    <t>Dunk Card</t>
  </si>
  <si>
    <t>Choose a Power Up Card</t>
  </si>
  <si>
    <t>Choose a Dunk Card</t>
  </si>
  <si>
    <t>Teams</t>
  </si>
  <si>
    <t>Player 1</t>
  </si>
  <si>
    <t>Player 2</t>
  </si>
  <si>
    <t>Player 3</t>
  </si>
  <si>
    <t>Agile</t>
  </si>
  <si>
    <t>ABC</t>
  </si>
  <si>
    <t>DEF</t>
  </si>
  <si>
    <t>GHI</t>
  </si>
  <si>
    <t>BDF</t>
  </si>
  <si>
    <t>ADC</t>
  </si>
  <si>
    <t>BGI</t>
  </si>
  <si>
    <t>EGH</t>
  </si>
  <si>
    <t>CGI</t>
  </si>
  <si>
    <t>FGI</t>
  </si>
  <si>
    <t>BJK</t>
  </si>
  <si>
    <t>FJL</t>
  </si>
  <si>
    <t>HKL</t>
  </si>
  <si>
    <t>Team Profile</t>
  </si>
  <si>
    <t>Quick</t>
  </si>
  <si>
    <t>Nimble</t>
  </si>
  <si>
    <t>Strong</t>
  </si>
  <si>
    <t>Quick, Fast</t>
  </si>
  <si>
    <t>Nimble, Fast</t>
  </si>
  <si>
    <t>Strong, Fast</t>
  </si>
  <si>
    <t>Quick, Agile</t>
  </si>
  <si>
    <t>Nimble, Agile</t>
  </si>
  <si>
    <t>Strong, Agile</t>
  </si>
  <si>
    <t>Quick, Powerful</t>
  </si>
  <si>
    <t>Nimble, Powerful</t>
  </si>
  <si>
    <t>Strong, Powerful</t>
  </si>
  <si>
    <t>Quick, Balanced</t>
  </si>
  <si>
    <t>Nimble, Balanced</t>
  </si>
  <si>
    <t>Strong, Balanced</t>
  </si>
  <si>
    <t>Hoops3D_Stats_1.7.8</t>
  </si>
  <si>
    <t>Added Team Stats</t>
  </si>
  <si>
    <t>IMPACT OF FACTORS ON SUGGESTIONS</t>
  </si>
  <si>
    <t>Game State:</t>
  </si>
  <si>
    <t>Quarter_Start</t>
  </si>
  <si>
    <t>Player_On_Offense</t>
  </si>
  <si>
    <t>Player_On_Defense</t>
  </si>
  <si>
    <t>Ball_On_Rim</t>
  </si>
  <si>
    <t>Ball_In_Basket</t>
  </si>
  <si>
    <t>Pause_Or_Time_Out</t>
  </si>
  <si>
    <t>Team (Offense):</t>
  </si>
  <si>
    <t>Spread</t>
  </si>
  <si>
    <t>Pick</t>
  </si>
  <si>
    <t>Rush</t>
  </si>
  <si>
    <t>Game Variables:</t>
  </si>
  <si>
    <t>Total Defense Fatigue</t>
  </si>
  <si>
    <t>Est. Dribbler Outside Shot Skill</t>
  </si>
  <si>
    <t>State Suggestion:</t>
  </si>
  <si>
    <t>This Team State:</t>
  </si>
  <si>
    <t>Team(Defense):</t>
  </si>
  <si>
    <t>BasketGuard</t>
  </si>
  <si>
    <t>ZoneGuard</t>
  </si>
  <si>
    <t>BallerGuard</t>
  </si>
  <si>
    <t>Offense</t>
  </si>
  <si>
    <t>Defense</t>
  </si>
  <si>
    <t>Player (Offense):</t>
  </si>
  <si>
    <t>Player (Dribbler):</t>
  </si>
  <si>
    <t>Player (Defense):</t>
  </si>
  <si>
    <t>Intercept</t>
  </si>
  <si>
    <t>Remain Open</t>
  </si>
  <si>
    <t>Receive</t>
  </si>
  <si>
    <t>Stag Leap</t>
  </si>
  <si>
    <t>Clown</t>
  </si>
  <si>
    <t>Player (General):</t>
  </si>
  <si>
    <t>Rebound</t>
  </si>
  <si>
    <t>Idle (stand)</t>
  </si>
  <si>
    <t>Legend:</t>
  </si>
  <si>
    <t>X = incompatible</t>
  </si>
  <si>
    <t>Opposing Team State:</t>
  </si>
  <si>
    <t xml:space="preserve">Continuous Action Factor: </t>
  </si>
  <si>
    <t>3DL</t>
  </si>
  <si>
    <t>3IL</t>
  </si>
  <si>
    <t>3DE2</t>
  </si>
  <si>
    <t>IL = Inverse Linear</t>
  </si>
  <si>
    <t>Dribbler State:</t>
  </si>
  <si>
    <t>Idle</t>
  </si>
  <si>
    <t>Chaos Factor:</t>
  </si>
  <si>
    <t xml:space="preserve">(All numerical values are 1-10) </t>
  </si>
  <si>
    <t>Nature of suggestion algorithm:</t>
  </si>
  <si>
    <t>1. Check for X cases: suggestion at 0 strength</t>
  </si>
  <si>
    <t xml:space="preserve">   a. Linear--&gt; proportion from min-max: from -10 to 10</t>
  </si>
  <si>
    <t>Ball_In_Air (Pass)</t>
  </si>
  <si>
    <t>Ball_In_Air (Shot)</t>
  </si>
  <si>
    <t xml:space="preserve">   b. Exponential--&gt; normalize proportion from -10 to 10</t>
  </si>
  <si>
    <t>3. Run direct and inverse relationship equations and add to suggestion point value</t>
  </si>
  <si>
    <t>2. Total numerical values together into suggestion point value</t>
  </si>
  <si>
    <t>4. Add up all suggestions with more than 0 points and normalize to %.  Random # (+/- chaos factor) chooses suggestion</t>
  </si>
  <si>
    <t>3IE2</t>
  </si>
  <si>
    <t>aIEb = Inverse exponential</t>
  </si>
  <si>
    <t>aDEb = Direct exponential (a = strength, b = exponent)</t>
  </si>
  <si>
    <t>aDL = Direct Linear (a = strength)</t>
  </si>
  <si>
    <r>
      <t>Distance Dribbler-Basket</t>
    </r>
    <r>
      <rPr>
        <vertAlign val="superscript"/>
        <sz val="11"/>
        <color theme="1"/>
        <rFont val="Calibri"/>
        <family val="2"/>
        <scheme val="minor"/>
      </rPr>
      <t>a</t>
    </r>
  </si>
  <si>
    <r>
      <t>Distance Ball-Basket</t>
    </r>
    <r>
      <rPr>
        <vertAlign val="superscript"/>
        <sz val="11"/>
        <color theme="1"/>
        <rFont val="Calibri"/>
        <family val="2"/>
        <scheme val="minor"/>
      </rPr>
      <t>a</t>
    </r>
  </si>
  <si>
    <r>
      <t>Dribbler Speed</t>
    </r>
    <r>
      <rPr>
        <vertAlign val="superscript"/>
        <sz val="11"/>
        <color theme="1"/>
        <rFont val="Calibri"/>
        <family val="2"/>
        <scheme val="minor"/>
      </rPr>
      <t>b</t>
    </r>
  </si>
  <si>
    <r>
      <t>Total Distance Defensemen - Dribbler</t>
    </r>
    <r>
      <rPr>
        <vertAlign val="superscript"/>
        <sz val="11"/>
        <color theme="1"/>
        <rFont val="Calibri"/>
        <family val="2"/>
        <scheme val="minor"/>
      </rPr>
      <t>c</t>
    </r>
  </si>
  <si>
    <r>
      <t>Shot Clock Time</t>
    </r>
    <r>
      <rPr>
        <vertAlign val="superscript"/>
        <sz val="11"/>
        <color theme="1"/>
        <rFont val="Calibri"/>
        <family val="2"/>
        <scheme val="minor"/>
      </rPr>
      <t>d</t>
    </r>
  </si>
  <si>
    <r>
      <t>Total Distance Offensemen - Basket</t>
    </r>
    <r>
      <rPr>
        <vertAlign val="superscript"/>
        <sz val="11"/>
        <color theme="1"/>
        <rFont val="Calibri"/>
        <family val="2"/>
        <scheme val="minor"/>
      </rPr>
      <t>c</t>
    </r>
  </si>
  <si>
    <t>Relationship factors:</t>
  </si>
  <si>
    <t>Current Factor Values:</t>
  </si>
  <si>
    <t>a. distance in meters.  Min = 0; Max = ~30 (corner on opposite side of court from basket)</t>
  </si>
  <si>
    <t>b. speed in meters/sec.  Min = 0; Max = ~10</t>
  </si>
  <si>
    <t>c. distance in meters.  Min = 0; Max = ~100</t>
  </si>
  <si>
    <t>d. time in seconds.  Min = 0; Max = 24</t>
  </si>
  <si>
    <t>Suggestion Strength:</t>
  </si>
  <si>
    <t>Hoops3D_Stats_1.7.9</t>
  </si>
  <si>
    <t>Hoops3D_Stats_1.7.10</t>
  </si>
  <si>
    <t>*race no longer used</t>
  </si>
  <si>
    <t>x</t>
  </si>
  <si>
    <t>=CONCATENATE("Increases ",I13,J13," for ",K13," seconds. ",L13," second cooldown.")</t>
  </si>
  <si>
    <t>Fixed: Current level now affects value of Power up Card</t>
  </si>
  <si>
    <t>`</t>
  </si>
  <si>
    <t>Does not affect Player Stats</t>
  </si>
  <si>
    <t>Values in stat area is to calculate cost of the card</t>
  </si>
  <si>
    <t>Cost mult</t>
  </si>
  <si>
    <t>adjusted card increases per level</t>
  </si>
  <si>
    <t>First</t>
  </si>
  <si>
    <t>Nickname</t>
  </si>
  <si>
    <t>Last</t>
  </si>
  <si>
    <t>Derek</t>
  </si>
  <si>
    <t>Dwayne</t>
  </si>
  <si>
    <t>Luis</t>
  </si>
  <si>
    <t>Nick</t>
  </si>
  <si>
    <t>Joe</t>
  </si>
  <si>
    <t>Steve</t>
  </si>
  <si>
    <t>Alex</t>
  </si>
  <si>
    <t>Mo</t>
  </si>
  <si>
    <t>Lee</t>
  </si>
  <si>
    <t>Pete</t>
  </si>
  <si>
    <t>Oscar</t>
  </si>
  <si>
    <t>Zeke</t>
  </si>
  <si>
    <t>Jeffries</t>
  </si>
  <si>
    <t>Johnson</t>
  </si>
  <si>
    <t>Williams</t>
  </si>
  <si>
    <t>Brown</t>
  </si>
  <si>
    <t>Jones</t>
  </si>
  <si>
    <t>Miller</t>
  </si>
  <si>
    <t>Davis</t>
  </si>
  <si>
    <t>Garcia</t>
  </si>
  <si>
    <t>Rodriguez</t>
  </si>
  <si>
    <t>Wilson</t>
  </si>
  <si>
    <t>Martinez</t>
  </si>
  <si>
    <t>Anderson</t>
  </si>
  <si>
    <t>the Snake</t>
  </si>
  <si>
    <t>Big Easy</t>
  </si>
  <si>
    <t>The Smoke</t>
  </si>
  <si>
    <t>Reekie</t>
  </si>
  <si>
    <t>Magic man</t>
  </si>
  <si>
    <t>Big Toe</t>
  </si>
  <si>
    <t>Iron Wall</t>
  </si>
  <si>
    <t>El Grosso</t>
  </si>
  <si>
    <t>Big D</t>
  </si>
  <si>
    <t>Goldfinger</t>
  </si>
  <si>
    <t>Bluffin'</t>
  </si>
  <si>
    <t>Sugarcube</t>
  </si>
  <si>
    <t>UID</t>
  </si>
  <si>
    <t>Bronze Hangtime</t>
  </si>
  <si>
    <t>Silver  Hangtime</t>
  </si>
  <si>
    <t>Gold  Hangtime</t>
  </si>
  <si>
    <t>Bronze Flash</t>
  </si>
  <si>
    <t>Silver  Flash</t>
  </si>
  <si>
    <t>Gold  Flash</t>
  </si>
  <si>
    <t>Bronze On Fire</t>
  </si>
  <si>
    <t>Silver  On Fire</t>
  </si>
  <si>
    <t>Gold  On Fire</t>
  </si>
  <si>
    <t>Bronze Sharpshooter</t>
  </si>
  <si>
    <t>Silver  Sharpshooter</t>
  </si>
  <si>
    <t>Gold  Sharpshooter</t>
  </si>
  <si>
    <t>Double Down</t>
  </si>
  <si>
    <t>Triple Down</t>
  </si>
  <si>
    <t>Quadruple Down</t>
  </si>
  <si>
    <t>Bronze Iron Man</t>
  </si>
  <si>
    <t>Silver  Iron Man</t>
  </si>
  <si>
    <t>Gold  Iron Man</t>
  </si>
  <si>
    <t>Bronze From the Line</t>
  </si>
  <si>
    <t>Silver  From the Line</t>
  </si>
  <si>
    <t>Gold  From the Line</t>
  </si>
  <si>
    <t>Bronze No Blood</t>
  </si>
  <si>
    <t>Silver  No Blood</t>
  </si>
  <si>
    <t>Gold  No Blood</t>
  </si>
  <si>
    <t>Improves Drive Base  by 5 and increases distance from hoop that dunks start by 2.5 for the duration of the Quarter.</t>
  </si>
  <si>
    <t>Improves Drive Base  by 10 and increases distance from hoop that dunks start by 5 for the duration of the Quarter.</t>
  </si>
  <si>
    <t>Improves Drive Base  by 15 and increases distance from hoop that dunks start by 7.5 for the duration of the Quarter.</t>
  </si>
  <si>
    <t>Decreases Opponent's Shoot Base  by 5 plus 0.5 per level for the duration of the Quarter.</t>
  </si>
  <si>
    <t>Decreases Opponent's Shoot Base  by 10 plus 0.5 per level for the duration of the Quarter.</t>
  </si>
  <si>
    <t>Decreases Opponent's Shoot Base  by 15 plus 1.5 per level for the duration of the Quarter.</t>
  </si>
  <si>
    <t>Improves Shoot Base  by 5 and increases Shoot Base  by 2.5 for the duration of the Quarter.</t>
  </si>
  <si>
    <t>Improves Shoot Base  by 10 and increases Shoot Base  by 5 for the duration of the Quarter.</t>
  </si>
  <si>
    <t>Improves Shoot Base  by 15 and increases Shoot Base  by 7.5 for the duration of the Quarter.</t>
  </si>
  <si>
    <t>Increases Shoot Base  from 3 point range by 5 plus 0.5 per level for the duration of the Quarter.</t>
  </si>
  <si>
    <t>Increases Shoot Base  from 3 point range by 10 plus 0.5 per level for the duration of the Quarter.</t>
  </si>
  <si>
    <t>Increases Shoot Base  from 3 point range by 15 plus 1.5 per level for the duration of the Quarter.</t>
  </si>
  <si>
    <t>Increases Mojo Award by 2 x for the duration of the Quarter.</t>
  </si>
  <si>
    <t>Increases Mojo Award by 3 x for the duration of the Quarter.</t>
  </si>
  <si>
    <t>Increases Mojo Award by 4 x for the duration of the Quarter.</t>
  </si>
  <si>
    <t>Decreases  Fatigue  by 5 plus 0.5 per level for the duration of the Quarter.</t>
  </si>
  <si>
    <t>Decreases  Fatigue  by 10 plus 0.5 per level for the duration of the Quarter.</t>
  </si>
  <si>
    <t>Decreases  Fatigue  by 15 plus 1.5 per level for the duration of the Quarter.</t>
  </si>
  <si>
    <t>Increases Shoot Base  from the foul line by 5 plus 0.5 per level for the duration of the Quarter.</t>
  </si>
  <si>
    <t>Increases Shoot Base  from the foul line by 10 plus 0.5 per level for the duration of the Quarter.</t>
  </si>
  <si>
    <t>Increases Shoot Base  from the foul line by 15 plus 1.5 per level for the duration of the Quarter.</t>
  </si>
  <si>
    <t>Decreases  odds of Drawing a Foul by 5 plus 0.5 per level for the duration of the Quarter.</t>
  </si>
  <si>
    <t>Decreases  odds of Drawing a Foul by 10 plus 0.5 per level for the duration of the Quarter.</t>
  </si>
  <si>
    <t>Decreases  odds of Drawing a Foul by 15 plus 1.5 per level for the duration of the Quarter.</t>
  </si>
  <si>
    <t>Updated Powerup XML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</si>
</sst>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
  </numFmts>
  <fonts count="4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8"/>
      <color theme="1"/>
      <name val="Calibri"/>
      <family val="2"/>
      <scheme val="minor"/>
    </font>
    <font>
      <sz val="11"/>
      <color theme="0" tint="-4.9989318521683403E-2"/>
      <name val="Calibri"/>
      <family val="2"/>
      <scheme val="minor"/>
    </font>
    <font>
      <sz val="8"/>
      <color rgb="FFFF0000"/>
      <name val="Calibri"/>
      <family val="2"/>
      <scheme val="minor"/>
    </font>
    <font>
      <sz val="6"/>
      <color theme="1" tint="0.499984740745262"/>
      <name val="Calibri"/>
      <family val="2"/>
      <scheme val="minor"/>
    </font>
    <font>
      <sz val="6"/>
      <color theme="1"/>
      <name val="Calibri"/>
      <family val="2"/>
      <scheme val="minor"/>
    </font>
    <font>
      <sz val="6"/>
      <color theme="0" tint="-0.499984740745262"/>
      <name val="Calibri"/>
      <family val="2"/>
      <scheme val="minor"/>
    </font>
    <font>
      <sz val="6"/>
      <name val="Calibri"/>
      <family val="2"/>
      <scheme val="minor"/>
    </font>
    <font>
      <sz val="16"/>
      <color theme="0"/>
      <name val="Calibri"/>
      <family val="2"/>
      <scheme val="minor"/>
    </font>
    <font>
      <b/>
      <sz val="16"/>
      <color theme="1"/>
      <name val="Calibri"/>
      <family val="2"/>
      <scheme val="minor"/>
    </font>
    <font>
      <sz val="8"/>
      <color theme="0"/>
      <name val="Calibri"/>
      <family val="2"/>
      <scheme val="minor"/>
    </font>
    <font>
      <sz val="14"/>
      <color theme="0"/>
      <name val="Calibri"/>
      <family val="2"/>
      <scheme val="minor"/>
    </font>
    <font>
      <b/>
      <sz val="8"/>
      <color theme="0"/>
      <name val="Calibri"/>
      <family val="2"/>
      <scheme val="minor"/>
    </font>
    <font>
      <sz val="7"/>
      <color theme="1"/>
      <name val="Calibri"/>
      <family val="2"/>
      <scheme val="minor"/>
    </font>
    <font>
      <sz val="9"/>
      <color theme="1"/>
      <name val="Calibri"/>
      <family val="2"/>
      <scheme val="minor"/>
    </font>
    <font>
      <sz val="10"/>
      <color theme="1"/>
      <name val="Calibri"/>
      <family val="2"/>
      <scheme val="minor"/>
    </font>
    <font>
      <sz val="9"/>
      <color theme="0"/>
      <name val="Calibri"/>
      <family val="2"/>
      <scheme val="minor"/>
    </font>
    <font>
      <sz val="4"/>
      <color theme="1"/>
      <name val="Calibri"/>
      <family val="2"/>
      <scheme val="minor"/>
    </font>
    <font>
      <sz val="4.5"/>
      <color theme="1"/>
      <name val="Calibri"/>
      <family val="2"/>
      <scheme val="minor"/>
    </font>
    <font>
      <sz val="11"/>
      <color rgb="FFFF0000"/>
      <name val="Calibri"/>
      <family val="2"/>
      <scheme val="minor"/>
    </font>
    <font>
      <sz val="10"/>
      <color theme="0"/>
      <name val="Calibri"/>
      <family val="2"/>
      <scheme val="minor"/>
    </font>
    <font>
      <sz val="10"/>
      <color rgb="FF0070C0"/>
      <name val="Calibri"/>
      <family val="2"/>
      <scheme val="minor"/>
    </font>
    <font>
      <i/>
      <sz val="10"/>
      <color rgb="FFFFC000"/>
      <name val="Calibri"/>
      <family val="2"/>
      <scheme val="minor"/>
    </font>
    <font>
      <sz val="10"/>
      <color rgb="FFFFC000"/>
      <name val="Calibri"/>
      <family val="2"/>
      <scheme val="minor"/>
    </font>
    <font>
      <sz val="10"/>
      <color rgb="FFFF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0"/>
      <color theme="1"/>
      <name val="Calibri"/>
      <family val="2"/>
      <scheme val="minor"/>
    </font>
    <font>
      <sz val="8"/>
      <color theme="1"/>
      <name val="Calibri"/>
      <family val="2"/>
      <scheme val="minor"/>
    </font>
    <font>
      <b/>
      <sz val="8"/>
      <color rgb="FFFFFF00"/>
      <name val="Calibri"/>
      <family val="2"/>
      <scheme val="minor"/>
    </font>
    <font>
      <sz val="8"/>
      <name val="Calibri"/>
      <family val="2"/>
      <scheme val="minor"/>
    </font>
    <font>
      <sz val="7"/>
      <color theme="0" tint="-0.499984740745262"/>
      <name val="Calibri"/>
      <family val="2"/>
      <scheme val="minor"/>
    </font>
    <font>
      <sz val="11"/>
      <name val="Calibri"/>
      <family val="2"/>
      <scheme val="minor"/>
    </font>
    <font>
      <sz val="8"/>
      <color theme="1"/>
      <name val="Calibri"/>
      <scheme val="minor"/>
    </font>
    <font>
      <b/>
      <sz val="8"/>
      <color theme="1"/>
      <name val="Calibri"/>
      <family val="2"/>
      <scheme val="minor"/>
    </font>
    <font>
      <sz val="9"/>
      <name val="Calibri"/>
      <family val="2"/>
      <scheme val="minor"/>
    </font>
    <font>
      <sz val="9"/>
      <color theme="0" tint="-4.9989318521683403E-2"/>
      <name val="Calibri"/>
      <family val="2"/>
      <scheme val="minor"/>
    </font>
    <font>
      <sz val="18"/>
      <color theme="0"/>
      <name val="Calibri"/>
      <family val="2"/>
      <scheme val="minor"/>
    </font>
    <font>
      <i/>
      <sz val="11"/>
      <color theme="1"/>
      <name val="Calibri"/>
      <family val="2"/>
      <scheme val="minor"/>
    </font>
    <font>
      <b/>
      <u/>
      <sz val="11"/>
      <color theme="1"/>
      <name val="Calibri"/>
      <family val="2"/>
      <scheme val="minor"/>
    </font>
    <font>
      <vertAlign val="superscript"/>
      <sz val="11"/>
      <color theme="1"/>
      <name val="Calibri"/>
      <family val="2"/>
      <scheme val="minor"/>
    </font>
    <font>
      <b/>
      <u/>
      <sz val="16"/>
      <color theme="1"/>
      <name val="Calibri"/>
      <family val="2"/>
      <scheme val="minor"/>
    </font>
    <font>
      <b/>
      <i/>
      <sz val="16"/>
      <color theme="1"/>
      <name val="Calibri"/>
      <family val="2"/>
      <scheme val="minor"/>
    </font>
    <font>
      <sz val="11"/>
      <color theme="0" tint="-0.249977111117893"/>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C00000"/>
        <bgColor indexed="64"/>
      </patternFill>
    </fill>
    <fill>
      <patternFill patternType="solid">
        <fgColor theme="1" tint="4.9989318521683403E-2"/>
        <bgColor indexed="64"/>
      </patternFill>
    </fill>
    <fill>
      <patternFill patternType="solid">
        <fgColor rgb="FFFFC0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CC"/>
        <bgColor indexed="64"/>
      </patternFill>
    </fill>
    <fill>
      <patternFill patternType="solid">
        <fgColor rgb="FFFFFF66"/>
        <bgColor indexed="64"/>
      </patternFill>
    </fill>
    <fill>
      <patternFill patternType="solid">
        <fgColor theme="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rgb="FFFF0000"/>
        <bgColor indexed="64"/>
      </patternFill>
    </fill>
    <fill>
      <patternFill patternType="solid">
        <fgColor rgb="FF00B050"/>
        <bgColor indexed="64"/>
      </patternFill>
    </fill>
    <fill>
      <patternFill patternType="solid">
        <fgColor theme="6" tint="0.39997558519241921"/>
        <bgColor indexed="64"/>
      </patternFill>
    </fill>
    <fill>
      <patternFill patternType="solid">
        <fgColor rgb="FF0070C0"/>
        <bgColor indexed="64"/>
      </patternFill>
    </fill>
    <fill>
      <patternFill patternType="solid">
        <fgColor theme="1" tint="0.249977111117893"/>
        <bgColor indexed="64"/>
      </patternFill>
    </fill>
    <fill>
      <patternFill patternType="solid">
        <fgColor theme="0"/>
        <bgColor indexed="64"/>
      </patternFill>
    </fill>
    <fill>
      <patternFill patternType="solid">
        <fgColor theme="0" tint="-0.24994659260841701"/>
        <bgColor indexed="64"/>
      </patternFill>
    </fill>
    <fill>
      <patternFill patternType="solid">
        <fgColor theme="2" tint="-0.24994659260841701"/>
        <bgColor indexed="64"/>
      </patternFill>
    </fill>
    <fill>
      <patternFill patternType="solid">
        <fgColor theme="2" tint="-0.499984740745262"/>
        <bgColor indexed="64"/>
      </patternFill>
    </fill>
  </fills>
  <borders count="34">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right style="thick">
        <color auto="1"/>
      </right>
      <top/>
      <bottom/>
      <diagonal/>
    </border>
  </borders>
  <cellStyleXfs count="3">
    <xf numFmtId="0" fontId="0" fillId="0" borderId="0"/>
    <xf numFmtId="0" fontId="29" fillId="0" borderId="0" applyNumberFormat="0" applyFill="0" applyBorder="0" applyAlignment="0" applyProtection="0"/>
    <xf numFmtId="0" fontId="30" fillId="0" borderId="0" applyNumberFormat="0" applyFill="0" applyBorder="0" applyAlignment="0" applyProtection="0"/>
  </cellStyleXfs>
  <cellXfs count="594">
    <xf numFmtId="0" fontId="0" fillId="0" borderId="0" xfId="0"/>
    <xf numFmtId="0" fontId="0" fillId="3" borderId="0" xfId="0" applyFill="1"/>
    <xf numFmtId="0" fontId="3" fillId="3" borderId="0" xfId="0" applyFont="1" applyFill="1"/>
    <xf numFmtId="0" fontId="0" fillId="6" borderId="0" xfId="0" applyFill="1"/>
    <xf numFmtId="0" fontId="1" fillId="3" borderId="0" xfId="0" applyFont="1" applyFill="1"/>
    <xf numFmtId="0" fontId="0" fillId="7" borderId="0" xfId="0" applyFill="1"/>
    <xf numFmtId="0" fontId="3" fillId="3" borderId="0" xfId="0" applyFont="1" applyFill="1" applyAlignment="1">
      <alignment horizontal="center"/>
    </xf>
    <xf numFmtId="0" fontId="0" fillId="0" borderId="0" xfId="0" applyAlignment="1">
      <alignment horizontal="center"/>
    </xf>
    <xf numFmtId="9" fontId="0" fillId="0" borderId="0" xfId="0" applyNumberFormat="1" applyAlignment="1">
      <alignment horizontal="center"/>
    </xf>
    <xf numFmtId="0" fontId="3" fillId="9" borderId="0" xfId="0" applyFont="1" applyFill="1"/>
    <xf numFmtId="0" fontId="3" fillId="9" borderId="0" xfId="0" applyFont="1" applyFill="1" applyAlignment="1">
      <alignment horizontal="center"/>
    </xf>
    <xf numFmtId="0" fontId="1" fillId="9" borderId="0" xfId="0" applyFont="1" applyFill="1"/>
    <xf numFmtId="0" fontId="2" fillId="11" borderId="0" xfId="0" applyFont="1" applyFill="1"/>
    <xf numFmtId="0" fontId="0" fillId="11" borderId="0" xfId="0" applyFont="1" applyFill="1"/>
    <xf numFmtId="0" fontId="0" fillId="11" borderId="0" xfId="0" applyFont="1"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0" fontId="4" fillId="0" borderId="0" xfId="0" applyFont="1" applyAlignment="1">
      <alignment horizontal="center" vertical="center"/>
    </xf>
    <xf numFmtId="0" fontId="4" fillId="15" borderId="0" xfId="0" applyFont="1" applyFill="1" applyAlignment="1">
      <alignment horizontal="center" vertical="center"/>
    </xf>
    <xf numFmtId="0" fontId="0" fillId="9" borderId="0" xfId="0" applyFill="1"/>
    <xf numFmtId="0" fontId="0" fillId="15" borderId="0" xfId="0" applyFill="1"/>
    <xf numFmtId="0" fontId="0" fillId="15" borderId="0" xfId="0" applyFill="1" applyAlignment="1">
      <alignment horizontal="center" vertical="center"/>
    </xf>
    <xf numFmtId="0" fontId="5" fillId="15" borderId="0" xfId="0" applyFont="1" applyFill="1" applyAlignment="1">
      <alignment horizontal="center" vertical="center"/>
    </xf>
    <xf numFmtId="0" fontId="4" fillId="15" borderId="0" xfId="0" applyFont="1" applyFill="1"/>
    <xf numFmtId="0" fontId="4" fillId="15" borderId="0" xfId="0" applyFont="1" applyFill="1" applyAlignment="1">
      <alignment vertical="center"/>
    </xf>
    <xf numFmtId="0" fontId="6" fillId="13" borderId="15" xfId="0" applyFont="1" applyFill="1" applyBorder="1"/>
    <xf numFmtId="0" fontId="6" fillId="13" borderId="16" xfId="0" applyFont="1" applyFill="1" applyBorder="1"/>
    <xf numFmtId="0" fontId="6" fillId="13" borderId="17" xfId="0" applyFont="1" applyFill="1" applyBorder="1"/>
    <xf numFmtId="0" fontId="0" fillId="11" borderId="0" xfId="0" applyFill="1"/>
    <xf numFmtId="0" fontId="0" fillId="10" borderId="0" xfId="0" applyFill="1"/>
    <xf numFmtId="0" fontId="4" fillId="10" borderId="0" xfId="0" applyFont="1" applyFill="1" applyAlignment="1">
      <alignment horizontal="center" vertical="center"/>
    </xf>
    <xf numFmtId="0" fontId="4" fillId="0" borderId="0" xfId="0" applyFont="1"/>
    <xf numFmtId="0" fontId="4" fillId="0" borderId="0" xfId="0" applyFont="1" applyAlignment="1">
      <alignment horizontal="left" vertical="center"/>
    </xf>
    <xf numFmtId="0" fontId="4" fillId="15" borderId="0" xfId="0" applyFont="1" applyFill="1" applyAlignment="1">
      <alignment horizontal="left" vertical="center"/>
    </xf>
    <xf numFmtId="0" fontId="0" fillId="15" borderId="0" xfId="0" applyFill="1" applyAlignment="1">
      <alignment vertical="center"/>
    </xf>
    <xf numFmtId="0" fontId="8" fillId="15" borderId="0" xfId="0" applyFont="1" applyFill="1" applyAlignment="1">
      <alignment horizontal="center" vertical="center"/>
    </xf>
    <xf numFmtId="0" fontId="9" fillId="15" borderId="0" xfId="0" applyFont="1" applyFill="1" applyAlignment="1">
      <alignment horizontal="center" vertical="center"/>
    </xf>
    <xf numFmtId="0" fontId="9" fillId="15" borderId="0" xfId="0" applyFont="1" applyFill="1"/>
    <xf numFmtId="0" fontId="10" fillId="15" borderId="0" xfId="0" applyFont="1" applyFill="1" applyAlignment="1">
      <alignment horizontal="center" vertical="center"/>
    </xf>
    <xf numFmtId="0" fontId="12" fillId="10" borderId="0" xfId="0" applyFont="1" applyFill="1" applyAlignment="1">
      <alignment horizontal="left" vertical="center"/>
    </xf>
    <xf numFmtId="0" fontId="12" fillId="10" borderId="0" xfId="0" applyFont="1" applyFill="1" applyAlignment="1">
      <alignment vertical="center"/>
    </xf>
    <xf numFmtId="0" fontId="4" fillId="0" borderId="0" xfId="0" applyFont="1" applyAlignment="1">
      <alignment horizontal="center" wrapText="1"/>
    </xf>
    <xf numFmtId="0" fontId="4" fillId="0" borderId="0" xfId="0" applyFont="1" applyAlignment="1"/>
    <xf numFmtId="0" fontId="9" fillId="15" borderId="0" xfId="0" applyFont="1" applyFill="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11" fillId="15" borderId="0" xfId="0" applyFont="1" applyFill="1" applyAlignment="1">
      <alignment horizontal="center" vertical="center"/>
    </xf>
    <xf numFmtId="0" fontId="11" fillId="15" borderId="0" xfId="0" applyFont="1" applyFill="1" applyAlignment="1">
      <alignment horizontal="center"/>
    </xf>
    <xf numFmtId="0" fontId="12" fillId="10" borderId="0" xfId="0" applyFont="1" applyFill="1" applyAlignment="1"/>
    <xf numFmtId="0" fontId="0" fillId="0" borderId="0" xfId="0" applyAlignment="1">
      <alignment wrapText="1"/>
    </xf>
    <xf numFmtId="0" fontId="4" fillId="0" borderId="0" xfId="0" applyFont="1" applyAlignment="1">
      <alignment horizontal="left" vertical="center" wrapText="1"/>
    </xf>
    <xf numFmtId="0" fontId="14" fillId="19" borderId="0" xfId="0" applyFont="1" applyFill="1" applyAlignment="1">
      <alignment horizontal="center" vertical="center"/>
    </xf>
    <xf numFmtId="0" fontId="14" fillId="19" borderId="0" xfId="0" applyFont="1" applyFill="1" applyAlignment="1">
      <alignment horizontal="left" vertical="center"/>
    </xf>
    <xf numFmtId="0" fontId="14" fillId="19" borderId="0" xfId="0" applyFont="1" applyFill="1" applyAlignment="1">
      <alignment horizontal="center" wrapText="1"/>
    </xf>
    <xf numFmtId="0" fontId="14" fillId="19" borderId="0" xfId="0" applyFont="1" applyFill="1" applyAlignment="1">
      <alignment wrapText="1"/>
    </xf>
    <xf numFmtId="0" fontId="14" fillId="19" borderId="0" xfId="0" applyFont="1" applyFill="1" applyAlignment="1">
      <alignment horizontal="center"/>
    </xf>
    <xf numFmtId="0" fontId="14" fillId="19" borderId="0" xfId="0" applyFont="1" applyFill="1"/>
    <xf numFmtId="0" fontId="1" fillId="20" borderId="0" xfId="0" applyFont="1" applyFill="1"/>
    <xf numFmtId="0" fontId="0" fillId="22" borderId="0" xfId="0" applyFill="1"/>
    <xf numFmtId="0" fontId="0" fillId="22" borderId="0" xfId="0" applyFill="1" applyAlignment="1">
      <alignment horizontal="center"/>
    </xf>
    <xf numFmtId="0" fontId="0" fillId="22" borderId="0" xfId="0" applyFill="1" applyAlignment="1">
      <alignment horizontal="left"/>
    </xf>
    <xf numFmtId="0" fontId="10" fillId="0" borderId="0" xfId="0" applyFont="1" applyAlignment="1">
      <alignment horizontal="center"/>
    </xf>
    <xf numFmtId="0" fontId="2" fillId="0" borderId="0" xfId="0" applyFont="1"/>
    <xf numFmtId="0" fontId="3" fillId="25" borderId="0" xfId="0" applyFont="1" applyFill="1" applyAlignment="1">
      <alignment horizontal="center"/>
    </xf>
    <xf numFmtId="0" fontId="0" fillId="11" borderId="0" xfId="0" applyFill="1" applyAlignment="1">
      <alignment horizontal="center"/>
    </xf>
    <xf numFmtId="0" fontId="0" fillId="15" borderId="0" xfId="0" applyFill="1" applyAlignment="1">
      <alignment horizontal="center"/>
    </xf>
    <xf numFmtId="0" fontId="0" fillId="14" borderId="0" xfId="0" applyFill="1" applyAlignment="1">
      <alignment horizontal="center"/>
    </xf>
    <xf numFmtId="0" fontId="0" fillId="28" borderId="0" xfId="0" applyFill="1" applyAlignment="1">
      <alignment horizontal="center"/>
    </xf>
    <xf numFmtId="165" fontId="0" fillId="14" borderId="0" xfId="0" applyNumberFormat="1" applyFill="1" applyAlignment="1">
      <alignment horizontal="center"/>
    </xf>
    <xf numFmtId="165" fontId="0" fillId="15" borderId="0" xfId="0" applyNumberFormat="1" applyFill="1" applyAlignment="1">
      <alignment horizontal="center"/>
    </xf>
    <xf numFmtId="165" fontId="0" fillId="28" borderId="0" xfId="0" applyNumberFormat="1" applyFill="1" applyAlignment="1">
      <alignment horizontal="center"/>
    </xf>
    <xf numFmtId="0" fontId="0" fillId="14" borderId="0" xfId="0" applyFont="1" applyFill="1"/>
    <xf numFmtId="0" fontId="0" fillId="15" borderId="0" xfId="0" applyFont="1" applyFill="1"/>
    <xf numFmtId="0" fontId="0" fillId="28" borderId="0" xfId="0" applyFont="1" applyFill="1"/>
    <xf numFmtId="0" fontId="0" fillId="29" borderId="0" xfId="0" applyFont="1" applyFill="1"/>
    <xf numFmtId="0" fontId="0" fillId="0" borderId="0" xfId="0" applyAlignment="1">
      <alignment horizontal="right"/>
    </xf>
    <xf numFmtId="0" fontId="0" fillId="0" borderId="0" xfId="0" applyAlignment="1">
      <alignment horizontal="left"/>
    </xf>
    <xf numFmtId="0" fontId="16" fillId="26" borderId="0" xfId="0" applyFont="1" applyFill="1" applyAlignment="1">
      <alignment horizontal="center" vertical="center"/>
    </xf>
    <xf numFmtId="0" fontId="16" fillId="26" borderId="0" xfId="0" applyFont="1" applyFill="1" applyAlignment="1">
      <alignment horizontal="left" vertical="center"/>
    </xf>
    <xf numFmtId="0" fontId="16" fillId="26" borderId="0" xfId="0" applyFont="1" applyFill="1" applyAlignment="1">
      <alignment horizontal="center"/>
    </xf>
    <xf numFmtId="0" fontId="1" fillId="26" borderId="0" xfId="0" applyFont="1" applyFill="1" applyAlignment="1">
      <alignment wrapText="1"/>
    </xf>
    <xf numFmtId="0" fontId="16" fillId="26" borderId="0" xfId="0" applyFont="1" applyFill="1"/>
    <xf numFmtId="0" fontId="1" fillId="26" borderId="0" xfId="0" applyFont="1" applyFill="1"/>
    <xf numFmtId="0" fontId="16" fillId="27" borderId="0" xfId="0" applyFont="1" applyFill="1" applyAlignment="1">
      <alignment horizontal="left" vertical="center"/>
    </xf>
    <xf numFmtId="0" fontId="16" fillId="27" borderId="0" xfId="0" applyFont="1" applyFill="1" applyAlignment="1">
      <alignment horizontal="center"/>
    </xf>
    <xf numFmtId="0" fontId="1" fillId="27" borderId="0" xfId="0" applyFont="1" applyFill="1" applyAlignment="1">
      <alignment wrapText="1"/>
    </xf>
    <xf numFmtId="0" fontId="16" fillId="27" borderId="0" xfId="0" applyFont="1" applyFill="1" applyAlignment="1">
      <alignment horizontal="center" vertical="center"/>
    </xf>
    <xf numFmtId="0" fontId="16" fillId="27" borderId="0" xfId="0" applyFont="1" applyFill="1"/>
    <xf numFmtId="0" fontId="1" fillId="27" borderId="0" xfId="0" applyFont="1" applyFill="1"/>
    <xf numFmtId="0" fontId="14" fillId="0" borderId="0" xfId="0" applyFont="1" applyFill="1" applyAlignment="1">
      <alignment horizontal="center" vertical="center"/>
    </xf>
    <xf numFmtId="0" fontId="14" fillId="0" borderId="0" xfId="0" applyFont="1" applyFill="1" applyAlignment="1">
      <alignment horizontal="left" vertical="center"/>
    </xf>
    <xf numFmtId="0" fontId="14" fillId="0" borderId="0" xfId="0" applyFont="1" applyFill="1" applyAlignment="1">
      <alignment horizontal="center" wrapText="1"/>
    </xf>
    <xf numFmtId="0" fontId="14" fillId="0" borderId="0" xfId="0" applyFont="1" applyFill="1" applyAlignment="1">
      <alignment wrapText="1"/>
    </xf>
    <xf numFmtId="0" fontId="14" fillId="0" borderId="0" xfId="0" applyFont="1" applyFill="1" applyAlignment="1">
      <alignment horizontal="center"/>
    </xf>
    <xf numFmtId="0" fontId="14" fillId="0" borderId="0" xfId="0" applyFont="1" applyFill="1"/>
    <xf numFmtId="0" fontId="0" fillId="0" borderId="0" xfId="0" applyFill="1"/>
    <xf numFmtId="0" fontId="4" fillId="15" borderId="0" xfId="0" applyFont="1" applyFill="1" applyAlignment="1">
      <alignment horizontal="center"/>
    </xf>
    <xf numFmtId="0" fontId="17" fillId="15" borderId="0" xfId="0" applyFont="1" applyFill="1" applyAlignment="1">
      <alignment horizontal="left"/>
    </xf>
    <xf numFmtId="0" fontId="17" fillId="15" borderId="0" xfId="0" applyFont="1" applyFill="1"/>
    <xf numFmtId="0" fontId="4" fillId="0" borderId="0" xfId="0" applyFont="1" applyFill="1" applyAlignment="1">
      <alignment horizontal="center" vertical="center"/>
    </xf>
    <xf numFmtId="0" fontId="2" fillId="0" borderId="0" xfId="0" applyFont="1" applyAlignment="1"/>
    <xf numFmtId="0" fontId="19" fillId="15" borderId="0" xfId="0" applyFont="1" applyFill="1" applyAlignment="1">
      <alignment horizontal="center" vertical="center"/>
    </xf>
    <xf numFmtId="0" fontId="0" fillId="15" borderId="0" xfId="0" applyFill="1" applyAlignment="1"/>
    <xf numFmtId="1" fontId="22" fillId="0" borderId="0" xfId="0" applyNumberFormat="1" applyFont="1" applyAlignment="1">
      <alignment horizontal="center" vertical="center"/>
    </xf>
    <xf numFmtId="0" fontId="0" fillId="0" borderId="0" xfId="0" applyAlignment="1">
      <alignment horizontal="left" vertical="center"/>
    </xf>
    <xf numFmtId="16" fontId="0" fillId="0" borderId="0" xfId="0" applyNumberFormat="1" applyAlignment="1">
      <alignment horizontal="center"/>
    </xf>
    <xf numFmtId="0" fontId="17" fillId="0" borderId="0" xfId="0" applyFont="1" applyAlignment="1">
      <alignment horizontal="center" vertical="center"/>
    </xf>
    <xf numFmtId="1" fontId="21" fillId="0" borderId="0" xfId="0" applyNumberFormat="1" applyFont="1" applyAlignment="1">
      <alignment horizontal="center" vertical="center"/>
    </xf>
    <xf numFmtId="0" fontId="21" fillId="0" borderId="0" xfId="0" applyFont="1"/>
    <xf numFmtId="0" fontId="9" fillId="15" borderId="0" xfId="0" applyFont="1" applyFill="1" applyAlignment="1">
      <alignment horizontal="left" vertical="center"/>
    </xf>
    <xf numFmtId="0" fontId="0" fillId="0" borderId="0" xfId="0" applyNumberFormat="1" applyAlignment="1">
      <alignment horizontal="left"/>
    </xf>
    <xf numFmtId="0" fontId="3" fillId="27" borderId="0" xfId="0" applyFont="1" applyFill="1" applyAlignment="1">
      <alignment horizontal="center" vertical="center" wrapText="1"/>
    </xf>
    <xf numFmtId="0" fontId="3" fillId="25" borderId="0" xfId="0" applyFont="1" applyFill="1" applyAlignment="1">
      <alignment horizontal="center" vertical="center" wrapText="1"/>
    </xf>
    <xf numFmtId="0" fontId="3" fillId="26" borderId="0" xfId="0" applyFont="1" applyFill="1" applyAlignment="1">
      <alignment horizontal="center" vertical="center" wrapText="1"/>
    </xf>
    <xf numFmtId="0" fontId="3" fillId="30" borderId="0" xfId="0" applyFont="1" applyFill="1" applyAlignment="1">
      <alignment horizontal="center" vertical="center" wrapText="1"/>
    </xf>
    <xf numFmtId="0" fontId="2" fillId="27" borderId="0" xfId="0" applyFont="1" applyFill="1" applyAlignment="1">
      <alignment horizontal="center" vertical="center"/>
    </xf>
    <xf numFmtId="0" fontId="3" fillId="31" borderId="0" xfId="0" applyFont="1" applyFill="1" applyAlignment="1">
      <alignment horizontal="center" vertical="center" wrapText="1"/>
    </xf>
    <xf numFmtId="0" fontId="18" fillId="0" borderId="0" xfId="0" applyFont="1" applyAlignment="1">
      <alignment horizontal="center"/>
    </xf>
    <xf numFmtId="165" fontId="0" fillId="18" borderId="20" xfId="0" applyNumberFormat="1" applyFill="1" applyBorder="1" applyAlignment="1">
      <alignment horizontal="center"/>
    </xf>
    <xf numFmtId="0" fontId="0" fillId="18" borderId="20" xfId="0" applyFill="1" applyBorder="1" applyAlignment="1">
      <alignment horizontal="center"/>
    </xf>
    <xf numFmtId="164" fontId="0" fillId="14" borderId="0" xfId="0" applyNumberFormat="1" applyFill="1" applyAlignment="1">
      <alignment horizontal="center"/>
    </xf>
    <xf numFmtId="0" fontId="0" fillId="0" borderId="0" xfId="0" applyAlignment="1"/>
    <xf numFmtId="0" fontId="0" fillId="0" borderId="0" xfId="0" applyNumberFormat="1" applyAlignment="1"/>
    <xf numFmtId="0" fontId="23" fillId="0" borderId="0" xfId="0" applyFont="1" applyAlignment="1"/>
    <xf numFmtId="0" fontId="3" fillId="29" borderId="0" xfId="0" applyFont="1" applyFill="1" applyAlignment="1">
      <alignment horizontal="center" vertical="center" wrapText="1"/>
    </xf>
    <xf numFmtId="0" fontId="9" fillId="0" borderId="0" xfId="0" applyFont="1"/>
    <xf numFmtId="0" fontId="9" fillId="0" borderId="0" xfId="0" applyFont="1" applyAlignment="1">
      <alignment horizontal="center" vertical="center"/>
    </xf>
    <xf numFmtId="0" fontId="3" fillId="32" borderId="0" xfId="0" applyFont="1" applyFill="1" applyAlignment="1">
      <alignment vertical="center"/>
    </xf>
    <xf numFmtId="0" fontId="3" fillId="32" borderId="0" xfId="0" applyFont="1" applyFill="1" applyAlignment="1">
      <alignment horizontal="left" vertical="center"/>
    </xf>
    <xf numFmtId="0" fontId="3" fillId="9" borderId="0" xfId="0" applyFont="1" applyFill="1" applyAlignment="1">
      <alignment vertical="center"/>
    </xf>
    <xf numFmtId="0" fontId="0" fillId="0" borderId="0" xfId="0" applyAlignment="1">
      <alignment vertical="center"/>
    </xf>
    <xf numFmtId="0" fontId="2" fillId="0" borderId="0" xfId="0" applyFont="1" applyAlignment="1">
      <alignment vertical="center"/>
    </xf>
    <xf numFmtId="1" fontId="17" fillId="0" borderId="0" xfId="0" applyNumberFormat="1" applyFont="1" applyAlignment="1">
      <alignment horizontal="center" vertical="center"/>
    </xf>
    <xf numFmtId="0" fontId="4" fillId="0" borderId="0" xfId="0" applyFont="1" applyAlignment="1">
      <alignment horizontal="right" vertical="center"/>
    </xf>
    <xf numFmtId="0" fontId="3" fillId="0" borderId="0" xfId="0" applyFont="1"/>
    <xf numFmtId="0" fontId="0" fillId="0" borderId="22" xfId="0" applyBorder="1"/>
    <xf numFmtId="0" fontId="0" fillId="0" borderId="23" xfId="0" applyBorder="1"/>
    <xf numFmtId="0" fontId="0" fillId="0" borderId="0" xfId="0" applyBorder="1"/>
    <xf numFmtId="0" fontId="0" fillId="0" borderId="25" xfId="0" applyBorder="1"/>
    <xf numFmtId="0" fontId="0" fillId="0" borderId="24" xfId="0" applyBorder="1"/>
    <xf numFmtId="0" fontId="4" fillId="0" borderId="0" xfId="0" applyFont="1" applyBorder="1" applyAlignment="1">
      <alignment horizontal="right" vertical="center"/>
    </xf>
    <xf numFmtId="0" fontId="3" fillId="32" borderId="0" xfId="0" applyFont="1" applyFill="1" applyBorder="1" applyAlignment="1">
      <alignment horizontal="left" vertical="center"/>
    </xf>
    <xf numFmtId="1" fontId="17" fillId="0" borderId="24" xfId="0" applyNumberFormat="1" applyFont="1" applyBorder="1" applyAlignment="1">
      <alignment horizontal="center" vertical="center"/>
    </xf>
    <xf numFmtId="0" fontId="17" fillId="4" borderId="0" xfId="0" applyFont="1" applyFill="1" applyBorder="1"/>
    <xf numFmtId="1" fontId="22" fillId="0" borderId="0" xfId="0" applyNumberFormat="1" applyFont="1" applyBorder="1" applyAlignment="1">
      <alignment horizontal="center" vertical="center"/>
    </xf>
    <xf numFmtId="1" fontId="21" fillId="0" borderId="0" xfId="0" applyNumberFormat="1" applyFont="1" applyBorder="1" applyAlignment="1">
      <alignment horizontal="center" vertical="center"/>
    </xf>
    <xf numFmtId="0" fontId="21" fillId="0" borderId="0" xfId="0" applyFont="1" applyBorder="1"/>
    <xf numFmtId="0" fontId="17" fillId="0" borderId="24" xfId="0" applyFont="1" applyBorder="1" applyAlignment="1">
      <alignment horizontal="center" vertical="center"/>
    </xf>
    <xf numFmtId="0" fontId="3" fillId="33" borderId="0" xfId="0" applyFont="1" applyFill="1" applyBorder="1" applyAlignment="1">
      <alignment vertical="center"/>
    </xf>
    <xf numFmtId="0" fontId="4" fillId="0" borderId="0" xfId="0" applyFont="1" applyBorder="1" applyAlignment="1">
      <alignment horizontal="left" vertical="center"/>
    </xf>
    <xf numFmtId="0" fontId="9" fillId="0" borderId="0" xfId="0" applyFont="1" applyBorder="1"/>
    <xf numFmtId="0" fontId="9" fillId="0" borderId="0" xfId="0" applyFont="1" applyBorder="1" applyAlignment="1">
      <alignment horizontal="center" vertical="center"/>
    </xf>
    <xf numFmtId="0" fontId="0" fillId="0" borderId="26" xfId="0" applyBorder="1"/>
    <xf numFmtId="0" fontId="0" fillId="0" borderId="27" xfId="0" applyBorder="1"/>
    <xf numFmtId="0" fontId="0" fillId="0" borderId="28" xfId="0" applyBorder="1"/>
    <xf numFmtId="0" fontId="15" fillId="32" borderId="0" xfId="0" applyFont="1" applyFill="1" applyAlignment="1">
      <alignment horizontal="left" vertical="center"/>
    </xf>
    <xf numFmtId="0" fontId="12" fillId="32" borderId="0" xfId="0" applyFont="1" applyFill="1" applyAlignment="1">
      <alignment horizontal="left" vertical="center"/>
    </xf>
    <xf numFmtId="0" fontId="15" fillId="35" borderId="0" xfId="0" applyFont="1" applyFill="1" applyAlignment="1">
      <alignment horizontal="left" vertical="center"/>
    </xf>
    <xf numFmtId="0" fontId="12" fillId="35" borderId="0" xfId="0" applyFont="1" applyFill="1" applyAlignment="1">
      <alignment horizontal="left" vertical="center"/>
    </xf>
    <xf numFmtId="0" fontId="3" fillId="35" borderId="0" xfId="0" applyFont="1" applyFill="1" applyAlignment="1">
      <alignment horizontal="left" vertical="center"/>
    </xf>
    <xf numFmtId="0" fontId="0" fillId="15" borderId="24" xfId="0" applyFill="1" applyBorder="1" applyAlignment="1">
      <alignment vertical="center"/>
    </xf>
    <xf numFmtId="0" fontId="0" fillId="15" borderId="0" xfId="0" applyFont="1" applyFill="1" applyBorder="1" applyAlignment="1">
      <alignment vertical="center"/>
    </xf>
    <xf numFmtId="0" fontId="0" fillId="15" borderId="0" xfId="0" quotePrefix="1" applyFill="1" applyBorder="1" applyAlignment="1">
      <alignment horizontal="right" vertical="center"/>
    </xf>
    <xf numFmtId="0" fontId="0" fillId="15" borderId="0" xfId="0" quotePrefix="1" applyFill="1" applyBorder="1" applyAlignment="1">
      <alignment horizontal="left" vertical="center"/>
    </xf>
    <xf numFmtId="0" fontId="0" fillId="15" borderId="0" xfId="0" applyFont="1" applyFill="1" applyAlignment="1">
      <alignment vertical="center"/>
    </xf>
    <xf numFmtId="0" fontId="0" fillId="15" borderId="0" xfId="0" quotePrefix="1" applyFill="1" applyAlignment="1">
      <alignment horizontal="right" vertical="center"/>
    </xf>
    <xf numFmtId="0" fontId="0" fillId="14" borderId="20" xfId="0" applyFont="1" applyFill="1" applyBorder="1" applyAlignment="1">
      <alignment horizontal="center" vertical="center"/>
    </xf>
    <xf numFmtId="0" fontId="3" fillId="29" borderId="21" xfId="0" applyFont="1" applyFill="1" applyBorder="1" applyAlignment="1">
      <alignment vertical="center"/>
    </xf>
    <xf numFmtId="0" fontId="3" fillId="29" borderId="22" xfId="0" applyFont="1" applyFill="1" applyBorder="1" applyAlignment="1">
      <alignment vertical="center"/>
    </xf>
    <xf numFmtId="0" fontId="3" fillId="29" borderId="0" xfId="0" applyFont="1" applyFill="1" applyAlignment="1">
      <alignment vertical="center"/>
    </xf>
    <xf numFmtId="0" fontId="3" fillId="29" borderId="24" xfId="0" applyFont="1" applyFill="1" applyBorder="1" applyAlignment="1">
      <alignment vertical="center"/>
    </xf>
    <xf numFmtId="0" fontId="3" fillId="29" borderId="0" xfId="0" applyFont="1" applyFill="1" applyBorder="1" applyAlignment="1">
      <alignment vertical="center"/>
    </xf>
    <xf numFmtId="0" fontId="3" fillId="29" borderId="0" xfId="0" quotePrefix="1" applyFont="1" applyFill="1" applyBorder="1" applyAlignment="1">
      <alignment vertical="center"/>
    </xf>
    <xf numFmtId="0" fontId="3" fillId="29" borderId="27" xfId="0" applyFont="1" applyFill="1" applyBorder="1" applyAlignment="1">
      <alignment vertical="center"/>
    </xf>
    <xf numFmtId="0" fontId="3" fillId="29" borderId="27" xfId="0" quotePrefix="1" applyFont="1" applyFill="1" applyBorder="1" applyAlignment="1">
      <alignment vertical="center"/>
    </xf>
    <xf numFmtId="1" fontId="17" fillId="4" borderId="0" xfId="0" applyNumberFormat="1" applyFont="1" applyFill="1" applyBorder="1"/>
    <xf numFmtId="1" fontId="22" fillId="0" borderId="22" xfId="0" applyNumberFormat="1" applyFont="1" applyBorder="1" applyAlignment="1">
      <alignment horizontal="center" vertical="center"/>
    </xf>
    <xf numFmtId="1" fontId="22" fillId="0" borderId="23" xfId="0" applyNumberFormat="1" applyFont="1" applyBorder="1" applyAlignment="1">
      <alignment horizontal="center" vertical="center"/>
    </xf>
    <xf numFmtId="1" fontId="22" fillId="0" borderId="24" xfId="0" applyNumberFormat="1" applyFont="1" applyBorder="1" applyAlignment="1">
      <alignment horizontal="center" vertical="center"/>
    </xf>
    <xf numFmtId="0" fontId="3" fillId="29" borderId="24" xfId="0" applyFont="1" applyFill="1" applyBorder="1" applyAlignment="1">
      <alignment horizontal="left" vertical="center"/>
    </xf>
    <xf numFmtId="0" fontId="3" fillId="29" borderId="0" xfId="0" applyFont="1" applyFill="1" applyBorder="1" applyAlignment="1">
      <alignment horizontal="left" vertical="center"/>
    </xf>
    <xf numFmtId="1" fontId="22" fillId="0" borderId="25" xfId="0" applyNumberFormat="1" applyFont="1" applyBorder="1" applyAlignment="1">
      <alignment horizontal="center" vertical="center"/>
    </xf>
    <xf numFmtId="0" fontId="17" fillId="34" borderId="0" xfId="0" applyFont="1" applyFill="1" applyBorder="1"/>
    <xf numFmtId="0" fontId="3" fillId="32" borderId="24" xfId="0" applyFont="1" applyFill="1" applyBorder="1" applyAlignment="1">
      <alignment vertical="center"/>
    </xf>
    <xf numFmtId="0" fontId="3" fillId="32" borderId="0" xfId="0" applyFont="1" applyFill="1" applyBorder="1" applyAlignment="1">
      <alignment vertical="center"/>
    </xf>
    <xf numFmtId="0" fontId="4" fillId="0" borderId="0" xfId="0" applyFont="1" applyBorder="1"/>
    <xf numFmtId="0" fontId="4" fillId="0" borderId="27" xfId="0" applyFont="1" applyBorder="1"/>
    <xf numFmtId="0" fontId="3" fillId="33" borderId="24" xfId="0" applyFont="1" applyFill="1" applyBorder="1" applyAlignment="1">
      <alignment vertical="center"/>
    </xf>
    <xf numFmtId="1" fontId="17" fillId="34" borderId="0" xfId="0" applyNumberFormat="1" applyFont="1" applyFill="1"/>
    <xf numFmtId="0" fontId="3" fillId="33" borderId="0" xfId="0" applyFont="1" applyFill="1" applyAlignment="1">
      <alignment horizontal="left" vertical="center"/>
    </xf>
    <xf numFmtId="0" fontId="31" fillId="0" borderId="0" xfId="0" applyFont="1"/>
    <xf numFmtId="0" fontId="23" fillId="0" borderId="0" xfId="0" applyFont="1"/>
    <xf numFmtId="49" fontId="0" fillId="0" borderId="0" xfId="0" applyNumberFormat="1"/>
    <xf numFmtId="49" fontId="23" fillId="0" borderId="0" xfId="0" applyNumberFormat="1" applyFont="1"/>
    <xf numFmtId="0" fontId="33" fillId="0" borderId="0" xfId="0" applyFont="1" applyAlignment="1">
      <alignment horizontal="center" vertical="center"/>
    </xf>
    <xf numFmtId="49" fontId="33" fillId="0" borderId="0" xfId="0" applyNumberFormat="1" applyFont="1" applyAlignment="1">
      <alignment horizontal="center" vertical="center"/>
    </xf>
    <xf numFmtId="0" fontId="33" fillId="0" borderId="0" xfId="0" applyFont="1" applyFill="1" applyAlignment="1">
      <alignment horizontal="center" vertical="center"/>
    </xf>
    <xf numFmtId="164" fontId="33" fillId="0" borderId="0" xfId="0" applyNumberFormat="1" applyFont="1" applyAlignment="1">
      <alignment horizontal="center" vertical="center"/>
    </xf>
    <xf numFmtId="0" fontId="0" fillId="13" borderId="20" xfId="0" applyFill="1" applyBorder="1" applyAlignment="1" applyProtection="1">
      <alignment horizontal="center"/>
      <protection locked="0"/>
    </xf>
    <xf numFmtId="0" fontId="16" fillId="19" borderId="0" xfId="0" applyFont="1" applyFill="1" applyAlignment="1">
      <alignment horizontal="left" vertical="center"/>
    </xf>
    <xf numFmtId="0" fontId="0" fillId="19" borderId="0" xfId="0" applyFill="1"/>
    <xf numFmtId="0" fontId="36" fillId="15" borderId="0" xfId="0" applyFont="1" applyFill="1" applyAlignment="1">
      <alignment horizontal="center" vertical="center"/>
    </xf>
    <xf numFmtId="0" fontId="10" fillId="15" borderId="0" xfId="0" applyFont="1" applyFill="1" applyAlignment="1">
      <alignment horizontal="center" vertical="center"/>
    </xf>
    <xf numFmtId="0" fontId="0" fillId="0" borderId="0" xfId="0"/>
    <xf numFmtId="0" fontId="0" fillId="0" borderId="0" xfId="0"/>
    <xf numFmtId="0" fontId="38" fillId="0" borderId="0" xfId="0" applyFont="1" applyFill="1" applyAlignment="1">
      <alignment horizontal="center" vertical="center"/>
    </xf>
    <xf numFmtId="0" fontId="0" fillId="0" borderId="0" xfId="0" applyAlignment="1">
      <alignment horizontal="center" vertical="center" wrapText="1"/>
    </xf>
    <xf numFmtId="0" fontId="39" fillId="15" borderId="0" xfId="0" applyFont="1" applyFill="1" applyAlignment="1">
      <alignment horizontal="center" vertical="center"/>
    </xf>
    <xf numFmtId="0" fontId="18" fillId="10" borderId="0" xfId="0" applyFont="1" applyFill="1"/>
    <xf numFmtId="0" fontId="18" fillId="10" borderId="0" xfId="0" applyFont="1" applyFill="1" applyAlignment="1">
      <alignment horizontal="center"/>
    </xf>
    <xf numFmtId="0" fontId="18" fillId="10" borderId="0" xfId="0" applyFont="1" applyFill="1" applyAlignment="1">
      <alignment horizontal="center" vertical="center"/>
    </xf>
    <xf numFmtId="0" fontId="18" fillId="15" borderId="0" xfId="0" applyFont="1" applyFill="1"/>
    <xf numFmtId="0" fontId="18" fillId="15" borderId="0" xfId="0" applyFont="1" applyFill="1" applyAlignment="1">
      <alignment horizontal="center"/>
    </xf>
    <xf numFmtId="0" fontId="18" fillId="15" borderId="0" xfId="0" applyFont="1" applyFill="1" applyAlignment="1">
      <alignment horizontal="center" vertical="center"/>
    </xf>
    <xf numFmtId="0" fontId="41" fillId="13" borderId="15" xfId="0" applyFont="1" applyFill="1" applyBorder="1"/>
    <xf numFmtId="0" fontId="41" fillId="13" borderId="16" xfId="0" applyFont="1" applyFill="1" applyBorder="1"/>
    <xf numFmtId="0" fontId="41" fillId="13" borderId="17" xfId="0" applyFont="1" applyFill="1" applyBorder="1"/>
    <xf numFmtId="0" fontId="40" fillId="15" borderId="10" xfId="0" applyFont="1" applyFill="1" applyBorder="1" applyAlignment="1">
      <alignment horizontal="center" vertical="center"/>
    </xf>
    <xf numFmtId="0" fontId="40" fillId="15" borderId="0" xfId="0" applyFont="1" applyFill="1" applyAlignment="1">
      <alignment vertical="center"/>
    </xf>
    <xf numFmtId="0" fontId="18" fillId="0" borderId="0" xfId="0" applyFont="1"/>
    <xf numFmtId="0" fontId="18" fillId="0" borderId="0" xfId="0" applyFont="1" applyAlignment="1">
      <alignment horizontal="center" vertical="center"/>
    </xf>
    <xf numFmtId="0" fontId="4" fillId="3" borderId="0" xfId="0" applyFont="1" applyFill="1"/>
    <xf numFmtId="0" fontId="4" fillId="11" borderId="0" xfId="0" applyFont="1" applyFill="1"/>
    <xf numFmtId="0" fontId="39" fillId="0" borderId="0" xfId="0" applyFont="1"/>
    <xf numFmtId="0" fontId="18" fillId="14" borderId="0" xfId="0" applyFont="1" applyFill="1"/>
    <xf numFmtId="0" fontId="18" fillId="14" borderId="0" xfId="0" applyFont="1" applyFill="1" applyAlignment="1">
      <alignment horizontal="center"/>
    </xf>
    <xf numFmtId="0" fontId="18" fillId="14" borderId="0" xfId="0" applyFont="1" applyFill="1" applyAlignment="1">
      <alignment horizontal="center" vertical="center"/>
    </xf>
    <xf numFmtId="0" fontId="40" fillId="14" borderId="10" xfId="0" applyFont="1" applyFill="1" applyBorder="1" applyAlignment="1">
      <alignment horizontal="center" vertical="center"/>
    </xf>
    <xf numFmtId="0" fontId="40" fillId="14" borderId="0" xfId="0" applyFont="1" applyFill="1" applyAlignment="1">
      <alignment vertical="center"/>
    </xf>
    <xf numFmtId="0" fontId="18" fillId="19" borderId="0" xfId="0" applyFont="1" applyFill="1"/>
    <xf numFmtId="0" fontId="18" fillId="19" borderId="0" xfId="0" applyFont="1" applyFill="1" applyAlignment="1">
      <alignment horizontal="center"/>
    </xf>
    <xf numFmtId="0" fontId="18" fillId="19" borderId="0" xfId="0" applyFont="1" applyFill="1" applyAlignment="1">
      <alignment horizontal="center" vertical="center"/>
    </xf>
    <xf numFmtId="0" fontId="4" fillId="18" borderId="0" xfId="0" applyFont="1" applyFill="1"/>
    <xf numFmtId="0" fontId="42" fillId="10" borderId="0" xfId="0" applyFont="1" applyFill="1" applyAlignment="1">
      <alignment horizontal="left"/>
    </xf>
    <xf numFmtId="0" fontId="0" fillId="0" borderId="0" xfId="0"/>
    <xf numFmtId="0" fontId="0" fillId="0" borderId="0" xfId="0"/>
    <xf numFmtId="0" fontId="0" fillId="0" borderId="0" xfId="0" applyAlignment="1">
      <alignment textRotation="180"/>
    </xf>
    <xf numFmtId="0" fontId="0" fillId="0" borderId="0" xfId="0" applyAlignment="1">
      <alignment horizontal="center" textRotation="180"/>
    </xf>
    <xf numFmtId="0" fontId="2" fillId="0" borderId="0" xfId="0" applyFont="1" applyAlignment="1">
      <alignment horizontal="left" vertical="center"/>
    </xf>
    <xf numFmtId="0" fontId="0" fillId="0" borderId="0" xfId="0" applyAlignment="1">
      <alignment horizontal="right" textRotation="180"/>
    </xf>
    <xf numFmtId="0" fontId="43" fillId="0" borderId="0" xfId="0" applyFont="1" applyAlignment="1">
      <alignment textRotation="180"/>
    </xf>
    <xf numFmtId="0" fontId="2" fillId="0" borderId="0" xfId="0" applyFont="1" applyAlignment="1">
      <alignment horizontal="left"/>
    </xf>
    <xf numFmtId="0" fontId="0" fillId="0" borderId="0" xfId="0"/>
    <xf numFmtId="0" fontId="44" fillId="0" borderId="0" xfId="0" applyFont="1" applyAlignment="1">
      <alignment horizontal="right"/>
    </xf>
    <xf numFmtId="0" fontId="44" fillId="0" borderId="0" xfId="0" applyFont="1" applyAlignment="1">
      <alignment horizontal="left"/>
    </xf>
    <xf numFmtId="0" fontId="46" fillId="38" borderId="0" xfId="0" applyFont="1" applyFill="1" applyAlignment="1">
      <alignment horizontal="right"/>
    </xf>
    <xf numFmtId="0" fontId="13" fillId="38" borderId="0" xfId="0" applyFont="1" applyFill="1" applyAlignment="1">
      <alignment horizontal="center"/>
    </xf>
    <xf numFmtId="0" fontId="13" fillId="38" borderId="0" xfId="0" applyFont="1" applyFill="1" applyAlignment="1">
      <alignment horizontal="center" textRotation="180"/>
    </xf>
    <xf numFmtId="0" fontId="47" fillId="38" borderId="0" xfId="0" applyFont="1" applyFill="1" applyAlignment="1">
      <alignment horizontal="center"/>
    </xf>
    <xf numFmtId="0" fontId="46" fillId="39" borderId="0" xfId="0" applyFont="1" applyFill="1" applyAlignment="1">
      <alignment horizontal="right" textRotation="180"/>
    </xf>
    <xf numFmtId="0" fontId="46" fillId="39" borderId="0" xfId="0" applyFont="1" applyFill="1" applyAlignment="1">
      <alignment horizontal="right"/>
    </xf>
    <xf numFmtId="0" fontId="46" fillId="19" borderId="0" xfId="0" applyFont="1" applyFill="1" applyAlignment="1">
      <alignment horizontal="right"/>
    </xf>
    <xf numFmtId="0" fontId="13" fillId="39" borderId="0" xfId="0" applyFont="1" applyFill="1"/>
    <xf numFmtId="0" fontId="13" fillId="39" borderId="0" xfId="0" applyFont="1" applyFill="1" applyAlignment="1">
      <alignment horizontal="left"/>
    </xf>
    <xf numFmtId="0" fontId="46" fillId="39" borderId="0" xfId="0" applyFont="1" applyFill="1" applyAlignment="1">
      <alignment horizontal="left"/>
    </xf>
    <xf numFmtId="0" fontId="13" fillId="39" borderId="0" xfId="0" applyFont="1" applyFill="1" applyAlignment="1">
      <alignment textRotation="180"/>
    </xf>
    <xf numFmtId="0" fontId="13" fillId="39" borderId="0" xfId="0" applyFont="1" applyFill="1" applyAlignment="1">
      <alignment horizontal="right"/>
    </xf>
    <xf numFmtId="0" fontId="0" fillId="0" borderId="0" xfId="0"/>
    <xf numFmtId="0" fontId="48" fillId="6" borderId="0" xfId="0" applyFont="1" applyFill="1"/>
    <xf numFmtId="0" fontId="48" fillId="7" borderId="0" xfId="0" applyFont="1" applyFill="1"/>
    <xf numFmtId="0" fontId="48" fillId="12" borderId="0" xfId="0" applyFont="1" applyFill="1"/>
    <xf numFmtId="0" fontId="48" fillId="22" borderId="0" xfId="0" applyFont="1" applyFill="1"/>
    <xf numFmtId="49" fontId="4" fillId="0" borderId="0" xfId="0" applyNumberFormat="1" applyFont="1" applyAlignment="1">
      <alignment horizontal="center" vertical="center"/>
    </xf>
    <xf numFmtId="164" fontId="4" fillId="16" borderId="0" xfId="0" applyNumberFormat="1" applyFont="1" applyFill="1" applyAlignment="1">
      <alignment horizontal="center"/>
    </xf>
    <xf numFmtId="0" fontId="4" fillId="0" borderId="0" xfId="0" applyFont="1" applyBorder="1" applyAlignment="1">
      <alignment horizontal="center" vertical="center"/>
    </xf>
    <xf numFmtId="164" fontId="4" fillId="16" borderId="0" xfId="0" applyNumberFormat="1" applyFont="1" applyFill="1" applyBorder="1" applyAlignment="1">
      <alignment horizontal="center"/>
    </xf>
    <xf numFmtId="0" fontId="4" fillId="12" borderId="0" xfId="0" applyFont="1" applyFill="1" applyBorder="1" applyAlignment="1">
      <alignment horizontal="center" vertical="center"/>
    </xf>
    <xf numFmtId="0" fontId="4" fillId="12" borderId="0" xfId="0" applyFont="1" applyFill="1" applyBorder="1" applyAlignment="1">
      <alignment horizontal="left" vertical="center"/>
    </xf>
    <xf numFmtId="0" fontId="4" fillId="12" borderId="0" xfId="0" applyFont="1" applyFill="1" applyBorder="1" applyAlignment="1">
      <alignment horizontal="center"/>
    </xf>
    <xf numFmtId="0" fontId="4" fillId="12" borderId="0" xfId="0" applyFont="1" applyFill="1" applyBorder="1" applyAlignment="1">
      <alignment horizontal="left" vertical="center" wrapText="1"/>
    </xf>
    <xf numFmtId="164" fontId="4" fillId="12" borderId="0" xfId="0" applyNumberFormat="1" applyFont="1" applyFill="1" applyBorder="1" applyAlignment="1">
      <alignment horizontal="center"/>
    </xf>
    <xf numFmtId="0" fontId="4" fillId="12" borderId="0" xfId="0" applyFont="1" applyFill="1" applyBorder="1"/>
    <xf numFmtId="0" fontId="0" fillId="40" borderId="0" xfId="0" applyFill="1" applyAlignment="1">
      <alignment horizontal="center"/>
    </xf>
    <xf numFmtId="49" fontId="0" fillId="0" borderId="0" xfId="0" applyNumberFormat="1" applyAlignment="1">
      <alignment horizontal="center"/>
    </xf>
    <xf numFmtId="0" fontId="3" fillId="40" borderId="0" xfId="0" applyFont="1" applyFill="1" applyAlignment="1">
      <alignment horizontal="center"/>
    </xf>
    <xf numFmtId="0" fontId="0" fillId="40" borderId="0" xfId="0" applyFont="1" applyFill="1" applyAlignment="1">
      <alignment horizontal="center"/>
    </xf>
    <xf numFmtId="0" fontId="3" fillId="9" borderId="0" xfId="0" applyFont="1" applyFill="1" applyAlignment="1">
      <alignment horizontal="center" vertical="center"/>
    </xf>
    <xf numFmtId="0" fontId="10" fillId="15" borderId="10" xfId="0" applyFont="1" applyFill="1" applyBorder="1" applyAlignment="1">
      <alignment horizontal="center" vertical="center"/>
    </xf>
    <xf numFmtId="0" fontId="10" fillId="15" borderId="0" xfId="0" applyFont="1" applyFill="1" applyAlignment="1">
      <alignment horizontal="center" vertical="center"/>
    </xf>
    <xf numFmtId="0" fontId="9" fillId="15" borderId="18" xfId="0" applyFont="1" applyFill="1" applyBorder="1" applyAlignment="1">
      <alignment horizontal="center"/>
    </xf>
    <xf numFmtId="0" fontId="9" fillId="15" borderId="19" xfId="0" applyFont="1" applyFill="1" applyBorder="1" applyAlignment="1">
      <alignment horizontal="center"/>
    </xf>
    <xf numFmtId="0" fontId="35" fillId="15" borderId="10" xfId="0" applyFont="1" applyFill="1" applyBorder="1" applyAlignment="1">
      <alignment horizontal="center" vertical="center"/>
    </xf>
    <xf numFmtId="0" fontId="35" fillId="15" borderId="0" xfId="0" applyFont="1" applyFill="1" applyAlignment="1">
      <alignment horizontal="center" vertical="center"/>
    </xf>
    <xf numFmtId="0" fontId="20" fillId="9" borderId="0" xfId="0" applyFont="1" applyFill="1" applyAlignment="1">
      <alignment horizontal="left" vertical="center"/>
    </xf>
    <xf numFmtId="0" fontId="9" fillId="16" borderId="18" xfId="0" applyFont="1" applyFill="1" applyBorder="1" applyAlignment="1">
      <alignment horizontal="center"/>
    </xf>
    <xf numFmtId="0" fontId="9" fillId="16" borderId="19" xfId="0" applyFont="1" applyFill="1" applyBorder="1" applyAlignment="1">
      <alignment horizontal="center"/>
    </xf>
    <xf numFmtId="0" fontId="9" fillId="28" borderId="18" xfId="0" applyFont="1" applyFill="1" applyBorder="1" applyAlignment="1">
      <alignment horizontal="center"/>
    </xf>
    <xf numFmtId="0" fontId="9" fillId="28" borderId="19" xfId="0" applyFont="1" applyFill="1" applyBorder="1" applyAlignment="1">
      <alignment horizontal="center"/>
    </xf>
    <xf numFmtId="0" fontId="3" fillId="3" borderId="0" xfId="0" applyFont="1" applyFill="1" applyAlignment="1">
      <alignment horizontal="center" vertical="center"/>
    </xf>
    <xf numFmtId="0" fontId="4" fillId="14" borderId="0" xfId="0" applyFont="1" applyFill="1" applyAlignment="1">
      <alignment horizontal="center" vertical="center" wrapText="1"/>
    </xf>
    <xf numFmtId="0" fontId="3" fillId="9" borderId="0" xfId="0" applyFont="1" applyFill="1" applyAlignment="1">
      <alignment horizontal="left" vertical="center"/>
    </xf>
    <xf numFmtId="0" fontId="0" fillId="0" borderId="1"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14" xfId="0" applyFont="1" applyFill="1" applyBorder="1" applyAlignment="1">
      <alignment horizontal="center" vertical="center"/>
    </xf>
    <xf numFmtId="0" fontId="13" fillId="16" borderId="7" xfId="0" applyFont="1" applyFill="1" applyBorder="1" applyAlignment="1">
      <alignment horizontal="center" vertical="center"/>
    </xf>
    <xf numFmtId="0" fontId="13" fillId="16" borderId="8" xfId="0" applyFont="1" applyFill="1" applyBorder="1" applyAlignment="1">
      <alignment horizontal="center" vertical="center"/>
    </xf>
    <xf numFmtId="0" fontId="13" fillId="16" borderId="9" xfId="0" applyFont="1" applyFill="1" applyBorder="1" applyAlignment="1">
      <alignment horizontal="center" vertical="center"/>
    </xf>
    <xf numFmtId="0" fontId="13" fillId="16" borderId="10" xfId="0" applyFont="1" applyFill="1" applyBorder="1" applyAlignment="1">
      <alignment horizontal="center" vertical="center"/>
    </xf>
    <xf numFmtId="0" fontId="13" fillId="16" borderId="0" xfId="0" applyFont="1" applyFill="1" applyBorder="1" applyAlignment="1">
      <alignment horizontal="center" vertical="center"/>
    </xf>
    <xf numFmtId="0" fontId="13" fillId="16" borderId="11" xfId="0" applyFont="1" applyFill="1" applyBorder="1" applyAlignment="1">
      <alignment horizontal="center" vertical="center"/>
    </xf>
    <xf numFmtId="0" fontId="13" fillId="16" borderId="12" xfId="0" applyFont="1" applyFill="1" applyBorder="1" applyAlignment="1">
      <alignment horizontal="center" vertical="center"/>
    </xf>
    <xf numFmtId="0" fontId="13" fillId="16" borderId="13" xfId="0" applyFont="1" applyFill="1" applyBorder="1" applyAlignment="1">
      <alignment horizontal="center" vertical="center"/>
    </xf>
    <xf numFmtId="0" fontId="13" fillId="16" borderId="14" xfId="0" applyFont="1" applyFill="1" applyBorder="1" applyAlignment="1">
      <alignment horizontal="center" vertical="center"/>
    </xf>
    <xf numFmtId="0" fontId="2" fillId="11" borderId="7" xfId="0" applyFont="1" applyFill="1" applyBorder="1" applyAlignment="1">
      <alignment horizontal="center" vertical="center"/>
    </xf>
    <xf numFmtId="0" fontId="2" fillId="11" borderId="8"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10"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11"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13" xfId="0" applyFont="1" applyFill="1" applyBorder="1" applyAlignment="1">
      <alignment horizontal="center" vertical="center"/>
    </xf>
    <xf numFmtId="0" fontId="2" fillId="11" borderId="14" xfId="0" applyFont="1" applyFill="1" applyBorder="1" applyAlignment="1">
      <alignment horizontal="center" vertical="center"/>
    </xf>
    <xf numFmtId="0" fontId="3" fillId="3" borderId="0" xfId="0" applyFont="1" applyFill="1" applyAlignment="1">
      <alignment horizontal="left" vertical="center"/>
    </xf>
    <xf numFmtId="0" fontId="4" fillId="15" borderId="8" xfId="0" quotePrefix="1" applyNumberFormat="1" applyFont="1" applyFill="1" applyBorder="1" applyAlignment="1">
      <alignment horizontal="center" vertical="center"/>
    </xf>
    <xf numFmtId="0" fontId="5" fillId="18" borderId="7" xfId="0" applyFont="1" applyFill="1" applyBorder="1" applyAlignment="1">
      <alignment horizontal="center" vertical="center"/>
    </xf>
    <xf numFmtId="0" fontId="5" fillId="18" borderId="8" xfId="0" applyFont="1" applyFill="1" applyBorder="1" applyAlignment="1">
      <alignment horizontal="center" vertical="center"/>
    </xf>
    <xf numFmtId="0" fontId="5" fillId="18" borderId="9" xfId="0" applyFont="1" applyFill="1" applyBorder="1" applyAlignment="1">
      <alignment horizontal="center" vertical="center"/>
    </xf>
    <xf numFmtId="0" fontId="5" fillId="18" borderId="10" xfId="0" applyFont="1" applyFill="1" applyBorder="1" applyAlignment="1">
      <alignment horizontal="center" vertical="center"/>
    </xf>
    <xf numFmtId="0" fontId="5" fillId="18" borderId="0" xfId="0" applyFont="1" applyFill="1" applyBorder="1" applyAlignment="1">
      <alignment horizontal="center" vertical="center"/>
    </xf>
    <xf numFmtId="0" fontId="5" fillId="18" borderId="11" xfId="0" applyFont="1" applyFill="1" applyBorder="1" applyAlignment="1">
      <alignment horizontal="center" vertical="center"/>
    </xf>
    <xf numFmtId="0" fontId="5" fillId="18" borderId="12" xfId="0" applyFont="1" applyFill="1" applyBorder="1" applyAlignment="1">
      <alignment horizontal="center" vertical="center"/>
    </xf>
    <xf numFmtId="0" fontId="5" fillId="18" borderId="13" xfId="0" applyFont="1" applyFill="1" applyBorder="1" applyAlignment="1">
      <alignment horizontal="center" vertical="center"/>
    </xf>
    <xf numFmtId="0" fontId="5" fillId="18" borderId="14" xfId="0" applyFont="1" applyFill="1" applyBorder="1" applyAlignment="1">
      <alignment horizontal="center" vertical="center"/>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12" borderId="0" xfId="0" applyFont="1" applyFill="1" applyBorder="1" applyAlignment="1">
      <alignment horizontal="center" vertical="center"/>
    </xf>
    <xf numFmtId="0" fontId="5" fillId="12" borderId="11" xfId="0" applyFont="1" applyFill="1" applyBorder="1" applyAlignment="1">
      <alignment horizontal="center" vertical="center"/>
    </xf>
    <xf numFmtId="0" fontId="5" fillId="12" borderId="12" xfId="0" applyFont="1" applyFill="1" applyBorder="1" applyAlignment="1">
      <alignment horizontal="center" vertical="center"/>
    </xf>
    <xf numFmtId="0" fontId="5" fillId="12" borderId="13" xfId="0" applyFont="1" applyFill="1" applyBorder="1" applyAlignment="1">
      <alignment horizontal="center" vertical="center"/>
    </xf>
    <xf numFmtId="0" fontId="5" fillId="12" borderId="14" xfId="0" applyFont="1" applyFill="1" applyBorder="1" applyAlignment="1">
      <alignment horizontal="center" vertical="center"/>
    </xf>
    <xf numFmtId="0" fontId="5" fillId="8" borderId="7"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0" xfId="0" applyFont="1" applyFill="1" applyBorder="1" applyAlignment="1">
      <alignment horizontal="center" vertical="center"/>
    </xf>
    <xf numFmtId="0" fontId="5" fillId="8" borderId="11" xfId="0" applyFont="1" applyFill="1" applyBorder="1" applyAlignment="1">
      <alignment horizontal="center" vertical="center"/>
    </xf>
    <xf numFmtId="0" fontId="5" fillId="8" borderId="12" xfId="0" applyFont="1" applyFill="1" applyBorder="1" applyAlignment="1">
      <alignment horizontal="center" vertical="center"/>
    </xf>
    <xf numFmtId="0" fontId="5" fillId="8" borderId="13" xfId="0" applyFont="1" applyFill="1" applyBorder="1" applyAlignment="1">
      <alignment horizontal="center" vertical="center"/>
    </xf>
    <xf numFmtId="0" fontId="5" fillId="8"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0"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14" xfId="0" applyFont="1" applyFill="1" applyBorder="1" applyAlignment="1">
      <alignment horizontal="center" vertical="center"/>
    </xf>
    <xf numFmtId="0" fontId="11" fillId="15" borderId="10" xfId="0" applyFont="1" applyFill="1" applyBorder="1" applyAlignment="1">
      <alignment horizontal="center" vertical="center"/>
    </xf>
    <xf numFmtId="0" fontId="11" fillId="15" borderId="0" xfId="0" applyFont="1" applyFill="1" applyAlignment="1">
      <alignment horizontal="center" vertical="center"/>
    </xf>
    <xf numFmtId="0" fontId="5" fillId="21" borderId="7" xfId="0" applyFont="1" applyFill="1" applyBorder="1" applyAlignment="1">
      <alignment horizontal="center" vertical="center"/>
    </xf>
    <xf numFmtId="0" fontId="5" fillId="21" borderId="8" xfId="0" applyFont="1" applyFill="1" applyBorder="1" applyAlignment="1">
      <alignment horizontal="center" vertical="center"/>
    </xf>
    <xf numFmtId="0" fontId="5" fillId="21" borderId="9" xfId="0" applyFont="1" applyFill="1" applyBorder="1" applyAlignment="1">
      <alignment horizontal="center" vertical="center"/>
    </xf>
    <xf numFmtId="0" fontId="5" fillId="21" borderId="10" xfId="0" applyFont="1" applyFill="1" applyBorder="1" applyAlignment="1">
      <alignment horizontal="center" vertical="center"/>
    </xf>
    <xf numFmtId="0" fontId="5" fillId="21" borderId="0" xfId="0" applyFont="1" applyFill="1" applyBorder="1" applyAlignment="1">
      <alignment horizontal="center" vertical="center"/>
    </xf>
    <xf numFmtId="0" fontId="5" fillId="21" borderId="11" xfId="0" applyFont="1" applyFill="1" applyBorder="1" applyAlignment="1">
      <alignment horizontal="center" vertical="center"/>
    </xf>
    <xf numFmtId="0" fontId="5" fillId="21" borderId="12" xfId="0" applyFont="1" applyFill="1" applyBorder="1" applyAlignment="1">
      <alignment horizontal="center" vertical="center"/>
    </xf>
    <xf numFmtId="0" fontId="5" fillId="21" borderId="13" xfId="0" applyFont="1" applyFill="1" applyBorder="1" applyAlignment="1">
      <alignment horizontal="center" vertical="center"/>
    </xf>
    <xf numFmtId="0" fontId="5" fillId="21" borderId="14" xfId="0" applyFont="1" applyFill="1" applyBorder="1" applyAlignment="1">
      <alignment horizontal="center" vertical="center"/>
    </xf>
    <xf numFmtId="0" fontId="3" fillId="20" borderId="0" xfId="0" applyFont="1" applyFill="1" applyAlignment="1">
      <alignment horizontal="center" vertical="center"/>
    </xf>
    <xf numFmtId="0" fontId="5" fillId="22" borderId="7" xfId="0" applyFont="1" applyFill="1" applyBorder="1" applyAlignment="1">
      <alignment horizontal="center" vertical="center"/>
    </xf>
    <xf numFmtId="0" fontId="5" fillId="22" borderId="8" xfId="0" applyFont="1" applyFill="1" applyBorder="1" applyAlignment="1">
      <alignment horizontal="center" vertical="center"/>
    </xf>
    <xf numFmtId="0" fontId="5" fillId="22" borderId="9" xfId="0" applyFont="1" applyFill="1" applyBorder="1" applyAlignment="1">
      <alignment horizontal="center" vertical="center"/>
    </xf>
    <xf numFmtId="0" fontId="5" fillId="22" borderId="10" xfId="0" applyFont="1" applyFill="1" applyBorder="1" applyAlignment="1">
      <alignment horizontal="center" vertical="center"/>
    </xf>
    <xf numFmtId="0" fontId="5" fillId="22" borderId="0" xfId="0" applyFont="1" applyFill="1" applyBorder="1" applyAlignment="1">
      <alignment horizontal="center" vertical="center"/>
    </xf>
    <xf numFmtId="0" fontId="5" fillId="22" borderId="11" xfId="0" applyFont="1" applyFill="1" applyBorder="1" applyAlignment="1">
      <alignment horizontal="center" vertical="center"/>
    </xf>
    <xf numFmtId="0" fontId="5" fillId="22" borderId="12" xfId="0" applyFont="1" applyFill="1" applyBorder="1" applyAlignment="1">
      <alignment horizontal="center" vertical="center"/>
    </xf>
    <xf numFmtId="0" fontId="5" fillId="22" borderId="13" xfId="0" applyFont="1" applyFill="1" applyBorder="1" applyAlignment="1">
      <alignment horizontal="center" vertical="center"/>
    </xf>
    <xf numFmtId="0" fontId="5" fillId="22" borderId="14" xfId="0" applyFont="1" applyFill="1" applyBorder="1" applyAlignment="1">
      <alignment horizontal="center" vertical="center"/>
    </xf>
    <xf numFmtId="0" fontId="0" fillId="11" borderId="0" xfId="0" applyFont="1" applyFill="1" applyAlignment="1">
      <alignment horizontal="center" vertical="center"/>
    </xf>
    <xf numFmtId="0" fontId="0" fillId="11" borderId="0" xfId="0" applyFont="1" applyFill="1" applyAlignment="1">
      <alignment horizontal="left" vertical="center"/>
    </xf>
    <xf numFmtId="0" fontId="32" fillId="11" borderId="7" xfId="0" applyFont="1" applyFill="1" applyBorder="1" applyAlignment="1">
      <alignment horizontal="center" vertical="center"/>
    </xf>
    <xf numFmtId="0" fontId="32" fillId="11" borderId="8" xfId="0" applyFont="1" applyFill="1" applyBorder="1" applyAlignment="1">
      <alignment horizontal="center" vertical="center"/>
    </xf>
    <xf numFmtId="0" fontId="32" fillId="11" borderId="9" xfId="0" applyFont="1" applyFill="1" applyBorder="1" applyAlignment="1">
      <alignment horizontal="center" vertical="center"/>
    </xf>
    <xf numFmtId="0" fontId="32" fillId="11" borderId="10" xfId="0" applyFont="1" applyFill="1" applyBorder="1" applyAlignment="1">
      <alignment horizontal="center" vertical="center"/>
    </xf>
    <xf numFmtId="0" fontId="32" fillId="11" borderId="0" xfId="0" applyFont="1" applyFill="1" applyBorder="1" applyAlignment="1">
      <alignment horizontal="center" vertical="center"/>
    </xf>
    <xf numFmtId="0" fontId="32" fillId="11" borderId="11" xfId="0" applyFont="1" applyFill="1" applyBorder="1" applyAlignment="1">
      <alignment horizontal="center" vertical="center"/>
    </xf>
    <xf numFmtId="0" fontId="32" fillId="11" borderId="12" xfId="0" applyFont="1" applyFill="1" applyBorder="1" applyAlignment="1">
      <alignment horizontal="center" vertical="center"/>
    </xf>
    <xf numFmtId="0" fontId="32" fillId="11" borderId="13" xfId="0" applyFont="1" applyFill="1" applyBorder="1" applyAlignment="1">
      <alignment horizontal="center" vertical="center"/>
    </xf>
    <xf numFmtId="0" fontId="32" fillId="11" borderId="14" xfId="0" applyFont="1" applyFill="1" applyBorder="1" applyAlignment="1">
      <alignment horizontal="center" vertical="center"/>
    </xf>
    <xf numFmtId="0" fontId="5" fillId="17" borderId="7" xfId="0" applyFont="1" applyFill="1" applyBorder="1" applyAlignment="1">
      <alignment horizontal="center" vertical="center"/>
    </xf>
    <xf numFmtId="0" fontId="5" fillId="17" borderId="8" xfId="0" applyFont="1" applyFill="1" applyBorder="1" applyAlignment="1">
      <alignment horizontal="center" vertical="center"/>
    </xf>
    <xf numFmtId="0" fontId="5" fillId="17" borderId="9" xfId="0" applyFont="1" applyFill="1" applyBorder="1" applyAlignment="1">
      <alignment horizontal="center" vertical="center"/>
    </xf>
    <xf numFmtId="0" fontId="5" fillId="17" borderId="10" xfId="0" applyFont="1" applyFill="1" applyBorder="1" applyAlignment="1">
      <alignment horizontal="center" vertical="center"/>
    </xf>
    <xf numFmtId="0" fontId="5" fillId="17" borderId="0" xfId="0" applyFont="1" applyFill="1" applyBorder="1" applyAlignment="1">
      <alignment horizontal="center" vertical="center"/>
    </xf>
    <xf numFmtId="0" fontId="5" fillId="17" borderId="11" xfId="0" applyFont="1" applyFill="1" applyBorder="1" applyAlignment="1">
      <alignment horizontal="center" vertical="center"/>
    </xf>
    <xf numFmtId="0" fontId="5" fillId="17" borderId="12" xfId="0" applyFont="1" applyFill="1" applyBorder="1" applyAlignment="1">
      <alignment horizontal="center" vertical="center"/>
    </xf>
    <xf numFmtId="0" fontId="5" fillId="17" borderId="13" xfId="0" applyFont="1" applyFill="1" applyBorder="1" applyAlignment="1">
      <alignment horizontal="center" vertical="center"/>
    </xf>
    <xf numFmtId="0" fontId="5" fillId="17" borderId="14"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3" fillId="24" borderId="0" xfId="0" applyFont="1" applyFill="1" applyAlignment="1">
      <alignment horizontal="center" vertical="center"/>
    </xf>
    <xf numFmtId="0" fontId="5" fillId="23" borderId="7" xfId="0" applyFont="1" applyFill="1" applyBorder="1" applyAlignment="1">
      <alignment horizontal="center" vertical="center"/>
    </xf>
    <xf numFmtId="0" fontId="5" fillId="23" borderId="8" xfId="0" applyFont="1" applyFill="1" applyBorder="1" applyAlignment="1">
      <alignment horizontal="center" vertical="center"/>
    </xf>
    <xf numFmtId="0" fontId="5" fillId="23" borderId="9" xfId="0" applyFont="1" applyFill="1" applyBorder="1" applyAlignment="1">
      <alignment horizontal="center" vertical="center"/>
    </xf>
    <xf numFmtId="0" fontId="5" fillId="23" borderId="10" xfId="0" applyFont="1" applyFill="1" applyBorder="1" applyAlignment="1">
      <alignment horizontal="center" vertical="center"/>
    </xf>
    <xf numFmtId="0" fontId="5" fillId="23" borderId="0" xfId="0" applyFont="1" applyFill="1" applyBorder="1" applyAlignment="1">
      <alignment horizontal="center" vertical="center"/>
    </xf>
    <xf numFmtId="0" fontId="5" fillId="23" borderId="11" xfId="0" applyFont="1" applyFill="1" applyBorder="1" applyAlignment="1">
      <alignment horizontal="center" vertical="center"/>
    </xf>
    <xf numFmtId="0" fontId="5" fillId="23" borderId="12" xfId="0" applyFont="1" applyFill="1" applyBorder="1" applyAlignment="1">
      <alignment horizontal="center" vertical="center"/>
    </xf>
    <xf numFmtId="0" fontId="5" fillId="23" borderId="13" xfId="0" applyFont="1" applyFill="1" applyBorder="1" applyAlignment="1">
      <alignment horizontal="center" vertical="center"/>
    </xf>
    <xf numFmtId="0" fontId="5" fillId="23" borderId="14" xfId="0" applyFont="1" applyFill="1" applyBorder="1" applyAlignment="1">
      <alignment horizontal="center" vertical="center"/>
    </xf>
    <xf numFmtId="0" fontId="0" fillId="0" borderId="29" xfId="0" applyBorder="1" applyAlignment="1" applyProtection="1">
      <alignment horizontal="center" vertical="center"/>
      <protection locked="0"/>
    </xf>
    <xf numFmtId="0" fontId="0" fillId="0" borderId="30" xfId="0"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14" fillId="36" borderId="0" xfId="0" applyFont="1" applyFill="1" applyAlignment="1">
      <alignment horizontal="left" vertical="center"/>
    </xf>
    <xf numFmtId="0" fontId="37" fillId="37" borderId="1" xfId="0" applyFont="1" applyFill="1" applyBorder="1" applyAlignment="1">
      <alignment horizontal="center" vertical="center"/>
    </xf>
    <xf numFmtId="0" fontId="37" fillId="37" borderId="2" xfId="0" applyFont="1" applyFill="1" applyBorder="1" applyAlignment="1">
      <alignment horizontal="center" vertical="center"/>
    </xf>
    <xf numFmtId="0" fontId="37" fillId="37" borderId="3" xfId="0" applyFont="1" applyFill="1" applyBorder="1" applyAlignment="1">
      <alignment horizontal="center" vertical="center"/>
    </xf>
    <xf numFmtId="0" fontId="37" fillId="37" borderId="32" xfId="0" applyFont="1" applyFill="1" applyBorder="1" applyAlignment="1">
      <alignment horizontal="center" vertical="center"/>
    </xf>
    <xf numFmtId="0" fontId="37" fillId="37" borderId="0" xfId="0" applyFont="1" applyFill="1" applyBorder="1" applyAlignment="1">
      <alignment horizontal="center" vertical="center"/>
    </xf>
    <xf numFmtId="0" fontId="37" fillId="37" borderId="33" xfId="0" applyFont="1" applyFill="1" applyBorder="1" applyAlignment="1">
      <alignment horizontal="center" vertical="center"/>
    </xf>
    <xf numFmtId="0" fontId="37" fillId="37" borderId="4" xfId="0" applyFont="1" applyFill="1" applyBorder="1" applyAlignment="1">
      <alignment horizontal="center" vertical="center"/>
    </xf>
    <xf numFmtId="0" fontId="37" fillId="37" borderId="5" xfId="0" applyFont="1" applyFill="1" applyBorder="1" applyAlignment="1">
      <alignment horizontal="center" vertical="center"/>
    </xf>
    <xf numFmtId="0" fontId="37" fillId="37" borderId="6" xfId="0" applyFont="1" applyFill="1" applyBorder="1" applyAlignment="1">
      <alignment horizontal="center" vertical="center"/>
    </xf>
    <xf numFmtId="0" fontId="18" fillId="15" borderId="0" xfId="0" applyFont="1" applyFill="1" applyAlignment="1">
      <alignment horizontal="center" vertical="center" wrapText="1"/>
    </xf>
    <xf numFmtId="0" fontId="5" fillId="16" borderId="7" xfId="0" applyFont="1" applyFill="1" applyBorder="1" applyAlignment="1" applyProtection="1">
      <alignment horizontal="center" vertical="center"/>
      <protection locked="0"/>
    </xf>
    <xf numFmtId="0" fontId="5" fillId="16" borderId="8" xfId="0" applyFont="1" applyFill="1" applyBorder="1" applyAlignment="1" applyProtection="1">
      <alignment horizontal="center" vertical="center"/>
      <protection locked="0"/>
    </xf>
    <xf numFmtId="0" fontId="5" fillId="16" borderId="9" xfId="0" applyFont="1" applyFill="1" applyBorder="1" applyAlignment="1" applyProtection="1">
      <alignment horizontal="center" vertical="center"/>
      <protection locked="0"/>
    </xf>
    <xf numFmtId="0" fontId="5" fillId="16" borderId="10" xfId="0" applyFont="1" applyFill="1" applyBorder="1" applyAlignment="1" applyProtection="1">
      <alignment horizontal="center" vertical="center"/>
      <protection locked="0"/>
    </xf>
    <xf numFmtId="0" fontId="5" fillId="16" borderId="0" xfId="0" applyFont="1" applyFill="1" applyBorder="1" applyAlignment="1" applyProtection="1">
      <alignment horizontal="center" vertical="center"/>
      <protection locked="0"/>
    </xf>
    <xf numFmtId="0" fontId="5" fillId="16" borderId="11" xfId="0" applyFont="1" applyFill="1" applyBorder="1" applyAlignment="1" applyProtection="1">
      <alignment horizontal="center" vertical="center"/>
      <protection locked="0"/>
    </xf>
    <xf numFmtId="0" fontId="5" fillId="16" borderId="12" xfId="0" applyFont="1" applyFill="1" applyBorder="1" applyAlignment="1" applyProtection="1">
      <alignment horizontal="center" vertical="center"/>
      <protection locked="0"/>
    </xf>
    <xf numFmtId="0" fontId="5" fillId="16" borderId="13" xfId="0" applyFont="1" applyFill="1" applyBorder="1" applyAlignment="1" applyProtection="1">
      <alignment horizontal="center" vertical="center"/>
      <protection locked="0"/>
    </xf>
    <xf numFmtId="0" fontId="5" fillId="16" borderId="14" xfId="0" applyFont="1" applyFill="1" applyBorder="1" applyAlignment="1" applyProtection="1">
      <alignment horizontal="center" vertical="center"/>
      <protection locked="0"/>
    </xf>
    <xf numFmtId="0" fontId="20" fillId="9" borderId="0" xfId="0" applyFont="1" applyFill="1" applyAlignment="1">
      <alignment horizontal="center" vertical="center"/>
    </xf>
    <xf numFmtId="0" fontId="20" fillId="3" borderId="0" xfId="0" applyFont="1" applyFill="1" applyAlignment="1">
      <alignment horizontal="center" vertical="center"/>
    </xf>
    <xf numFmtId="0" fontId="18" fillId="11" borderId="0" xfId="0" applyFont="1" applyFill="1" applyAlignment="1">
      <alignment horizontal="center" vertical="center"/>
    </xf>
    <xf numFmtId="0" fontId="40" fillId="37" borderId="29" xfId="0" applyFont="1" applyFill="1" applyBorder="1" applyAlignment="1">
      <alignment horizontal="center" vertical="center"/>
    </xf>
    <xf numFmtId="0" fontId="40" fillId="37" borderId="30" xfId="0" applyFont="1" applyFill="1" applyBorder="1" applyAlignment="1">
      <alignment horizontal="center" vertical="center"/>
    </xf>
    <xf numFmtId="0" fontId="40" fillId="37" borderId="31" xfId="0" applyFont="1" applyFill="1" applyBorder="1" applyAlignment="1">
      <alignment horizontal="center" vertical="center"/>
    </xf>
    <xf numFmtId="0" fontId="39" fillId="4" borderId="7" xfId="0" applyFont="1" applyFill="1" applyBorder="1" applyAlignment="1">
      <alignment horizontal="center" vertical="center"/>
    </xf>
    <xf numFmtId="0" fontId="39" fillId="4" borderId="8" xfId="0" applyFont="1" applyFill="1" applyBorder="1" applyAlignment="1">
      <alignment horizontal="center" vertical="center"/>
    </xf>
    <xf numFmtId="0" fontId="39" fillId="4" borderId="9" xfId="0" applyFont="1" applyFill="1" applyBorder="1" applyAlignment="1">
      <alignment horizontal="center" vertical="center"/>
    </xf>
    <xf numFmtId="0" fontId="39" fillId="4" borderId="10" xfId="0" applyFont="1" applyFill="1" applyBorder="1" applyAlignment="1">
      <alignment horizontal="center" vertical="center"/>
    </xf>
    <xf numFmtId="0" fontId="39" fillId="4" borderId="0" xfId="0" applyFont="1" applyFill="1" applyBorder="1" applyAlignment="1">
      <alignment horizontal="center" vertical="center"/>
    </xf>
    <xf numFmtId="0" fontId="39" fillId="4" borderId="11" xfId="0" applyFont="1" applyFill="1" applyBorder="1" applyAlignment="1">
      <alignment horizontal="center" vertical="center"/>
    </xf>
    <xf numFmtId="0" fontId="39" fillId="4" borderId="12" xfId="0" applyFont="1" applyFill="1" applyBorder="1" applyAlignment="1">
      <alignment horizontal="center" vertical="center"/>
    </xf>
    <xf numFmtId="0" fontId="39" fillId="4" borderId="13" xfId="0" applyFont="1" applyFill="1" applyBorder="1" applyAlignment="1">
      <alignment horizontal="center" vertical="center"/>
    </xf>
    <xf numFmtId="0" fontId="39" fillId="4" borderId="14" xfId="0" applyFont="1" applyFill="1" applyBorder="1" applyAlignment="1">
      <alignment horizontal="center" vertical="center"/>
    </xf>
    <xf numFmtId="0" fontId="39" fillId="5" borderId="7" xfId="0" applyFont="1" applyFill="1" applyBorder="1" applyAlignment="1">
      <alignment horizontal="center" vertical="center"/>
    </xf>
    <xf numFmtId="0" fontId="39" fillId="5" borderId="8" xfId="0" applyFont="1" applyFill="1" applyBorder="1" applyAlignment="1">
      <alignment horizontal="center" vertical="center"/>
    </xf>
    <xf numFmtId="0" fontId="39" fillId="5" borderId="9" xfId="0" applyFont="1" applyFill="1" applyBorder="1" applyAlignment="1">
      <alignment horizontal="center" vertical="center"/>
    </xf>
    <xf numFmtId="0" fontId="39" fillId="5" borderId="10" xfId="0" applyFont="1" applyFill="1" applyBorder="1" applyAlignment="1">
      <alignment horizontal="center" vertical="center"/>
    </xf>
    <xf numFmtId="0" fontId="39" fillId="5" borderId="0" xfId="0" applyFont="1" applyFill="1" applyBorder="1" applyAlignment="1">
      <alignment horizontal="center" vertical="center"/>
    </xf>
    <xf numFmtId="0" fontId="39" fillId="5" borderId="11" xfId="0" applyFont="1" applyFill="1" applyBorder="1" applyAlignment="1">
      <alignment horizontal="center" vertical="center"/>
    </xf>
    <xf numFmtId="0" fontId="39" fillId="5" borderId="12" xfId="0" applyFont="1" applyFill="1" applyBorder="1" applyAlignment="1">
      <alignment horizontal="center" vertical="center"/>
    </xf>
    <xf numFmtId="0" fontId="39" fillId="5" borderId="13" xfId="0" applyFont="1" applyFill="1" applyBorder="1" applyAlignment="1">
      <alignment horizontal="center" vertical="center"/>
    </xf>
    <xf numFmtId="0" fontId="39" fillId="5" borderId="14" xfId="0" applyFont="1" applyFill="1" applyBorder="1" applyAlignment="1">
      <alignment horizontal="center" vertical="center"/>
    </xf>
    <xf numFmtId="0" fontId="39" fillId="18" borderId="7" xfId="0" applyFont="1" applyFill="1" applyBorder="1" applyAlignment="1">
      <alignment horizontal="center" vertical="center"/>
    </xf>
    <xf numFmtId="0" fontId="39" fillId="18" borderId="8" xfId="0" applyFont="1" applyFill="1" applyBorder="1" applyAlignment="1">
      <alignment horizontal="center" vertical="center"/>
    </xf>
    <xf numFmtId="0" fontId="39" fillId="18" borderId="9" xfId="0" applyFont="1" applyFill="1" applyBorder="1" applyAlignment="1">
      <alignment horizontal="center" vertical="center"/>
    </xf>
    <xf numFmtId="0" fontId="39" fillId="18" borderId="10" xfId="0" applyFont="1" applyFill="1" applyBorder="1" applyAlignment="1">
      <alignment horizontal="center" vertical="center"/>
    </xf>
    <xf numFmtId="0" fontId="39" fillId="18" borderId="0" xfId="0" applyFont="1" applyFill="1" applyBorder="1" applyAlignment="1">
      <alignment horizontal="center" vertical="center"/>
    </xf>
    <xf numFmtId="0" fontId="39" fillId="18" borderId="11" xfId="0" applyFont="1" applyFill="1" applyBorder="1" applyAlignment="1">
      <alignment horizontal="center" vertical="center"/>
    </xf>
    <xf numFmtId="0" fontId="39" fillId="18" borderId="12" xfId="0" applyFont="1" applyFill="1" applyBorder="1" applyAlignment="1">
      <alignment horizontal="center" vertical="center"/>
    </xf>
    <xf numFmtId="0" fontId="39" fillId="18" borderId="13" xfId="0" applyFont="1" applyFill="1" applyBorder="1" applyAlignment="1">
      <alignment horizontal="center" vertical="center"/>
    </xf>
    <xf numFmtId="0" fontId="39" fillId="18" borderId="14" xfId="0" applyFont="1" applyFill="1" applyBorder="1" applyAlignment="1">
      <alignment horizontal="center" vertical="center"/>
    </xf>
    <xf numFmtId="0" fontId="39" fillId="12" borderId="7" xfId="0" applyFont="1" applyFill="1" applyBorder="1" applyAlignment="1">
      <alignment horizontal="center" vertical="center"/>
    </xf>
    <xf numFmtId="0" fontId="39" fillId="12" borderId="8" xfId="0" applyFont="1" applyFill="1" applyBorder="1" applyAlignment="1">
      <alignment horizontal="center" vertical="center"/>
    </xf>
    <xf numFmtId="0" fontId="39" fillId="12" borderId="9" xfId="0" applyFont="1" applyFill="1" applyBorder="1" applyAlignment="1">
      <alignment horizontal="center" vertical="center"/>
    </xf>
    <xf numFmtId="0" fontId="39" fillId="12" borderId="10" xfId="0" applyFont="1" applyFill="1" applyBorder="1" applyAlignment="1">
      <alignment horizontal="center" vertical="center"/>
    </xf>
    <xf numFmtId="0" fontId="39" fillId="12" borderId="0" xfId="0" applyFont="1" applyFill="1" applyBorder="1" applyAlignment="1">
      <alignment horizontal="center" vertical="center"/>
    </xf>
    <xf numFmtId="0" fontId="39" fillId="12" borderId="11" xfId="0" applyFont="1" applyFill="1" applyBorder="1" applyAlignment="1">
      <alignment horizontal="center" vertical="center"/>
    </xf>
    <xf numFmtId="0" fontId="39" fillId="12" borderId="12" xfId="0" applyFont="1" applyFill="1" applyBorder="1" applyAlignment="1">
      <alignment horizontal="center" vertical="center"/>
    </xf>
    <xf numFmtId="0" fontId="39" fillId="12" borderId="13" xfId="0" applyFont="1" applyFill="1" applyBorder="1" applyAlignment="1">
      <alignment horizontal="center" vertical="center"/>
    </xf>
    <xf numFmtId="0" fontId="39" fillId="12" borderId="14" xfId="0" applyFont="1" applyFill="1" applyBorder="1" applyAlignment="1">
      <alignment horizontal="center" vertical="center"/>
    </xf>
    <xf numFmtId="0" fontId="39" fillId="17" borderId="7" xfId="0" applyFont="1" applyFill="1" applyBorder="1" applyAlignment="1">
      <alignment horizontal="center" vertical="center"/>
    </xf>
    <xf numFmtId="0" fontId="39" fillId="17" borderId="8" xfId="0" applyFont="1" applyFill="1" applyBorder="1" applyAlignment="1">
      <alignment horizontal="center" vertical="center"/>
    </xf>
    <xf numFmtId="0" fontId="39" fillId="17" borderId="9" xfId="0" applyFont="1" applyFill="1" applyBorder="1" applyAlignment="1">
      <alignment horizontal="center" vertical="center"/>
    </xf>
    <xf numFmtId="0" fontId="39" fillId="17" borderId="10" xfId="0" applyFont="1" applyFill="1" applyBorder="1" applyAlignment="1">
      <alignment horizontal="center" vertical="center"/>
    </xf>
    <xf numFmtId="0" fontId="39" fillId="17" borderId="0" xfId="0" applyFont="1" applyFill="1" applyBorder="1" applyAlignment="1">
      <alignment horizontal="center" vertical="center"/>
    </xf>
    <xf numFmtId="0" fontId="39" fillId="17" borderId="11" xfId="0" applyFont="1" applyFill="1" applyBorder="1" applyAlignment="1">
      <alignment horizontal="center" vertical="center"/>
    </xf>
    <xf numFmtId="0" fontId="39" fillId="17" borderId="12" xfId="0" applyFont="1" applyFill="1" applyBorder="1" applyAlignment="1">
      <alignment horizontal="center" vertical="center"/>
    </xf>
    <xf numFmtId="0" fontId="39" fillId="17" borderId="13" xfId="0" applyFont="1" applyFill="1" applyBorder="1" applyAlignment="1">
      <alignment horizontal="center" vertical="center"/>
    </xf>
    <xf numFmtId="0" fontId="39" fillId="17" borderId="14" xfId="0" applyFont="1" applyFill="1" applyBorder="1" applyAlignment="1">
      <alignment horizontal="center" vertical="center"/>
    </xf>
    <xf numFmtId="0" fontId="14" fillId="20" borderId="0" xfId="0" applyFont="1" applyFill="1" applyAlignment="1">
      <alignment horizontal="center" vertical="center"/>
    </xf>
    <xf numFmtId="0" fontId="39" fillId="21" borderId="7" xfId="0" applyFont="1" applyFill="1" applyBorder="1" applyAlignment="1">
      <alignment horizontal="center" vertical="center"/>
    </xf>
    <xf numFmtId="0" fontId="39" fillId="21" borderId="8" xfId="0" applyFont="1" applyFill="1" applyBorder="1" applyAlignment="1">
      <alignment horizontal="center" vertical="center"/>
    </xf>
    <xf numFmtId="0" fontId="39" fillId="21" borderId="9" xfId="0" applyFont="1" applyFill="1" applyBorder="1" applyAlignment="1">
      <alignment horizontal="center" vertical="center"/>
    </xf>
    <xf numFmtId="0" fontId="39" fillId="21" borderId="10" xfId="0" applyFont="1" applyFill="1" applyBorder="1" applyAlignment="1">
      <alignment horizontal="center" vertical="center"/>
    </xf>
    <xf numFmtId="0" fontId="39" fillId="21" borderId="0" xfId="0" applyFont="1" applyFill="1" applyBorder="1" applyAlignment="1">
      <alignment horizontal="center" vertical="center"/>
    </xf>
    <xf numFmtId="0" fontId="39" fillId="21" borderId="11" xfId="0" applyFont="1" applyFill="1" applyBorder="1" applyAlignment="1">
      <alignment horizontal="center" vertical="center"/>
    </xf>
    <xf numFmtId="0" fontId="39" fillId="21" borderId="12" xfId="0" applyFont="1" applyFill="1" applyBorder="1" applyAlignment="1">
      <alignment horizontal="center" vertical="center"/>
    </xf>
    <xf numFmtId="0" fontId="39" fillId="21" borderId="13" xfId="0" applyFont="1" applyFill="1" applyBorder="1" applyAlignment="1">
      <alignment horizontal="center" vertical="center"/>
    </xf>
    <xf numFmtId="0" fontId="39" fillId="21" borderId="14" xfId="0" applyFont="1" applyFill="1" applyBorder="1" applyAlignment="1">
      <alignment horizontal="center" vertical="center"/>
    </xf>
    <xf numFmtId="0" fontId="39" fillId="22" borderId="7" xfId="0" applyFont="1" applyFill="1" applyBorder="1" applyAlignment="1">
      <alignment horizontal="center" vertical="center"/>
    </xf>
    <xf numFmtId="0" fontId="39" fillId="22" borderId="8" xfId="0" applyFont="1" applyFill="1" applyBorder="1" applyAlignment="1">
      <alignment horizontal="center" vertical="center"/>
    </xf>
    <xf numFmtId="0" fontId="39" fillId="22" borderId="9" xfId="0" applyFont="1" applyFill="1" applyBorder="1" applyAlignment="1">
      <alignment horizontal="center" vertical="center"/>
    </xf>
    <xf numFmtId="0" fontId="39" fillId="22" borderId="10" xfId="0" applyFont="1" applyFill="1" applyBorder="1" applyAlignment="1">
      <alignment horizontal="center" vertical="center"/>
    </xf>
    <xf numFmtId="0" fontId="39" fillId="22" borderId="0" xfId="0" applyFont="1" applyFill="1" applyBorder="1" applyAlignment="1">
      <alignment horizontal="center" vertical="center"/>
    </xf>
    <xf numFmtId="0" fontId="39" fillId="22" borderId="11" xfId="0" applyFont="1" applyFill="1" applyBorder="1" applyAlignment="1">
      <alignment horizontal="center" vertical="center"/>
    </xf>
    <xf numFmtId="0" fontId="39" fillId="22" borderId="12" xfId="0" applyFont="1" applyFill="1" applyBorder="1" applyAlignment="1">
      <alignment horizontal="center" vertical="center"/>
    </xf>
    <xf numFmtId="0" fontId="39" fillId="22" borderId="13" xfId="0" applyFont="1" applyFill="1" applyBorder="1" applyAlignment="1">
      <alignment horizontal="center" vertical="center"/>
    </xf>
    <xf numFmtId="0" fontId="39" fillId="22" borderId="14" xfId="0" applyFont="1" applyFill="1" applyBorder="1" applyAlignment="1">
      <alignment horizontal="center" vertical="center"/>
    </xf>
    <xf numFmtId="0" fontId="39" fillId="23" borderId="7" xfId="0" applyFont="1" applyFill="1" applyBorder="1" applyAlignment="1">
      <alignment horizontal="center" vertical="center"/>
    </xf>
    <xf numFmtId="0" fontId="39" fillId="23" borderId="8" xfId="0" applyFont="1" applyFill="1" applyBorder="1" applyAlignment="1">
      <alignment horizontal="center" vertical="center"/>
    </xf>
    <xf numFmtId="0" fontId="39" fillId="23" borderId="9" xfId="0" applyFont="1" applyFill="1" applyBorder="1" applyAlignment="1">
      <alignment horizontal="center" vertical="center"/>
    </xf>
    <xf numFmtId="0" fontId="39" fillId="23" borderId="10" xfId="0" applyFont="1" applyFill="1" applyBorder="1" applyAlignment="1">
      <alignment horizontal="center" vertical="center"/>
    </xf>
    <xf numFmtId="0" fontId="39" fillId="23" borderId="0" xfId="0" applyFont="1" applyFill="1" applyBorder="1" applyAlignment="1">
      <alignment horizontal="center" vertical="center"/>
    </xf>
    <xf numFmtId="0" fontId="39" fillId="23" borderId="11" xfId="0" applyFont="1" applyFill="1" applyBorder="1" applyAlignment="1">
      <alignment horizontal="center" vertical="center"/>
    </xf>
    <xf numFmtId="0" fontId="39" fillId="23" borderId="12" xfId="0" applyFont="1" applyFill="1" applyBorder="1" applyAlignment="1">
      <alignment horizontal="center" vertical="center"/>
    </xf>
    <xf numFmtId="0" fontId="39" fillId="23" borderId="13" xfId="0" applyFont="1" applyFill="1" applyBorder="1" applyAlignment="1">
      <alignment horizontal="center" vertical="center"/>
    </xf>
    <xf numFmtId="0" fontId="39" fillId="23" borderId="14" xfId="0" applyFont="1" applyFill="1" applyBorder="1" applyAlignment="1">
      <alignment horizontal="center" vertical="center"/>
    </xf>
    <xf numFmtId="0" fontId="39" fillId="6" borderId="7" xfId="0" applyFont="1" applyFill="1" applyBorder="1" applyAlignment="1">
      <alignment horizontal="center" vertical="center"/>
    </xf>
    <xf numFmtId="0" fontId="39" fillId="6" borderId="8" xfId="0" applyFont="1" applyFill="1" applyBorder="1" applyAlignment="1">
      <alignment horizontal="center" vertical="center"/>
    </xf>
    <xf numFmtId="0" fontId="39" fillId="6" borderId="9" xfId="0" applyFont="1" applyFill="1" applyBorder="1" applyAlignment="1">
      <alignment horizontal="center" vertical="center"/>
    </xf>
    <xf numFmtId="0" fontId="39" fillId="6" borderId="10" xfId="0" applyFont="1" applyFill="1" applyBorder="1" applyAlignment="1">
      <alignment horizontal="center" vertical="center"/>
    </xf>
    <xf numFmtId="0" fontId="39" fillId="6" borderId="0" xfId="0" applyFont="1" applyFill="1" applyBorder="1" applyAlignment="1">
      <alignment horizontal="center" vertical="center"/>
    </xf>
    <xf numFmtId="0" fontId="39" fillId="6" borderId="11" xfId="0" applyFont="1" applyFill="1" applyBorder="1" applyAlignment="1">
      <alignment horizontal="center" vertical="center"/>
    </xf>
    <xf numFmtId="0" fontId="39" fillId="6" borderId="12" xfId="0" applyFont="1" applyFill="1" applyBorder="1" applyAlignment="1">
      <alignment horizontal="center" vertical="center"/>
    </xf>
    <xf numFmtId="0" fontId="39" fillId="6" borderId="13" xfId="0" applyFont="1" applyFill="1" applyBorder="1" applyAlignment="1">
      <alignment horizontal="center" vertical="center"/>
    </xf>
    <xf numFmtId="0" fontId="39" fillId="6" borderId="14" xfId="0" applyFont="1" applyFill="1" applyBorder="1" applyAlignment="1">
      <alignment horizontal="center" vertical="center"/>
    </xf>
    <xf numFmtId="0" fontId="14" fillId="3" borderId="0" xfId="0" applyFont="1" applyFill="1" applyAlignment="1">
      <alignment horizontal="left" vertical="center"/>
    </xf>
    <xf numFmtId="0" fontId="39" fillId="8" borderId="7" xfId="0" applyFont="1" applyFill="1" applyBorder="1" applyAlignment="1">
      <alignment horizontal="center" vertical="center"/>
    </xf>
    <xf numFmtId="0" fontId="39" fillId="8" borderId="8" xfId="0" applyFont="1" applyFill="1" applyBorder="1" applyAlignment="1">
      <alignment horizontal="center" vertical="center"/>
    </xf>
    <xf numFmtId="0" fontId="39" fillId="8" borderId="9" xfId="0" applyFont="1" applyFill="1" applyBorder="1" applyAlignment="1">
      <alignment horizontal="center" vertical="center"/>
    </xf>
    <xf numFmtId="0" fontId="39" fillId="8" borderId="10" xfId="0" applyFont="1" applyFill="1" applyBorder="1" applyAlignment="1">
      <alignment horizontal="center" vertical="center"/>
    </xf>
    <xf numFmtId="0" fontId="39" fillId="8" borderId="0" xfId="0" applyFont="1" applyFill="1" applyBorder="1" applyAlignment="1">
      <alignment horizontal="center" vertical="center"/>
    </xf>
    <xf numFmtId="0" fontId="39" fillId="8" borderId="11" xfId="0" applyFont="1" applyFill="1" applyBorder="1" applyAlignment="1">
      <alignment horizontal="center" vertical="center"/>
    </xf>
    <xf numFmtId="0" fontId="39" fillId="8" borderId="12" xfId="0" applyFont="1" applyFill="1" applyBorder="1" applyAlignment="1">
      <alignment horizontal="center" vertical="center"/>
    </xf>
    <xf numFmtId="0" fontId="39" fillId="8" borderId="13" xfId="0" applyFont="1" applyFill="1" applyBorder="1" applyAlignment="1">
      <alignment horizontal="center" vertical="center"/>
    </xf>
    <xf numFmtId="0" fontId="39" fillId="8" borderId="14" xfId="0" applyFont="1" applyFill="1" applyBorder="1" applyAlignment="1">
      <alignment horizontal="center" vertical="center"/>
    </xf>
    <xf numFmtId="0" fontId="39" fillId="7" borderId="7" xfId="0" applyFont="1" applyFill="1" applyBorder="1" applyAlignment="1">
      <alignment horizontal="center" vertical="center"/>
    </xf>
    <xf numFmtId="0" fontId="39" fillId="7" borderId="8" xfId="0" applyFont="1" applyFill="1" applyBorder="1" applyAlignment="1">
      <alignment horizontal="center" vertical="center"/>
    </xf>
    <xf numFmtId="0" fontId="39" fillId="7" borderId="9" xfId="0" applyFont="1" applyFill="1" applyBorder="1" applyAlignment="1">
      <alignment horizontal="center" vertical="center"/>
    </xf>
    <xf numFmtId="0" fontId="39" fillId="7" borderId="10" xfId="0" applyFont="1" applyFill="1" applyBorder="1" applyAlignment="1">
      <alignment horizontal="center" vertical="center"/>
    </xf>
    <xf numFmtId="0" fontId="39" fillId="7" borderId="0" xfId="0" applyFont="1" applyFill="1" applyBorder="1" applyAlignment="1">
      <alignment horizontal="center" vertical="center"/>
    </xf>
    <xf numFmtId="0" fontId="39" fillId="7" borderId="11" xfId="0" applyFont="1" applyFill="1" applyBorder="1" applyAlignment="1">
      <alignment horizontal="center" vertical="center"/>
    </xf>
    <xf numFmtId="0" fontId="39" fillId="7" borderId="12" xfId="0" applyFont="1" applyFill="1" applyBorder="1" applyAlignment="1">
      <alignment horizontal="center" vertical="center"/>
    </xf>
    <xf numFmtId="0" fontId="39" fillId="7" borderId="13" xfId="0" applyFont="1" applyFill="1" applyBorder="1" applyAlignment="1">
      <alignment horizontal="center" vertical="center"/>
    </xf>
    <xf numFmtId="0" fontId="39" fillId="7" borderId="14" xfId="0" applyFont="1" applyFill="1" applyBorder="1" applyAlignment="1">
      <alignment horizontal="center" vertical="center"/>
    </xf>
    <xf numFmtId="0" fontId="39" fillId="2" borderId="7" xfId="0" applyFont="1" applyFill="1" applyBorder="1" applyAlignment="1">
      <alignment horizontal="center" vertical="center"/>
    </xf>
    <xf numFmtId="0" fontId="39" fillId="2" borderId="8" xfId="0" applyFont="1" applyFill="1" applyBorder="1" applyAlignment="1">
      <alignment horizontal="center" vertical="center"/>
    </xf>
    <xf numFmtId="0" fontId="39" fillId="2" borderId="9" xfId="0" applyFont="1" applyFill="1" applyBorder="1" applyAlignment="1">
      <alignment horizontal="center" vertical="center"/>
    </xf>
    <xf numFmtId="0" fontId="39" fillId="2" borderId="10" xfId="0" applyFont="1" applyFill="1" applyBorder="1" applyAlignment="1">
      <alignment horizontal="center" vertical="center"/>
    </xf>
    <xf numFmtId="0" fontId="39" fillId="2" borderId="0" xfId="0" applyFont="1" applyFill="1" applyBorder="1" applyAlignment="1">
      <alignment horizontal="center" vertical="center"/>
    </xf>
    <xf numFmtId="0" fontId="39" fillId="2" borderId="11" xfId="0" applyFont="1" applyFill="1" applyBorder="1" applyAlignment="1">
      <alignment horizontal="center" vertical="center"/>
    </xf>
    <xf numFmtId="0" fontId="39" fillId="2" borderId="12" xfId="0" applyFont="1" applyFill="1" applyBorder="1" applyAlignment="1">
      <alignment horizontal="center" vertical="center"/>
    </xf>
    <xf numFmtId="0" fontId="39" fillId="2" borderId="13" xfId="0" applyFont="1" applyFill="1" applyBorder="1" applyAlignment="1">
      <alignment horizontal="center" vertical="center"/>
    </xf>
    <xf numFmtId="0" fontId="39" fillId="2" borderId="14" xfId="0" applyFont="1" applyFill="1" applyBorder="1" applyAlignment="1">
      <alignment horizontal="center" vertical="center"/>
    </xf>
    <xf numFmtId="0" fontId="4" fillId="11" borderId="0" xfId="0" applyFont="1" applyFill="1" applyAlignment="1">
      <alignment horizontal="left" vertical="center"/>
    </xf>
    <xf numFmtId="0" fontId="24" fillId="19" borderId="24" xfId="0" applyFont="1" applyFill="1" applyBorder="1" applyAlignment="1">
      <alignment horizontal="left" vertical="top" wrapText="1"/>
    </xf>
    <xf numFmtId="0" fontId="24" fillId="19" borderId="0" xfId="0" applyFont="1" applyFill="1" applyBorder="1" applyAlignment="1">
      <alignment horizontal="left" vertical="top" wrapText="1"/>
    </xf>
    <xf numFmtId="0" fontId="24" fillId="19" borderId="25" xfId="0" applyFont="1" applyFill="1" applyBorder="1" applyAlignment="1">
      <alignment horizontal="left" vertical="top" wrapText="1"/>
    </xf>
    <xf numFmtId="0" fontId="24" fillId="10" borderId="24" xfId="0" applyFont="1" applyFill="1" applyBorder="1" applyAlignment="1">
      <alignment horizontal="left" vertical="top" wrapText="1"/>
    </xf>
    <xf numFmtId="0" fontId="24" fillId="10" borderId="0" xfId="0" applyFont="1" applyFill="1" applyBorder="1" applyAlignment="1">
      <alignment horizontal="left" vertical="top" wrapText="1"/>
    </xf>
    <xf numFmtId="0" fontId="24" fillId="10" borderId="25"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0" xfId="0"/>
    <xf numFmtId="0" fontId="37" fillId="0" borderId="0" xfId="0" applyFont="1" applyAlignment="1">
      <alignment wrapText="1"/>
    </xf>
    <xf numFmtId="0" fontId="0" fillId="0" borderId="0" xfId="0" applyAlignment="1"/>
  </cellXfs>
  <cellStyles count="3">
    <cellStyle name="Followed Hyperlink" xfId="2" builtinId="9" hidden="1"/>
    <cellStyle name="Hyperlink" xfId="1" builtinId="8" hidden="1"/>
    <cellStyle name="Normal" xfId="0" builtinId="0"/>
  </cellStyles>
  <dxfs count="124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2" tint="-0.499984740745262"/>
        </patternFill>
      </fill>
      <alignment horizontal="center" vertical="bottom" textRotation="0" wrapText="0" indent="0" justifyLastLine="0" shrinkToFit="0" readingOrder="0"/>
    </dxf>
    <dxf>
      <numFmt numFmtId="30" formatCode="@"/>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center" textRotation="0" wrapText="0" indent="0" justifyLastLine="0" shrinkToFit="0" readingOrder="0"/>
    </dxf>
    <dxf>
      <fill>
        <patternFill>
          <bgColor theme="5" tint="0.39994506668294322"/>
        </patternFill>
      </fill>
    </dxf>
    <dxf>
      <fill>
        <patternFill>
          <bgColor theme="5" tint="0.39994506668294322"/>
        </patternFill>
      </fill>
    </dxf>
    <dxf>
      <fill>
        <patternFill>
          <bgColor theme="5" tint="0.39994506668294322"/>
        </patternFill>
      </fill>
    </dxf>
    <dxf>
      <fill>
        <patternFill>
          <bgColor theme="6" tint="0.39994506668294322"/>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ill>
        <patternFill>
          <bgColor rgb="FFFF0000"/>
        </patternFill>
      </fill>
    </dxf>
    <dxf>
      <fill>
        <patternFill>
          <bgColor theme="0" tint="-0.14996795556505021"/>
        </patternFill>
      </fill>
    </dxf>
    <dxf>
      <fill>
        <patternFill>
          <bgColor rgb="FFFFFF99"/>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FF99"/>
        </patternFill>
      </fill>
    </dxf>
    <dxf>
      <fill>
        <patternFill>
          <bgColor theme="0" tint="-0.14996795556505021"/>
        </patternFill>
      </fill>
    </dxf>
    <dxf>
      <fill>
        <patternFill>
          <bgColor rgb="FFFF0000"/>
        </patternFill>
      </fill>
    </dxf>
    <dxf>
      <fill>
        <patternFill>
          <bgColor rgb="FFFFFF00"/>
        </patternFill>
      </fill>
    </dxf>
    <dxf>
      <font>
        <color theme="0" tint="-0.14996795556505021"/>
      </font>
    </dxf>
    <dxf>
      <fill>
        <patternFill>
          <bgColor rgb="FFFFFF00"/>
        </patternFill>
      </fill>
    </dxf>
    <dxf>
      <fill>
        <patternFill>
          <bgColor theme="0" tint="-0.14996795556505021"/>
        </patternFill>
      </fill>
    </dxf>
    <dxf>
      <fill>
        <patternFill>
          <bgColor rgb="FFFFFF99"/>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FF99"/>
        </patternFill>
      </fill>
    </dxf>
    <dxf>
      <fill>
        <patternFill>
          <bgColor theme="0" tint="-0.14996795556505021"/>
        </patternFill>
      </fill>
    </dxf>
    <dxf>
      <fill>
        <patternFill>
          <bgColor rgb="FFFF0000"/>
        </patternFill>
      </fill>
    </dxf>
    <dxf>
      <fill>
        <patternFill>
          <bgColor rgb="FFFFFF00"/>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rgb="FFFFFF00"/>
      </font>
      <fill>
        <patternFill>
          <bgColor rgb="FFFFFF00"/>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4" tint="0.39994506668294322"/>
      </font>
      <fill>
        <patternFill>
          <bgColor theme="4"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theme="5" tint="0.39994506668294322"/>
      </font>
      <fill>
        <patternFill>
          <bgColor theme="5" tint="0.39994506668294322"/>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FFC000"/>
      </font>
      <fill>
        <patternFill>
          <bgColor rgb="FFFFC00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0070C0"/>
      </font>
      <fill>
        <patternFill>
          <bgColor rgb="FF0070C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s>
  <tableStyles count="0" defaultTableStyle="TableStyleMedium9" defaultPivotStyle="PivotStyleLight16"/>
  <colors>
    <mruColors>
      <color rgb="FFFFFF99"/>
      <color rgb="FFFFFF66"/>
      <color rgb="FFFFD44B"/>
      <color rgb="FFFF6600"/>
      <color rgb="FFFF3300"/>
      <color rgb="FFFF99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default_players">
        <xsd:complexType>
          <xsd:sequence minOccurs="0">
            <xsd:element minOccurs="0" maxOccurs="unbounded" nillable="true" name="default_player" form="unqualified">
              <xsd:complexType>
                <xsd:sequence minOccurs="0">
                  <xsd:element minOccurs="0" nillable="true" type="xsd:integer" name="UID" form="unqualified"/>
                  <xsd:element minOccurs="0" nillable="true" type="xsd:string" name="First" form="unqualified"/>
                  <xsd:element minOccurs="0" nillable="true" type="xsd:string" name="Nickname" form="unqualified"/>
                  <xsd:element minOccurs="0" nillable="true" type="xsd:string" name="Last" form="unqualified"/>
                  <xsd:element minOccurs="0" nillable="true" type="xsd:integer" name="speed" form="unqualified"/>
                  <xsd:element minOccurs="0" nillable="true" type="xsd:integer" name="agility" form="unqualified"/>
                  <xsd:element minOccurs="0" nillable="true" type="xsd:integer" name="power" form="unqualified"/>
                </xsd:sequence>
              </xsd:complexType>
            </xsd:element>
          </xsd:sequence>
        </xsd:complexType>
      </xsd:element>
    </xsd:schema>
  </Schema>
  <Schema ID="Schema2">
    <xsd:schema xmlns:xsd="http://www.w3.org/2001/XMLSchema" xmlns="">
      <xsd:element nillable="true" name="powerups">
        <xsd:complexType>
          <xsd:sequence minOccurs="0">
            <xsd:element minOccurs="0" maxOccurs="unbounded" nillable="true" name="powerup" form="unqualified">
              <xsd:complexType>
                <xsd:sequence minOccurs="0">
                  <xsd:element minOccurs="0" nillable="true" type="xsd:string" name="name" form="unqualified"/>
                  <xsd:element minOccurs="0" nillable="true" type="xsd:string" name="description" form="unqualified"/>
                  <xsd:element minOccurs="0" nillable="true" type="xsd:string" name="attribute" form="unqualified"/>
                  <xsd:element minOccurs="0" nillable="true" type="xsd:integer" name="buffBase" form="unqualified"/>
                  <xsd:element minOccurs="0" nillable="true" type="xsd:double" name="buffIncrement" form="unqualified"/>
                  <xsd:element minOccurs="0" nillable="true" type="xsd:integer" name="cost" form="unqualified"/>
                  <xsd:element minOccurs="0" nillable="true" type="xsd:string" name="pack" form="unqualified"/>
                  <xsd:element minOccurs="0" nillable="true" type="xsd:string" name="cardLevel" form="unqualified"/>
                  <xsd:element minOccurs="0" nillable="true" type="xsd:integer" name="playerMinLevel" form="unqualified"/>
                  <xsd:element minOccurs="0" nillable="true" type="xsd:string" name="timeScope" form="unqualified"/>
                  <xsd:element minOccurs="0" nillable="true" type="xsd:string" name="playerScope" form="unqualified"/>
                </xsd:sequence>
              </xsd:complexType>
            </xsd:element>
          </xsd:sequence>
        </xsd:complexType>
      </xsd:element>
    </xsd:schema>
  </Schema>
  <Map ID="1" Name="default_players_Map" RootElement="default_players" SchemaID="Schema1" ShowImportExportValidationErrors="false" AutoFit="true" Append="false" PreserveSortAFLayout="true" PreserveFormat="true">
    <DataBinding FileBinding="true" ConnectionID="1" DataBindingLoadMode="1"/>
  </Map>
  <Map ID="2" Name="powerups_Map" RootElement="powerups" SchemaID="Schema2"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46</xdr:col>
      <xdr:colOff>1440</xdr:colOff>
      <xdr:row>1</xdr:row>
      <xdr:rowOff>55057</xdr:rowOff>
    </xdr:from>
    <xdr:to>
      <xdr:col>56</xdr:col>
      <xdr:colOff>11206</xdr:colOff>
      <xdr:row>1</xdr:row>
      <xdr:rowOff>756716</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256999" y="279175"/>
          <a:ext cx="1130353" cy="701659"/>
        </a:xfrm>
        <a:prstGeom prst="rect">
          <a:avLst/>
        </a:prstGeom>
        <a:noFill/>
        <a:ln w="1">
          <a:noFill/>
          <a:miter lim="800000"/>
          <a:headEnd/>
          <a:tailEnd type="none" w="med" len="med"/>
        </a:ln>
        <a:effectLst/>
      </xdr:spPr>
    </xdr:pic>
    <xdr:clientData/>
  </xdr:twoCellAnchor>
  <xdr:twoCellAnchor editAs="oneCell">
    <xdr:from>
      <xdr:col>1</xdr:col>
      <xdr:colOff>7844</xdr:colOff>
      <xdr:row>1</xdr:row>
      <xdr:rowOff>53955</xdr:rowOff>
    </xdr:from>
    <xdr:to>
      <xdr:col>10</xdr:col>
      <xdr:colOff>44823</xdr:colOff>
      <xdr:row>2</xdr:row>
      <xdr:rowOff>38</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9903" y="278073"/>
          <a:ext cx="1191185" cy="708083"/>
        </a:xfrm>
        <a:prstGeom prst="rect">
          <a:avLst/>
        </a:prstGeom>
        <a:noFill/>
        <a:ln w="1">
          <a:noFill/>
          <a:miter lim="800000"/>
          <a:headEnd/>
          <a:tailEnd type="none" w="med" len="med"/>
        </a:ln>
        <a:effectLst/>
      </xdr:spPr>
    </xdr:pic>
    <xdr:clientData/>
  </xdr:twoCellAnchor>
  <xdr:twoCellAnchor>
    <xdr:from>
      <xdr:col>10</xdr:col>
      <xdr:colOff>117231</xdr:colOff>
      <xdr:row>22</xdr:row>
      <xdr:rowOff>78154</xdr:rowOff>
    </xdr:from>
    <xdr:to>
      <xdr:col>13</xdr:col>
      <xdr:colOff>9770</xdr:colOff>
      <xdr:row>24</xdr:row>
      <xdr:rowOff>58615</xdr:rowOff>
    </xdr:to>
    <xdr:sp macro="" textlink="">
      <xdr:nvSpPr>
        <xdr:cNvPr id="2" name="Right Arrow 1"/>
        <xdr:cNvSpPr/>
      </xdr:nvSpPr>
      <xdr:spPr>
        <a:xfrm>
          <a:off x="1484923" y="3634154"/>
          <a:ext cx="258885" cy="26376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123825</xdr:colOff>
      <xdr:row>37</xdr:row>
      <xdr:rowOff>104775</xdr:rowOff>
    </xdr:from>
    <xdr:to>
      <xdr:col>15</xdr:col>
      <xdr:colOff>561975</xdr:colOff>
      <xdr:row>48</xdr:row>
      <xdr:rowOff>19050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39025" y="7153275"/>
          <a:ext cx="2266950" cy="2009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83820</xdr:colOff>
          <xdr:row>0</xdr:row>
          <xdr:rowOff>68580</xdr:rowOff>
        </xdr:from>
        <xdr:to>
          <xdr:col>2</xdr:col>
          <xdr:colOff>525780</xdr:colOff>
          <xdr:row>3</xdr:row>
          <xdr:rowOff>106680</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0</xdr:row>
          <xdr:rowOff>45720</xdr:rowOff>
        </xdr:from>
        <xdr:to>
          <xdr:col>3</xdr:col>
          <xdr:colOff>723900</xdr:colOff>
          <xdr:row>3</xdr:row>
          <xdr:rowOff>106680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tables/table1.xml><?xml version="1.0" encoding="utf-8"?>
<table xmlns="http://schemas.openxmlformats.org/spreadsheetml/2006/main" id="3" name="Table3" displayName="Table3" ref="A4:L32" tableType="xml" totalsRowShown="0" headerRowDxfId="23" dataDxfId="22">
  <autoFilter ref="A4:L32"/>
  <tableColumns count="12">
    <tableColumn id="1" uniqueName="item" name="0" dataDxfId="21">
      <xmlColumnPr mapId="7" xpath="/dunks/dunk/item" xmlDataType="int"/>
    </tableColumn>
    <tableColumn id="2" uniqueName="name" name="name" dataDxfId="20">
      <calculatedColumnFormula>CONCATENATE(P5,N5,O5)</calculatedColumnFormula>
      <xmlColumnPr mapId="7" xpath="/dunks/dunk/name" xmlDataType="string"/>
    </tableColumn>
    <tableColumn id="3" uniqueName="minlevel" name="minlevel" dataDxfId="19">
      <xmlColumnPr mapId="7" xpath="/dunks/dunk/minlevel" xmlDataType="int"/>
    </tableColumn>
    <tableColumn id="4" uniqueName="speed" name="speed" dataDxfId="18">
      <xmlColumnPr mapId="7" xpath="/dunks/dunk/speed" xmlDataType="int"/>
    </tableColumn>
    <tableColumn id="5" uniqueName="skill" name="Agility" dataDxfId="17">
      <xmlColumnPr mapId="7" xpath="/dunks/dunk/skill" xmlDataType="int"/>
    </tableColumn>
    <tableColumn id="6" uniqueName="power" name="power" dataDxfId="16">
      <xmlColumnPr mapId="7" xpath="/dunks/dunk/power" xmlDataType="int"/>
    </tableColumn>
    <tableColumn id="7" uniqueName="description" name="description" dataDxfId="15">
      <calculatedColumnFormula>CONCATENATE("Increases ",I5,J5," for ",K5," seconds. ",L5," second cooldown.")</calculatedColumnFormula>
      <xmlColumnPr mapId="7" xpath="/dunks/dunk/description" xmlDataType="string"/>
    </tableColumn>
    <tableColumn id="8" uniqueName="cost" name="cost" dataDxfId="14">
      <calculatedColumnFormula>(SUM(C5:F5)*5)+(C5*10)</calculatedColumnFormula>
      <xmlColumnPr mapId="7" xpath="/dunks/dunk/cost" xmlDataType="int"/>
    </tableColumn>
    <tableColumn id="9" uniqueName="increaseA" name="increaseA" dataDxfId="13">
      <xmlColumnPr mapId="7" xpath="/dunks/dunk/increaseA" xmlDataType="string"/>
    </tableColumn>
    <tableColumn id="10" uniqueName="increaseB" name="increaseB" dataDxfId="12">
      <xmlColumnPr mapId="7" xpath="/dunks/dunk/increaseB" xmlDataType="string"/>
    </tableColumn>
    <tableColumn id="11" uniqueName="duration" name="duration" dataDxfId="11">
      <xmlColumnPr mapId="7" xpath="/dunks/dunk/duration" xmlDataType="int"/>
    </tableColumn>
    <tableColumn id="12" uniqueName="cooldown" name="cooldown" dataDxfId="10">
      <xmlColumnPr mapId="7" xpath="/dunks/dunk/cooldown" xmlDataType="int"/>
    </tableColumn>
  </tableColumns>
  <tableStyleInfo name="TableStyleMedium9" showFirstColumn="0" showLastColumn="0" showRowStripes="1" showColumnStripes="0"/>
</table>
</file>

<file path=xl/tables/table2.xml><?xml version="1.0" encoding="utf-8"?>
<table xmlns="http://schemas.openxmlformats.org/spreadsheetml/2006/main" id="5" name="Table5" displayName="Table5" ref="A2:B21" tableType="xml" totalsRowShown="0" headerRowDxfId="9">
  <autoFilter ref="A2:B21"/>
  <tableColumns count="2">
    <tableColumn id="1" uniqueName="name" name="Hang Time">
      <xmlColumnPr mapId="6" xpath="/cards/card/name" xmlDataType="string"/>
    </tableColumn>
    <tableColumn id="2" uniqueName="effect" name="Increase distance from hoop that dunks start">
      <xmlColumnPr mapId="6" xpath="/cards/card/effect" xmlDataType="string"/>
    </tableColumn>
  </tableColumns>
  <tableStyleInfo name="TableStyleMedium9" showFirstColumn="0" showLastColumn="0" showRowStripes="1" showColumnStripes="0"/>
</table>
</file>

<file path=xl/tables/table3.xml><?xml version="1.0" encoding="utf-8"?>
<table xmlns="http://schemas.openxmlformats.org/spreadsheetml/2006/main" id="7" name="Table7" displayName="Table7" ref="A1:L82" tableType="xml" totalsRowShown="0">
  <autoFilter ref="A1:L82"/>
  <tableColumns count="12">
    <tableColumn id="1" uniqueName="name" name="name">
      <xmlColumnPr mapId="10" xpath="/powerups/powerup/name" xmlDataType="string"/>
    </tableColumn>
    <tableColumn id="2" uniqueName="description" name="description">
      <xmlColumnPr mapId="10" xpath="/powerups/powerup/description" xmlDataType="string"/>
    </tableColumn>
    <tableColumn id="3" uniqueName="attribute" name="attribute">
      <xmlColumnPr mapId="10" xpath="/powerups/powerup/attribute" xmlDataType="string"/>
    </tableColumn>
    <tableColumn id="4" uniqueName="buffBase" name="buffBase">
      <xmlColumnPr mapId="10" xpath="/powerups/powerup/buffBase" xmlDataType="int"/>
    </tableColumn>
    <tableColumn id="5" uniqueName="buffIncrement" name="buffIncrement">
      <xmlColumnPr mapId="10" xpath="/powerups/powerup/buffIncrement" xmlDataType="decimal"/>
    </tableColumn>
    <tableColumn id="6" uniqueName="cost" name="cost">
      <xmlColumnPr mapId="10" xpath="/powerups/powerup/cost" xmlDataType="int"/>
    </tableColumn>
    <tableColumn id="7" uniqueName="pack" name="pack">
      <xmlColumnPr mapId="10" xpath="/powerups/powerup/pack" xmlDataType="string"/>
    </tableColumn>
    <tableColumn id="8" uniqueName="cardLevel" name="cardLevel">
      <xmlColumnPr mapId="10" xpath="/powerups/powerup/cardLevel" xmlDataType="string"/>
    </tableColumn>
    <tableColumn id="9" uniqueName="playerMinLevel" name="playerMinLevel">
      <xmlColumnPr mapId="10" xpath="/powerups/powerup/playerMinLevel" xmlDataType="int"/>
    </tableColumn>
    <tableColumn id="10" uniqueName="timeScope" name="timeScope">
      <xmlColumnPr mapId="10" xpath="/powerups/powerup/timeScope" xmlDataType="string"/>
    </tableColumn>
    <tableColumn id="11" uniqueName="cooldown" name="cooldown">
      <xmlColumnPr mapId="10" xpath="/powerups/powerup/cooldown" xmlDataType="decimal"/>
    </tableColumn>
    <tableColumn id="12" uniqueName="playerScope" name="playerScope">
      <xmlColumnPr mapId="10" xpath="/powerups/powerup/playerScope" xmlDataType="string"/>
    </tableColumn>
  </tableColumns>
  <tableStyleInfo name="TableStyleMedium9" showFirstColumn="0" showLastColumn="0" showRowStripes="1" showColumnStripes="0"/>
</table>
</file>

<file path=xl/tables/table4.xml><?xml version="1.0" encoding="utf-8"?>
<table xmlns="http://schemas.openxmlformats.org/spreadsheetml/2006/main" id="1" name="Table1" displayName="Table1" ref="A1:G13" tableType="xml" totalsRowShown="0" headerRowDxfId="8" dataDxfId="7" connectionId="1">
  <autoFilter ref="A1:G13"/>
  <tableColumns count="7">
    <tableColumn id="1" uniqueName="UID" name="UID" dataDxfId="6">
      <xmlColumnPr mapId="1" xpath="/default_players/default_player/UID" xmlDataType="integer"/>
    </tableColumn>
    <tableColumn id="2" uniqueName="First" name="First" dataDxfId="5">
      <xmlColumnPr mapId="1" xpath="/default_players/default_player/First" xmlDataType="string"/>
    </tableColumn>
    <tableColumn id="3" uniqueName="Nickname" name="Nickname" dataDxfId="4">
      <xmlColumnPr mapId="1" xpath="/default_players/default_player/Nickname" xmlDataType="string"/>
    </tableColumn>
    <tableColumn id="4" uniqueName="Last" name="Last" dataDxfId="3">
      <xmlColumnPr mapId="1" xpath="/default_players/default_player/Last" xmlDataType="string"/>
    </tableColumn>
    <tableColumn id="5" uniqueName="speed" name="Speed" dataDxfId="2">
      <xmlColumnPr mapId="1" xpath="/default_players/default_player/speed" xmlDataType="integer"/>
    </tableColumn>
    <tableColumn id="6" uniqueName="agility" name="Agility" dataDxfId="1">
      <xmlColumnPr mapId="1" xpath="/default_players/default_player/agility" xmlDataType="integer"/>
    </tableColumn>
    <tableColumn id="7" uniqueName="power" name="Power" dataDxfId="0">
      <xmlColumnPr mapId="1" xpath="/default_players/default_player/power" xmlDataType="integer"/>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3.xml"/><Relationship Id="rId6" Type="http://schemas.openxmlformats.org/officeDocument/2006/relationships/image" Target="../media/image5.emf"/><Relationship Id="rId5" Type="http://schemas.openxmlformats.org/officeDocument/2006/relationships/oleObject" Target="../embeddings/oleObject2.bin"/><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Q95"/>
  <sheetViews>
    <sheetView topLeftCell="A4" zoomScale="130" zoomScaleNormal="130" workbookViewId="0">
      <selection activeCell="AG36" sqref="AG36:AH36"/>
    </sheetView>
  </sheetViews>
  <sheetFormatPr defaultColWidth="8.88671875" defaultRowHeight="14.4" x14ac:dyDescent="0.3"/>
  <cols>
    <col min="1" max="1" width="1.6640625" customWidth="1"/>
    <col min="2" max="2" width="3.88671875" customWidth="1"/>
    <col min="3" max="29" width="1.6640625" customWidth="1"/>
    <col min="30" max="30" width="2.109375" customWidth="1"/>
    <col min="31" max="31" width="3.88671875" customWidth="1"/>
    <col min="32" max="35" width="1.6640625" customWidth="1"/>
    <col min="36" max="40" width="1.88671875" customWidth="1"/>
    <col min="41" max="59" width="1.6640625" customWidth="1"/>
    <col min="60" max="60" width="3.88671875" customWidth="1"/>
    <col min="61" max="64" width="1.6640625" customWidth="1"/>
    <col min="65" max="65" width="2.44140625" customWidth="1"/>
    <col min="66" max="90" width="1.6640625" customWidth="1"/>
    <col min="91" max="92" width="3" customWidth="1"/>
    <col min="93" max="101" width="2.6640625" customWidth="1"/>
    <col min="102" max="139" width="1.6640625" customWidth="1"/>
  </cols>
  <sheetData>
    <row r="1" spans="1:95" ht="5.25" customHeight="1" x14ac:dyDescent="0.35">
      <c r="A1" s="31"/>
      <c r="B1" s="31"/>
      <c r="C1" s="50"/>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row>
    <row r="2" spans="1:95" ht="60" customHeight="1" x14ac:dyDescent="0.25">
      <c r="A2" s="31"/>
      <c r="B2" s="31"/>
      <c r="C2" s="31"/>
      <c r="D2" s="31"/>
      <c r="E2" s="31"/>
      <c r="F2" s="31"/>
      <c r="G2" s="31"/>
      <c r="H2" s="31"/>
      <c r="I2" s="31"/>
      <c r="J2" s="31"/>
      <c r="K2" s="31"/>
      <c r="L2" s="31"/>
      <c r="M2" s="31"/>
      <c r="N2" s="31"/>
      <c r="O2" s="31"/>
      <c r="P2" s="31"/>
      <c r="Q2" s="42" t="s">
        <v>575</v>
      </c>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42" t="s">
        <v>105</v>
      </c>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row>
    <row r="3" spans="1:95" ht="3" customHeight="1" x14ac:dyDescent="0.25">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row>
    <row r="4" spans="1:95" ht="11.1" customHeight="1" thickBot="1" x14ac:dyDescent="0.3">
      <c r="A4" s="3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5"/>
      <c r="AR4" s="22"/>
      <c r="AS4" s="31"/>
      <c r="AT4" s="31"/>
      <c r="AU4" s="22"/>
      <c r="AV4" s="22"/>
      <c r="AW4" s="22"/>
      <c r="AX4" s="22"/>
      <c r="AY4" s="22"/>
      <c r="AZ4" s="22"/>
      <c r="BA4" s="22"/>
      <c r="BB4" s="22"/>
      <c r="BC4" s="22"/>
      <c r="BD4" s="290" t="str">
        <f>VLOOKUP($AW$9,'Powerup Cards'!$A$5:$O$94,2,FALSE)</f>
        <v>Gold  Authority</v>
      </c>
      <c r="BE4" s="290"/>
      <c r="BF4" s="290"/>
      <c r="BG4" s="290"/>
      <c r="BH4" s="290"/>
      <c r="BI4" s="290"/>
      <c r="BJ4" s="290"/>
      <c r="BK4" s="290"/>
      <c r="BL4" s="290"/>
      <c r="BM4" s="290"/>
      <c r="BN4" s="290"/>
      <c r="BO4" s="290"/>
      <c r="BP4" s="290"/>
      <c r="BQ4" s="290"/>
      <c r="BR4" s="290"/>
      <c r="BS4" s="290"/>
      <c r="BT4" s="290"/>
      <c r="BU4" s="290"/>
      <c r="BV4" s="290"/>
      <c r="BW4" s="290"/>
      <c r="BX4" s="290"/>
      <c r="BY4" s="290"/>
      <c r="BZ4" s="290"/>
      <c r="CA4" s="290"/>
      <c r="CB4" s="290"/>
      <c r="CC4" s="290"/>
      <c r="CD4" s="290"/>
      <c r="CE4" s="290"/>
      <c r="CF4" s="290"/>
      <c r="CG4" s="290"/>
      <c r="CH4" s="290"/>
      <c r="CI4" s="290"/>
      <c r="CJ4" s="38"/>
      <c r="CK4" s="20"/>
      <c r="CL4" s="31"/>
      <c r="CM4" s="63">
        <v>0</v>
      </c>
      <c r="CN4" s="63"/>
    </row>
    <row r="5" spans="1:95" ht="11.1" customHeight="1" thickTop="1" thickBot="1" x14ac:dyDescent="0.35">
      <c r="A5" s="31"/>
      <c r="B5" s="22"/>
      <c r="C5" s="22"/>
      <c r="D5" s="22"/>
      <c r="E5" s="22"/>
      <c r="F5" s="22"/>
      <c r="G5" s="22"/>
      <c r="H5" s="22"/>
      <c r="I5" s="22"/>
      <c r="J5" s="22"/>
      <c r="K5" s="22"/>
      <c r="L5" s="22"/>
      <c r="M5" s="22"/>
      <c r="N5" s="22"/>
      <c r="O5" s="22"/>
      <c r="P5" s="22"/>
      <c r="Q5" s="293" t="s">
        <v>99</v>
      </c>
      <c r="R5" s="294"/>
      <c r="S5" s="294"/>
      <c r="T5" s="294"/>
      <c r="U5" s="294"/>
      <c r="V5" s="294"/>
      <c r="W5" s="294"/>
      <c r="X5" s="294"/>
      <c r="Y5" s="294"/>
      <c r="Z5" s="294"/>
      <c r="AA5" s="295"/>
      <c r="AB5" s="22"/>
      <c r="AC5" s="22"/>
      <c r="AD5" s="22"/>
      <c r="AE5" s="22"/>
      <c r="AF5" s="22"/>
      <c r="AG5" s="22"/>
      <c r="AH5" s="22"/>
      <c r="AI5" s="22"/>
      <c r="AJ5" s="21"/>
      <c r="AK5" s="292" t="s">
        <v>103</v>
      </c>
      <c r="AL5" s="292"/>
      <c r="AM5" s="292"/>
      <c r="AN5" s="292"/>
      <c r="AO5" s="22"/>
      <c r="AP5" s="22"/>
      <c r="AQ5" s="22"/>
      <c r="AR5" s="22"/>
      <c r="AS5" s="31"/>
      <c r="AT5" s="31"/>
      <c r="AU5" s="22"/>
      <c r="AV5" s="22"/>
      <c r="AW5" s="22"/>
      <c r="AX5" s="22"/>
      <c r="AY5" s="22"/>
      <c r="AZ5" s="22"/>
      <c r="BA5" s="22"/>
      <c r="BB5" s="22"/>
      <c r="BC5" s="22"/>
      <c r="BD5" s="45" t="str">
        <f>'Powerup Cards'!C2</f>
        <v>Min level</v>
      </c>
      <c r="BE5" s="39"/>
      <c r="BF5" s="39"/>
      <c r="BG5" s="39" t="str">
        <f>'Powerup Cards'!E2</f>
        <v>Speed</v>
      </c>
      <c r="BH5" s="39"/>
      <c r="BI5" s="39"/>
      <c r="BJ5" s="39" t="str">
        <f>'Powerup Cards'!F2</f>
        <v>Agility</v>
      </c>
      <c r="BK5" s="39"/>
      <c r="BL5" s="39"/>
      <c r="BM5" s="39" t="str">
        <f>'Powerup Cards'!G2</f>
        <v>Power</v>
      </c>
      <c r="BN5" s="39"/>
      <c r="BO5" s="39"/>
      <c r="BP5" s="39" t="str">
        <f>'Powerup Cards'!H2</f>
        <v>Block</v>
      </c>
      <c r="BQ5" s="39"/>
      <c r="BR5" s="39"/>
      <c r="BS5" s="39" t="str">
        <f>'Powerup Cards'!I2</f>
        <v>Shoot</v>
      </c>
      <c r="BT5" s="39"/>
      <c r="BU5" s="39"/>
      <c r="BV5" s="39" t="str">
        <f>'Powerup Cards'!J2</f>
        <v>Steal</v>
      </c>
      <c r="BW5" s="39"/>
      <c r="BX5" s="39"/>
      <c r="BY5" s="39" t="str">
        <f>'Powerup Cards'!K2</f>
        <v>Pass</v>
      </c>
      <c r="BZ5" s="39"/>
      <c r="CA5" s="39"/>
      <c r="CB5" s="39" t="str">
        <f>'Powerup Cards'!L2</f>
        <v>Drive</v>
      </c>
      <c r="CC5" s="39"/>
      <c r="CD5" s="39"/>
      <c r="CE5" s="39" t="str">
        <f>'Powerup Cards'!M2</f>
        <v>Ball Handling</v>
      </c>
      <c r="CF5" s="39"/>
      <c r="CG5" s="39"/>
      <c r="CH5" s="38" t="str">
        <f>'Powerup Cards'!N2</f>
        <v>Guard</v>
      </c>
      <c r="CI5" s="38"/>
      <c r="CJ5" s="38"/>
      <c r="CK5" s="20"/>
      <c r="CL5" s="31"/>
      <c r="CM5" s="63">
        <v>1</v>
      </c>
      <c r="CN5" s="63"/>
      <c r="CP5" s="105"/>
      <c r="CQ5" s="105"/>
    </row>
    <row r="6" spans="1:95" ht="11.1" customHeight="1" thickBot="1" x14ac:dyDescent="0.35">
      <c r="A6" s="31"/>
      <c r="B6" s="22"/>
      <c r="C6" s="22"/>
      <c r="D6" s="22"/>
      <c r="E6" s="22"/>
      <c r="F6" s="22"/>
      <c r="G6" s="22"/>
      <c r="H6" s="22"/>
      <c r="I6" s="22"/>
      <c r="J6" s="22"/>
      <c r="K6" s="22"/>
      <c r="L6" s="22"/>
      <c r="M6" s="22"/>
      <c r="N6" s="22"/>
      <c r="O6" s="22"/>
      <c r="P6" s="22"/>
      <c r="Q6" s="296"/>
      <c r="R6" s="297"/>
      <c r="S6" s="297"/>
      <c r="T6" s="297"/>
      <c r="U6" s="297"/>
      <c r="V6" s="297"/>
      <c r="W6" s="297"/>
      <c r="X6" s="297"/>
      <c r="Y6" s="297"/>
      <c r="Z6" s="297"/>
      <c r="AA6" s="298"/>
      <c r="AB6" s="22"/>
      <c r="AC6" s="22"/>
      <c r="AD6" s="22"/>
      <c r="AE6" s="22"/>
      <c r="AF6" s="22"/>
      <c r="AG6" s="22"/>
      <c r="AH6" s="23"/>
      <c r="AI6" s="23"/>
      <c r="AJ6" s="23"/>
      <c r="AK6" s="23"/>
      <c r="AL6" s="23"/>
      <c r="AM6" s="23"/>
      <c r="AN6" s="23"/>
      <c r="AO6" s="23"/>
      <c r="AP6" s="23"/>
      <c r="AQ6" s="22"/>
      <c r="AR6" s="22"/>
      <c r="AS6" s="31"/>
      <c r="AT6" s="31"/>
      <c r="AU6" s="22"/>
      <c r="AV6" s="22"/>
      <c r="AW6" s="20"/>
      <c r="AX6" s="22"/>
      <c r="AY6" s="20"/>
      <c r="AZ6" s="22"/>
      <c r="BA6" s="20"/>
      <c r="BB6" s="22"/>
      <c r="BC6" s="20"/>
      <c r="BD6" s="281">
        <f>VLOOKUP($AW$9,'Powerup Cards'!$A$5:$O$94,3,FALSE)</f>
        <v>20</v>
      </c>
      <c r="BE6" s="282"/>
      <c r="BF6" s="22"/>
      <c r="BG6" s="281">
        <f>VLOOKUP($AW$9,'Powerup Cards'!$A$5:$O$94,5,FALSE)</f>
        <v>0</v>
      </c>
      <c r="BH6" s="282"/>
      <c r="BI6" s="22"/>
      <c r="BJ6" s="281">
        <f>VLOOKUP($AW$9,'Powerup Cards'!$A$5:$O$94,6,FALSE)</f>
        <v>0</v>
      </c>
      <c r="BK6" s="282"/>
      <c r="BL6" s="22"/>
      <c r="BM6" s="281">
        <f>VLOOKUP($AW$9,'Powerup Cards'!$A$5:$O$94,7,FALSE)</f>
        <v>0</v>
      </c>
      <c r="BN6" s="282"/>
      <c r="BO6" s="22"/>
      <c r="BP6" s="281">
        <f>VLOOKUP($AW$9,'Powerup Cards'!$A$5:$O$94,8,FALSE)</f>
        <v>0</v>
      </c>
      <c r="BQ6" s="282"/>
      <c r="BR6" s="22"/>
      <c r="BS6" s="281">
        <f>VLOOKUP($AW$9,'Powerup Cards'!$A$5:$O$94,9,FALSE)</f>
        <v>35</v>
      </c>
      <c r="BT6" s="282"/>
      <c r="BU6" s="22"/>
      <c r="BV6" s="281">
        <f>VLOOKUP($AW$9,'Powerup Cards'!$A$5:$O$94,10,FALSE)</f>
        <v>0</v>
      </c>
      <c r="BW6" s="282"/>
      <c r="BX6" s="22"/>
      <c r="BY6" s="281">
        <f>VLOOKUP($AW$9,'Powerup Cards'!$A$5:$O$94,11,FALSE)</f>
        <v>0</v>
      </c>
      <c r="BZ6" s="282"/>
      <c r="CA6" s="22"/>
      <c r="CB6" s="281">
        <f>VLOOKUP($AW$9,'Powerup Cards'!$A$5:$O$94,12,FALSE)</f>
        <v>0</v>
      </c>
      <c r="CC6" s="282"/>
      <c r="CD6" s="22"/>
      <c r="CE6" s="281">
        <f>VLOOKUP($AW$9,'Powerup Cards'!$A$5:$O$94,13,FALSE)</f>
        <v>0</v>
      </c>
      <c r="CF6" s="282"/>
      <c r="CG6" s="22"/>
      <c r="CH6" s="281">
        <f>VLOOKUP($AW$9,'Powerup Cards'!$A$5:$O$94,13,FALSE)</f>
        <v>0</v>
      </c>
      <c r="CI6" s="282"/>
      <c r="CJ6" s="20"/>
      <c r="CK6" s="20"/>
      <c r="CL6" s="31"/>
      <c r="CM6" s="63">
        <v>2</v>
      </c>
      <c r="CN6" s="63"/>
      <c r="CP6" s="105"/>
    </row>
    <row r="7" spans="1:95" ht="11.1" customHeight="1" thickTop="1" thickBot="1" x14ac:dyDescent="0.35">
      <c r="A7" s="31"/>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37" t="s">
        <v>69</v>
      </c>
      <c r="AF7" s="22"/>
      <c r="AG7" s="299" t="s">
        <v>69</v>
      </c>
      <c r="AH7" s="300"/>
      <c r="AI7" s="301"/>
      <c r="AJ7" s="24"/>
      <c r="AK7" s="308" t="s">
        <v>71</v>
      </c>
      <c r="AL7" s="309"/>
      <c r="AM7" s="310"/>
      <c r="AN7" s="24"/>
      <c r="AO7" s="317" t="s">
        <v>73</v>
      </c>
      <c r="AP7" s="318"/>
      <c r="AQ7" s="319"/>
      <c r="AR7" s="22"/>
      <c r="AS7" s="31"/>
      <c r="AT7" s="31"/>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0"/>
      <c r="CA7" s="20"/>
      <c r="CB7" s="20"/>
      <c r="CC7" s="20"/>
      <c r="CD7" s="20"/>
      <c r="CE7" s="20"/>
      <c r="CF7" s="20"/>
      <c r="CG7" s="20"/>
      <c r="CH7" s="20"/>
      <c r="CI7" s="20"/>
      <c r="CJ7" s="20"/>
      <c r="CK7" s="20"/>
      <c r="CL7" s="31"/>
      <c r="CM7" s="63">
        <v>3</v>
      </c>
      <c r="CN7" s="63"/>
      <c r="CP7" s="105"/>
      <c r="CQ7" s="105"/>
    </row>
    <row r="8" spans="1:95" ht="11.1" customHeight="1" thickTop="1" thickBot="1" x14ac:dyDescent="0.35">
      <c r="A8" s="31"/>
      <c r="B8" s="22"/>
      <c r="C8" s="22"/>
      <c r="D8" s="442" t="s">
        <v>98</v>
      </c>
      <c r="E8" s="443"/>
      <c r="F8" s="443"/>
      <c r="G8" s="443"/>
      <c r="H8" s="443"/>
      <c r="I8" s="443"/>
      <c r="J8" s="443"/>
      <c r="K8" s="443"/>
      <c r="L8" s="443"/>
      <c r="M8" s="443"/>
      <c r="N8" s="444"/>
      <c r="O8" s="22"/>
      <c r="P8" s="22"/>
      <c r="Q8" s="22"/>
      <c r="R8" s="22"/>
      <c r="S8" s="22"/>
      <c r="T8" s="22"/>
      <c r="U8" s="456" t="s">
        <v>75</v>
      </c>
      <c r="V8" s="457"/>
      <c r="W8" s="458"/>
      <c r="X8" s="22"/>
      <c r="Y8" s="22"/>
      <c r="Z8" s="22"/>
      <c r="AA8" s="22"/>
      <c r="AB8" s="22"/>
      <c r="AC8" s="22"/>
      <c r="AD8" s="22"/>
      <c r="AE8" s="37" t="s">
        <v>71</v>
      </c>
      <c r="AF8" s="22"/>
      <c r="AG8" s="302"/>
      <c r="AH8" s="303"/>
      <c r="AI8" s="304"/>
      <c r="AJ8" s="24"/>
      <c r="AK8" s="311"/>
      <c r="AL8" s="312"/>
      <c r="AM8" s="313"/>
      <c r="AN8" s="24"/>
      <c r="AO8" s="320"/>
      <c r="AP8" s="321"/>
      <c r="AQ8" s="322"/>
      <c r="AR8" s="22"/>
      <c r="AS8" s="31"/>
      <c r="AT8" s="31"/>
      <c r="AU8" s="22"/>
      <c r="AV8" s="22"/>
      <c r="AW8" s="25"/>
      <c r="AX8" s="98" t="s">
        <v>619</v>
      </c>
      <c r="AY8" s="22"/>
      <c r="AZ8" s="22"/>
      <c r="BA8" s="22"/>
      <c r="BB8" s="22"/>
      <c r="BC8" s="98" t="s">
        <v>120</v>
      </c>
      <c r="BD8" s="22"/>
      <c r="BE8" s="22"/>
      <c r="BF8" s="22"/>
      <c r="BG8" s="22"/>
      <c r="BH8" s="22"/>
      <c r="BI8" s="22"/>
      <c r="BJ8" s="22"/>
      <c r="BK8" s="22"/>
      <c r="BL8" s="22"/>
      <c r="BM8" s="22"/>
      <c r="BN8" s="22"/>
      <c r="BO8" s="22"/>
      <c r="BP8" s="22"/>
      <c r="BQ8" s="22"/>
      <c r="BR8" s="25" t="str">
        <f>'Powerup Cards'!O2</f>
        <v>Special</v>
      </c>
      <c r="BS8" s="22"/>
      <c r="BT8" s="22"/>
      <c r="BU8" s="22"/>
      <c r="BV8" s="22"/>
      <c r="BW8" s="22"/>
      <c r="BX8" s="22"/>
      <c r="BY8" s="22"/>
      <c r="BZ8" s="22"/>
      <c r="CA8" s="22"/>
      <c r="CB8" s="22"/>
      <c r="CC8" s="22"/>
      <c r="CD8" s="20"/>
      <c r="CE8" s="20"/>
      <c r="CF8" s="20"/>
      <c r="CG8" s="20"/>
      <c r="CH8" s="22"/>
      <c r="CI8" s="22"/>
      <c r="CJ8" s="20"/>
      <c r="CK8" s="20"/>
      <c r="CL8" s="31"/>
      <c r="CM8" s="63">
        <v>4</v>
      </c>
      <c r="CN8" s="63"/>
    </row>
    <row r="9" spans="1:95" ht="11.1" customHeight="1" thickTop="1" thickBot="1" x14ac:dyDescent="0.35">
      <c r="A9" s="31"/>
      <c r="B9" s="22"/>
      <c r="C9" s="22"/>
      <c r="D9" s="22"/>
      <c r="E9" s="22"/>
      <c r="F9" s="22"/>
      <c r="G9" s="22"/>
      <c r="H9" s="22"/>
      <c r="I9" s="22"/>
      <c r="J9" s="22"/>
      <c r="K9" s="22"/>
      <c r="L9" s="22"/>
      <c r="M9" s="22"/>
      <c r="N9" s="22"/>
      <c r="O9" s="22"/>
      <c r="P9" s="22"/>
      <c r="Q9" s="22"/>
      <c r="R9" s="22"/>
      <c r="S9" s="22"/>
      <c r="T9" s="22"/>
      <c r="U9" s="459"/>
      <c r="V9" s="460"/>
      <c r="W9" s="461"/>
      <c r="X9" s="22"/>
      <c r="Y9" s="22"/>
      <c r="Z9" s="22"/>
      <c r="AA9" s="22"/>
      <c r="AB9" s="22"/>
      <c r="AC9" s="22"/>
      <c r="AD9" s="22"/>
      <c r="AE9" s="37" t="s">
        <v>73</v>
      </c>
      <c r="AF9" s="22"/>
      <c r="AG9" s="305"/>
      <c r="AH9" s="306"/>
      <c r="AI9" s="307"/>
      <c r="AJ9" s="24"/>
      <c r="AK9" s="314"/>
      <c r="AL9" s="315"/>
      <c r="AM9" s="316"/>
      <c r="AN9" s="24"/>
      <c r="AO9" s="323"/>
      <c r="AP9" s="324"/>
      <c r="AQ9" s="325"/>
      <c r="AR9" s="22"/>
      <c r="AS9" s="31"/>
      <c r="AT9" s="31"/>
      <c r="AU9" s="22"/>
      <c r="AV9" s="22"/>
      <c r="AW9" s="326">
        <v>15</v>
      </c>
      <c r="AX9" s="327"/>
      <c r="AY9" s="328"/>
      <c r="AZ9" s="22"/>
      <c r="BA9" s="22"/>
      <c r="BB9" s="335">
        <f>VLOOKUP($AW$9,'Powerup Cards'!$A$5:$P$194,16,FALSE)</f>
        <v>95</v>
      </c>
      <c r="BC9" s="336"/>
      <c r="BD9" s="337"/>
      <c r="BE9" s="20"/>
      <c r="BF9" s="22"/>
      <c r="BG9" s="291" t="str">
        <f>VLOOKUP($AW$9,'Powerup Cards'!$A$5:$O$94,15,FALSE)</f>
        <v>Increases Shoot Base  within 2 point range by 15 plus 1 per level for the duration of the Quarter.</v>
      </c>
      <c r="BH9" s="291"/>
      <c r="BI9" s="291"/>
      <c r="BJ9" s="291"/>
      <c r="BK9" s="291"/>
      <c r="BL9" s="291"/>
      <c r="BM9" s="291"/>
      <c r="BN9" s="291"/>
      <c r="BO9" s="291"/>
      <c r="BP9" s="291"/>
      <c r="BQ9" s="291"/>
      <c r="BR9" s="291"/>
      <c r="BS9" s="291"/>
      <c r="BT9" s="291"/>
      <c r="BU9" s="291"/>
      <c r="BV9" s="291"/>
      <c r="BW9" s="291"/>
      <c r="BX9" s="291"/>
      <c r="BY9" s="291"/>
      <c r="BZ9" s="291"/>
      <c r="CA9" s="291"/>
      <c r="CB9" s="291"/>
      <c r="CC9" s="291"/>
      <c r="CD9" s="291"/>
      <c r="CE9" s="291"/>
      <c r="CF9" s="291"/>
      <c r="CG9" s="291"/>
      <c r="CH9" s="291"/>
      <c r="CI9" s="291"/>
      <c r="CJ9" s="20"/>
      <c r="CK9" s="20"/>
      <c r="CL9" s="31"/>
      <c r="CM9" s="63">
        <v>5</v>
      </c>
      <c r="CN9" s="63"/>
    </row>
    <row r="10" spans="1:95" ht="11.1" customHeight="1" thickTop="1" thickBot="1" x14ac:dyDescent="0.35">
      <c r="A10" s="31"/>
      <c r="B10" s="22"/>
      <c r="C10" s="22"/>
      <c r="D10" s="442" t="s">
        <v>100</v>
      </c>
      <c r="E10" s="443"/>
      <c r="F10" s="443"/>
      <c r="G10" s="443"/>
      <c r="H10" s="443"/>
      <c r="I10" s="443"/>
      <c r="J10" s="443"/>
      <c r="K10" s="443"/>
      <c r="L10" s="443"/>
      <c r="M10" s="443"/>
      <c r="N10" s="444"/>
      <c r="O10" s="22"/>
      <c r="P10" s="22"/>
      <c r="Q10" s="22"/>
      <c r="R10" s="22"/>
      <c r="S10" s="22"/>
      <c r="T10" s="22"/>
      <c r="U10" s="462"/>
      <c r="V10" s="463"/>
      <c r="W10" s="464"/>
      <c r="X10" s="22"/>
      <c r="Y10" s="22"/>
      <c r="Z10" s="22"/>
      <c r="AA10" s="22"/>
      <c r="AB10" s="22"/>
      <c r="AC10" s="22"/>
      <c r="AD10" s="22"/>
      <c r="AE10" s="37" t="s">
        <v>75</v>
      </c>
      <c r="AF10" s="22"/>
      <c r="AG10" s="24"/>
      <c r="AH10" s="24"/>
      <c r="AI10" s="24"/>
      <c r="AJ10" s="24"/>
      <c r="AK10" s="24"/>
      <c r="AL10" s="24"/>
      <c r="AM10" s="24"/>
      <c r="AN10" s="24"/>
      <c r="AO10" s="24"/>
      <c r="AP10" s="24"/>
      <c r="AQ10" s="24"/>
      <c r="AR10" s="22"/>
      <c r="AS10" s="31"/>
      <c r="AT10" s="31"/>
      <c r="AU10" s="22"/>
      <c r="AV10" s="22"/>
      <c r="AW10" s="329"/>
      <c r="AX10" s="330"/>
      <c r="AY10" s="331"/>
      <c r="AZ10" s="22"/>
      <c r="BA10" s="22"/>
      <c r="BB10" s="338"/>
      <c r="BC10" s="339"/>
      <c r="BD10" s="340"/>
      <c r="BE10" s="22"/>
      <c r="BF10" s="22"/>
      <c r="BG10" s="291"/>
      <c r="BH10" s="291"/>
      <c r="BI10" s="291"/>
      <c r="BJ10" s="291"/>
      <c r="BK10" s="291"/>
      <c r="BL10" s="291"/>
      <c r="BM10" s="291"/>
      <c r="BN10" s="291"/>
      <c r="BO10" s="291"/>
      <c r="BP10" s="291"/>
      <c r="BQ10" s="291"/>
      <c r="BR10" s="291"/>
      <c r="BS10" s="291"/>
      <c r="BT10" s="291"/>
      <c r="BU10" s="291"/>
      <c r="BV10" s="291"/>
      <c r="BW10" s="291"/>
      <c r="BX10" s="291"/>
      <c r="BY10" s="291"/>
      <c r="BZ10" s="291"/>
      <c r="CA10" s="291"/>
      <c r="CB10" s="291"/>
      <c r="CC10" s="291"/>
      <c r="CD10" s="291"/>
      <c r="CE10" s="291"/>
      <c r="CF10" s="291"/>
      <c r="CG10" s="291"/>
      <c r="CH10" s="291"/>
      <c r="CI10" s="291"/>
      <c r="CJ10" s="20"/>
      <c r="CK10" s="20"/>
      <c r="CL10" s="31"/>
      <c r="CM10" s="63">
        <v>6</v>
      </c>
      <c r="CN10" s="63"/>
    </row>
    <row r="11" spans="1:95" ht="11.1" customHeight="1" thickTop="1" thickBot="1" x14ac:dyDescent="0.35">
      <c r="A11" s="31"/>
      <c r="B11" s="22"/>
      <c r="C11" s="22"/>
      <c r="D11" s="22"/>
      <c r="E11" s="22"/>
      <c r="F11" s="22"/>
      <c r="G11" s="22"/>
      <c r="H11" s="22"/>
      <c r="I11" s="22"/>
      <c r="J11" s="22"/>
      <c r="K11" s="22"/>
      <c r="L11" s="22"/>
      <c r="M11" s="22"/>
      <c r="N11" s="22"/>
      <c r="O11" s="22"/>
      <c r="P11" s="22"/>
      <c r="Q11" s="455" t="s">
        <v>421</v>
      </c>
      <c r="R11" s="455"/>
      <c r="S11" s="455"/>
      <c r="T11" s="455"/>
      <c r="U11" s="455"/>
      <c r="V11" s="455"/>
      <c r="W11" s="455"/>
      <c r="X11" s="455"/>
      <c r="Y11" s="455"/>
      <c r="Z11" s="455"/>
      <c r="AA11" s="455"/>
      <c r="AB11" s="22"/>
      <c r="AC11" s="22"/>
      <c r="AD11" s="22"/>
      <c r="AE11" s="37" t="s">
        <v>76</v>
      </c>
      <c r="AF11" s="22"/>
      <c r="AG11" s="22"/>
      <c r="AH11" s="22"/>
      <c r="AI11" s="22"/>
      <c r="AJ11" s="1"/>
      <c r="AK11" s="344" t="s">
        <v>570</v>
      </c>
      <c r="AL11" s="344"/>
      <c r="AM11" s="344"/>
      <c r="AN11" s="344"/>
      <c r="AO11" s="22"/>
      <c r="AP11" s="22"/>
      <c r="AQ11" s="22"/>
      <c r="AR11" s="22"/>
      <c r="AS11" s="31"/>
      <c r="AT11" s="31"/>
      <c r="AU11" s="22"/>
      <c r="AV11" s="22"/>
      <c r="AW11" s="332"/>
      <c r="AX11" s="333"/>
      <c r="AY11" s="334"/>
      <c r="AZ11" s="22"/>
      <c r="BA11" s="22"/>
      <c r="BB11" s="341"/>
      <c r="BC11" s="342"/>
      <c r="BD11" s="343"/>
      <c r="BE11" s="22"/>
      <c r="BF11" s="22"/>
      <c r="BG11" s="291"/>
      <c r="BH11" s="291"/>
      <c r="BI11" s="291"/>
      <c r="BJ11" s="291"/>
      <c r="BK11" s="291"/>
      <c r="BL11" s="291"/>
      <c r="BM11" s="291"/>
      <c r="BN11" s="291"/>
      <c r="BO11" s="291"/>
      <c r="BP11" s="291"/>
      <c r="BQ11" s="291"/>
      <c r="BR11" s="291"/>
      <c r="BS11" s="291"/>
      <c r="BT11" s="291"/>
      <c r="BU11" s="291"/>
      <c r="BV11" s="291"/>
      <c r="BW11" s="291"/>
      <c r="BX11" s="291"/>
      <c r="BY11" s="291"/>
      <c r="BZ11" s="291"/>
      <c r="CA11" s="291"/>
      <c r="CB11" s="291"/>
      <c r="CC11" s="291"/>
      <c r="CD11" s="291"/>
      <c r="CE11" s="291"/>
      <c r="CF11" s="291"/>
      <c r="CG11" s="291"/>
      <c r="CH11" s="291"/>
      <c r="CI11" s="291"/>
      <c r="CJ11" s="20"/>
      <c r="CK11" s="20"/>
      <c r="CL11" s="31"/>
      <c r="CM11" s="63">
        <v>7</v>
      </c>
      <c r="CN11" s="63"/>
      <c r="CP11" s="105"/>
    </row>
    <row r="12" spans="1:95" ht="11.1" customHeight="1" thickTop="1" thickBot="1" x14ac:dyDescent="0.35">
      <c r="A12" s="31"/>
      <c r="B12" s="22"/>
      <c r="C12" s="22"/>
      <c r="D12" s="442" t="s">
        <v>101</v>
      </c>
      <c r="E12" s="443"/>
      <c r="F12" s="443"/>
      <c r="G12" s="443"/>
      <c r="H12" s="443"/>
      <c r="I12" s="443"/>
      <c r="J12" s="443"/>
      <c r="K12" s="443"/>
      <c r="L12" s="443"/>
      <c r="M12" s="443"/>
      <c r="N12" s="444"/>
      <c r="O12" s="22"/>
      <c r="P12" s="22"/>
      <c r="Q12" s="455"/>
      <c r="R12" s="455"/>
      <c r="S12" s="455"/>
      <c r="T12" s="455"/>
      <c r="U12" s="455"/>
      <c r="V12" s="455"/>
      <c r="W12" s="455"/>
      <c r="X12" s="455"/>
      <c r="Y12" s="455"/>
      <c r="Z12" s="455"/>
      <c r="AA12" s="455"/>
      <c r="AB12" s="22"/>
      <c r="AC12" s="22"/>
      <c r="AD12" s="22"/>
      <c r="AE12" s="37" t="s">
        <v>78</v>
      </c>
      <c r="AF12" s="22"/>
      <c r="AG12" s="22"/>
      <c r="AH12" s="22"/>
      <c r="AI12" s="22"/>
      <c r="AJ12" s="22"/>
      <c r="AK12" s="22"/>
      <c r="AL12" s="22"/>
      <c r="AM12" s="22"/>
      <c r="AN12" s="22"/>
      <c r="AO12" s="22"/>
      <c r="AP12" s="22"/>
      <c r="AQ12" s="22"/>
      <c r="AR12" s="22"/>
      <c r="AS12" s="31"/>
      <c r="AT12" s="31"/>
      <c r="AU12" s="22"/>
      <c r="AV12" s="22"/>
      <c r="AW12" s="345" t="s">
        <v>406</v>
      </c>
      <c r="AX12" s="345"/>
      <c r="AY12" s="345"/>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0"/>
      <c r="CK12" s="20"/>
      <c r="CL12" s="31"/>
      <c r="CM12" s="63">
        <v>8</v>
      </c>
      <c r="CN12" s="63"/>
    </row>
    <row r="13" spans="1:95" ht="11.1" customHeight="1" thickTop="1" thickBot="1" x14ac:dyDescent="0.35">
      <c r="A13" s="31"/>
      <c r="B13" s="22"/>
      <c r="C13" s="22"/>
      <c r="D13" s="22"/>
      <c r="E13" s="22"/>
      <c r="F13" s="22"/>
      <c r="G13" s="22"/>
      <c r="H13" s="22"/>
      <c r="I13" s="22"/>
      <c r="J13" s="22"/>
      <c r="K13" s="22"/>
      <c r="L13" s="22"/>
      <c r="M13" s="22"/>
      <c r="N13" s="22"/>
      <c r="O13" s="22"/>
      <c r="P13" s="22"/>
      <c r="Q13" s="455"/>
      <c r="R13" s="455"/>
      <c r="S13" s="455"/>
      <c r="T13" s="455"/>
      <c r="U13" s="455"/>
      <c r="V13" s="455"/>
      <c r="W13" s="455"/>
      <c r="X13" s="455"/>
      <c r="Y13" s="455"/>
      <c r="Z13" s="455"/>
      <c r="AA13" s="455"/>
      <c r="AB13" s="22"/>
      <c r="AC13" s="22"/>
      <c r="AD13" s="22"/>
      <c r="AE13" s="37" t="s">
        <v>80</v>
      </c>
      <c r="AF13" s="22"/>
      <c r="AG13" s="364" t="s">
        <v>75</v>
      </c>
      <c r="AH13" s="365"/>
      <c r="AI13" s="366"/>
      <c r="AJ13" s="24"/>
      <c r="AK13" s="373" t="s">
        <v>76</v>
      </c>
      <c r="AL13" s="374"/>
      <c r="AM13" s="375"/>
      <c r="AN13" s="24"/>
      <c r="AO13" s="423" t="s">
        <v>78</v>
      </c>
      <c r="AP13" s="424"/>
      <c r="AQ13" s="425"/>
      <c r="AR13" s="22"/>
      <c r="AS13" s="31"/>
      <c r="AT13" s="31"/>
      <c r="AU13" s="22"/>
      <c r="AV13" s="22"/>
      <c r="AW13" s="22"/>
      <c r="AX13" s="22"/>
      <c r="AY13" s="22"/>
      <c r="AZ13" s="22"/>
      <c r="BA13" s="22"/>
      <c r="BB13" s="22"/>
      <c r="BC13" s="22"/>
      <c r="BD13" s="432" t="str">
        <f>VLOOKUP($AW$18,'Dunk Cards'!$A$4:$N$187,2,FALSE)</f>
        <v>Silver Between the Legs One Handed Jam</v>
      </c>
      <c r="BE13" s="432"/>
      <c r="BF13" s="432"/>
      <c r="BG13" s="432"/>
      <c r="BH13" s="432"/>
      <c r="BI13" s="432"/>
      <c r="BJ13" s="432"/>
      <c r="BK13" s="432"/>
      <c r="BL13" s="432"/>
      <c r="BM13" s="432"/>
      <c r="BN13" s="432"/>
      <c r="BO13" s="432"/>
      <c r="BP13" s="432"/>
      <c r="BQ13" s="432"/>
      <c r="BR13" s="432"/>
      <c r="BS13" s="432"/>
      <c r="BT13" s="432"/>
      <c r="BU13" s="432"/>
      <c r="BV13" s="432"/>
      <c r="BW13" s="432"/>
      <c r="BX13" s="432"/>
      <c r="BY13" s="432"/>
      <c r="BZ13" s="432"/>
      <c r="CA13" s="432"/>
      <c r="CB13" s="432"/>
      <c r="CC13" s="432"/>
      <c r="CD13" s="432"/>
      <c r="CE13" s="432"/>
      <c r="CF13" s="432"/>
      <c r="CG13" s="432"/>
      <c r="CH13" s="432"/>
      <c r="CI13" s="432"/>
      <c r="CJ13" s="22"/>
      <c r="CK13" s="22"/>
      <c r="CL13" s="31"/>
      <c r="CM13" s="63">
        <v>9</v>
      </c>
      <c r="CN13" s="63"/>
      <c r="CP13" s="105"/>
      <c r="CQ13" s="105"/>
    </row>
    <row r="14" spans="1:95" ht="11.1" customHeight="1" thickTop="1" thickBot="1" x14ac:dyDescent="0.35">
      <c r="A14" s="31"/>
      <c r="B14" s="22"/>
      <c r="C14" s="22"/>
      <c r="D14" s="442" t="s">
        <v>102</v>
      </c>
      <c r="E14" s="443"/>
      <c r="F14" s="443"/>
      <c r="G14" s="443"/>
      <c r="H14" s="443"/>
      <c r="I14" s="443"/>
      <c r="J14" s="443"/>
      <c r="K14" s="443"/>
      <c r="L14" s="443"/>
      <c r="M14" s="443"/>
      <c r="N14" s="444"/>
      <c r="O14" s="22"/>
      <c r="P14" s="22"/>
      <c r="Q14" s="22"/>
      <c r="R14" s="22"/>
      <c r="S14" s="22"/>
      <c r="T14" s="22"/>
      <c r="U14" s="22"/>
      <c r="V14" s="22"/>
      <c r="W14" s="22"/>
      <c r="X14" s="22"/>
      <c r="Y14" s="22"/>
      <c r="Z14" s="22"/>
      <c r="AA14" s="22"/>
      <c r="AB14" s="22"/>
      <c r="AC14" s="22"/>
      <c r="AD14" s="22"/>
      <c r="AE14" s="37" t="s">
        <v>81</v>
      </c>
      <c r="AF14" s="22"/>
      <c r="AG14" s="367"/>
      <c r="AH14" s="368"/>
      <c r="AI14" s="369"/>
      <c r="AJ14" s="24"/>
      <c r="AK14" s="376"/>
      <c r="AL14" s="377"/>
      <c r="AM14" s="378"/>
      <c r="AN14" s="24"/>
      <c r="AO14" s="426"/>
      <c r="AP14" s="427"/>
      <c r="AQ14" s="428"/>
      <c r="AR14" s="22"/>
      <c r="AS14" s="31"/>
      <c r="AT14" s="31"/>
      <c r="AU14" s="22"/>
      <c r="AV14" s="22"/>
      <c r="AW14" s="22"/>
      <c r="AX14" s="22"/>
      <c r="AY14" s="22"/>
      <c r="AZ14" s="22"/>
      <c r="BA14" s="22"/>
      <c r="BB14" s="22"/>
      <c r="BC14" s="22"/>
      <c r="BD14" s="45" t="str">
        <f>'Powerup Cards'!C2</f>
        <v>Min level</v>
      </c>
      <c r="BE14" s="39"/>
      <c r="BF14" s="39"/>
      <c r="BG14" s="39" t="str">
        <f>'Powerup Cards'!E2</f>
        <v>Speed</v>
      </c>
      <c r="BH14" s="39"/>
      <c r="BI14" s="39"/>
      <c r="BJ14" s="39" t="str">
        <f>'Powerup Cards'!F2</f>
        <v>Agility</v>
      </c>
      <c r="BK14" s="39"/>
      <c r="BL14" s="39"/>
      <c r="BM14" s="39" t="str">
        <f>'Powerup Cards'!G2</f>
        <v>Power</v>
      </c>
      <c r="BN14" s="39"/>
      <c r="BO14" s="39"/>
      <c r="BP14" s="39" t="str">
        <f>'Powerup Cards'!H2</f>
        <v>Block</v>
      </c>
      <c r="BQ14" s="39"/>
      <c r="BR14" s="39"/>
      <c r="BS14" s="39" t="str">
        <f>'Powerup Cards'!I2</f>
        <v>Shoot</v>
      </c>
      <c r="BT14" s="39"/>
      <c r="BU14" s="39"/>
      <c r="BV14" s="39" t="str">
        <f>'Powerup Cards'!J2</f>
        <v>Steal</v>
      </c>
      <c r="BW14" s="39"/>
      <c r="BX14" s="39"/>
      <c r="BY14" s="39" t="str">
        <f>'Powerup Cards'!K2</f>
        <v>Pass</v>
      </c>
      <c r="BZ14" s="39"/>
      <c r="CA14" s="39"/>
      <c r="CB14" s="39" t="str">
        <f>'Powerup Cards'!L2</f>
        <v>Drive</v>
      </c>
      <c r="CC14" s="39"/>
      <c r="CD14" s="39"/>
      <c r="CE14" s="39" t="str">
        <f>'Powerup Cards'!M2</f>
        <v>Ball Handling</v>
      </c>
      <c r="CF14" s="39"/>
      <c r="CG14" s="39"/>
      <c r="CH14" s="38" t="str">
        <f>'Powerup Cards'!N2</f>
        <v>Guard</v>
      </c>
      <c r="CI14" s="38"/>
      <c r="CJ14" s="38"/>
      <c r="CK14" s="20"/>
      <c r="CL14" s="31"/>
      <c r="CM14" s="63">
        <v>10</v>
      </c>
      <c r="CN14" s="63"/>
      <c r="CP14" s="105"/>
      <c r="CQ14" s="105"/>
    </row>
    <row r="15" spans="1:95" ht="11.1" customHeight="1" thickTop="1" thickBot="1" x14ac:dyDescent="0.35">
      <c r="A15" s="31"/>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37" t="s">
        <v>82</v>
      </c>
      <c r="AF15" s="22"/>
      <c r="AG15" s="370"/>
      <c r="AH15" s="371"/>
      <c r="AI15" s="372"/>
      <c r="AJ15" s="24"/>
      <c r="AK15" s="379"/>
      <c r="AL15" s="380"/>
      <c r="AM15" s="381"/>
      <c r="AN15" s="24"/>
      <c r="AO15" s="429"/>
      <c r="AP15" s="430"/>
      <c r="AQ15" s="431"/>
      <c r="AR15" s="22"/>
      <c r="AS15" s="31"/>
      <c r="AT15" s="31"/>
      <c r="AU15" s="22"/>
      <c r="AV15" s="22"/>
      <c r="AW15" s="20"/>
      <c r="AX15" s="22"/>
      <c r="AY15" s="20"/>
      <c r="AZ15" s="22"/>
      <c r="BA15" s="20"/>
      <c r="BB15" s="22"/>
      <c r="BC15" s="20"/>
      <c r="BD15" s="281">
        <f>VLOOKUP($AW$18,'Dunk Cards'!$A$4:$N$187,3,FALSE)</f>
        <v>10</v>
      </c>
      <c r="BE15" s="282"/>
      <c r="BF15" s="22"/>
      <c r="BG15" s="281">
        <f>VLOOKUP($AW$18,'Dunk Cards'!$A$4:$N$187,4,FALSE)</f>
        <v>25</v>
      </c>
      <c r="BH15" s="282"/>
      <c r="BI15" s="22"/>
      <c r="BJ15" s="281">
        <f>VLOOKUP($AW$18,'Dunk Cards'!$A$4:$N$187,5,FALSE)</f>
        <v>15</v>
      </c>
      <c r="BK15" s="282"/>
      <c r="BL15" s="22"/>
      <c r="BM15" s="281">
        <f>VLOOKUP($AW$18,'Dunk Cards'!$A$4:$N$187,6,FALSE)</f>
        <v>0</v>
      </c>
      <c r="BN15" s="282"/>
      <c r="BO15" s="22"/>
      <c r="BP15" s="281">
        <v>0</v>
      </c>
      <c r="BQ15" s="282"/>
      <c r="BR15" s="22"/>
      <c r="BS15" s="281">
        <v>0</v>
      </c>
      <c r="BT15" s="282"/>
      <c r="BU15" s="22"/>
      <c r="BV15" s="281">
        <v>0</v>
      </c>
      <c r="BW15" s="282"/>
      <c r="BX15" s="22"/>
      <c r="BY15" s="281">
        <v>0</v>
      </c>
      <c r="BZ15" s="282"/>
      <c r="CA15" s="22"/>
      <c r="CB15" s="281">
        <v>0</v>
      </c>
      <c r="CC15" s="282"/>
      <c r="CD15" s="22"/>
      <c r="CE15" s="281">
        <v>0</v>
      </c>
      <c r="CF15" s="282"/>
      <c r="CG15" s="22"/>
      <c r="CH15" s="281">
        <v>0</v>
      </c>
      <c r="CI15" s="282"/>
      <c r="CJ15" s="20"/>
      <c r="CK15" s="20"/>
      <c r="CL15" s="31"/>
      <c r="CM15" s="63">
        <v>11</v>
      </c>
      <c r="CN15" s="63"/>
      <c r="CP15" s="109"/>
      <c r="CQ15" s="105"/>
    </row>
    <row r="16" spans="1:95" ht="11.1" customHeight="1" x14ac:dyDescent="0.25">
      <c r="A16" s="31"/>
      <c r="B16" s="22"/>
      <c r="C16" s="22"/>
      <c r="D16" s="201" t="s">
        <v>419</v>
      </c>
      <c r="E16" s="202"/>
      <c r="F16" s="202"/>
      <c r="G16" s="202"/>
      <c r="H16" s="22"/>
      <c r="I16" s="445" t="s">
        <v>420</v>
      </c>
      <c r="J16" s="445"/>
      <c r="K16" s="445"/>
      <c r="L16" s="445"/>
      <c r="M16" s="445"/>
      <c r="N16" s="445"/>
      <c r="O16" s="445"/>
      <c r="P16" s="445"/>
      <c r="Q16" s="445"/>
      <c r="R16" s="445"/>
      <c r="S16" s="445"/>
      <c r="T16" s="445"/>
      <c r="U16" s="445"/>
      <c r="V16" s="445"/>
      <c r="W16" s="445"/>
      <c r="X16" s="445"/>
      <c r="Y16" s="445"/>
      <c r="Z16" s="445"/>
      <c r="AA16" s="445"/>
      <c r="AB16" s="445"/>
      <c r="AC16" s="445"/>
      <c r="AD16" s="445"/>
      <c r="AE16" s="37" t="s">
        <v>141</v>
      </c>
      <c r="AF16" s="22"/>
      <c r="AG16" s="24"/>
      <c r="AH16" s="24"/>
      <c r="AI16" s="24"/>
      <c r="AJ16" s="24"/>
      <c r="AK16" s="24"/>
      <c r="AL16" s="24"/>
      <c r="AM16" s="24"/>
      <c r="AN16" s="24"/>
      <c r="AO16" s="24"/>
      <c r="AP16" s="24"/>
      <c r="AQ16" s="24"/>
      <c r="AR16" s="22"/>
      <c r="AS16" s="31"/>
      <c r="AT16" s="31"/>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31"/>
      <c r="CM16" s="63">
        <v>12</v>
      </c>
      <c r="CN16" s="63"/>
      <c r="CP16" s="110"/>
      <c r="CQ16" s="105"/>
    </row>
    <row r="17" spans="1:95" ht="11.1" customHeight="1" thickBot="1" x14ac:dyDescent="0.3">
      <c r="A17" s="31"/>
      <c r="B17" s="22"/>
      <c r="C17" s="22"/>
      <c r="D17" s="22"/>
      <c r="E17" s="22"/>
      <c r="F17" s="22"/>
      <c r="G17" s="22"/>
      <c r="H17" s="22"/>
      <c r="I17" s="22"/>
      <c r="J17" s="22"/>
      <c r="K17" s="45">
        <f>IF(COUNTIF(K18:K20,"x")&gt;0,1,0)</f>
        <v>1</v>
      </c>
      <c r="L17" s="45">
        <f>IF(COUNTIF(L18:L20,"x")&gt;0,1+COUNTIF($K17:K17,"&gt;0"),0)</f>
        <v>2</v>
      </c>
      <c r="M17" s="45">
        <f>IF(COUNTIF(M18:M20,"x")&gt;0,1+COUNTIF($K17:L17,"&gt;0"),0)</f>
        <v>3</v>
      </c>
      <c r="N17" s="45">
        <f>IF(COUNTIF(N18:N20,"x")&gt;0,1+COUNTIF($K17:M17,"&gt;0"),0)</f>
        <v>4</v>
      </c>
      <c r="O17" s="45">
        <f>IF(COUNTIF(O18:O20,"x")&gt;0,1+COUNTIF($K17:N17,"&gt;0"),0)</f>
        <v>5</v>
      </c>
      <c r="P17" s="45">
        <f>IF(COUNTIF(P18:P20,"x")&gt;0,1+COUNTIF($K17:O17,"&gt;0"),0)</f>
        <v>6</v>
      </c>
      <c r="Q17" s="45">
        <f>IF(COUNTIF(Q18:Q20,"x")&gt;0,1+COUNTIF($K17:P17,"&gt;0"),0)</f>
        <v>7</v>
      </c>
      <c r="R17" s="45">
        <f>IF(COUNTIF(R18:R20,"x")&gt;0,1+COUNTIF($K17:Q17,"&gt;0"),0)</f>
        <v>8</v>
      </c>
      <c r="S17" s="45">
        <f>IF(COUNTIF(S18:S20,"x")&gt;0,1+COUNTIF($K17:R17,"&gt;0"),0)</f>
        <v>9</v>
      </c>
      <c r="T17" s="45">
        <f>IF(COUNTIF(T18:T20,"x")&gt;0,1+COUNTIF($K17:S17,"&gt;0"),0)</f>
        <v>10</v>
      </c>
      <c r="U17" s="45">
        <f>IF(COUNTIF(U18:U20,"x")&gt;0,1+COUNTIF($K17:T17,"&gt;0"),0)</f>
        <v>11</v>
      </c>
      <c r="V17" s="45">
        <f>IF(COUNTIF(V18:V20,"x")&gt;0,1+COUNTIF($K17:U17,"&gt;0"),0)</f>
        <v>12</v>
      </c>
      <c r="W17" s="45">
        <f>IF(COUNTIF(W18:W20,"x")&gt;0,1+COUNTIF($K17:V17,"&gt;0"),0)</f>
        <v>13</v>
      </c>
      <c r="X17" s="45">
        <f>IF(COUNTIF(X18:X20,"x")&gt;0,1+COUNTIF($K17:W17,"&gt;0"),0)</f>
        <v>14</v>
      </c>
      <c r="Y17" s="45">
        <f>IF(COUNTIF(Y18:Y20,"x")&gt;0,1+COUNTIF($K17:X17,"&gt;0"),0)</f>
        <v>15</v>
      </c>
      <c r="Z17" s="45">
        <f>IF(COUNTIF(Z18:Z20,"x")&gt;0,1+COUNTIF($K17:Y17,"&gt;0"),0)</f>
        <v>16</v>
      </c>
      <c r="AA17" s="45">
        <f>IF(COUNTIF(AA18:AA20,"x")&gt;0,1+COUNTIF($K17:Z17,"&gt;0"),0)</f>
        <v>17</v>
      </c>
      <c r="AB17" s="45">
        <f>IF(COUNTIF(AB18:AB20,"x")&gt;0,1+COUNTIF($K17:AA17,"&gt;0"),0)</f>
        <v>18</v>
      </c>
      <c r="AC17" s="45">
        <f>IF(COUNTIF(AC18:AC20,"x")&gt;0,1+COUNTIF($K17:AB17,"&gt;0"),0)</f>
        <v>19</v>
      </c>
      <c r="AD17" s="45">
        <f>IF(COUNTIF(AD18:AD20,"x")&gt;0,1+COUNTIF($K17:AC17,"&gt;0"),0)</f>
        <v>20</v>
      </c>
      <c r="AE17" s="37" t="s">
        <v>145</v>
      </c>
      <c r="AF17" s="22"/>
      <c r="AG17" s="22"/>
      <c r="AH17" s="22"/>
      <c r="AI17" s="22"/>
      <c r="AJ17" s="30"/>
      <c r="AK17" s="404" t="s">
        <v>67</v>
      </c>
      <c r="AL17" s="404"/>
      <c r="AM17" s="404"/>
      <c r="AN17" s="404"/>
      <c r="AO17" s="22"/>
      <c r="AP17" s="22"/>
      <c r="AQ17" s="22"/>
      <c r="AR17" s="22"/>
      <c r="AS17" s="31"/>
      <c r="AT17" s="31"/>
      <c r="AU17" s="22"/>
      <c r="AV17" s="22"/>
      <c r="AW17" s="25"/>
      <c r="AX17" s="98" t="s">
        <v>620</v>
      </c>
      <c r="AY17" s="22"/>
      <c r="AZ17" s="22"/>
      <c r="BA17" s="22"/>
      <c r="BB17" s="22"/>
      <c r="BC17" s="98" t="s">
        <v>120</v>
      </c>
      <c r="BD17" s="22"/>
      <c r="BE17" s="22"/>
      <c r="BF17" s="22"/>
      <c r="BG17" s="22"/>
      <c r="BH17" s="22"/>
      <c r="BI17" s="22"/>
      <c r="BJ17" s="22"/>
      <c r="BK17" s="22"/>
      <c r="BL17" s="22"/>
      <c r="BM17" s="22"/>
      <c r="BN17" s="22"/>
      <c r="BO17" s="22"/>
      <c r="BP17" s="22"/>
      <c r="BQ17" s="22"/>
      <c r="BR17" s="25" t="str">
        <f>'Dunk Cards'!G2</f>
        <v>Special</v>
      </c>
      <c r="BS17" s="22"/>
      <c r="BT17" s="22"/>
      <c r="BU17" s="22"/>
      <c r="BV17" s="22"/>
      <c r="BW17" s="22"/>
      <c r="BX17" s="22"/>
      <c r="BY17" s="22"/>
      <c r="BZ17" s="22"/>
      <c r="CA17" s="22"/>
      <c r="CB17" s="22"/>
      <c r="CC17" s="22"/>
      <c r="CD17" s="20"/>
      <c r="CE17" s="20"/>
      <c r="CF17" s="20"/>
      <c r="CG17" s="20"/>
      <c r="CH17" s="22"/>
      <c r="CI17" s="22"/>
      <c r="CJ17" s="22"/>
      <c r="CK17" s="22"/>
      <c r="CL17" s="31"/>
      <c r="CM17" s="63">
        <v>13</v>
      </c>
      <c r="CN17" s="63"/>
      <c r="CQ17" s="109"/>
    </row>
    <row r="18" spans="1:95" ht="11.1" customHeight="1" thickBot="1" x14ac:dyDescent="0.35">
      <c r="A18" s="31"/>
      <c r="B18" s="22"/>
      <c r="C18" s="22"/>
      <c r="D18" s="278" t="s">
        <v>65</v>
      </c>
      <c r="E18" s="278"/>
      <c r="F18" s="278"/>
      <c r="G18" s="278"/>
      <c r="H18" s="22"/>
      <c r="I18" s="203">
        <f>(COUNTIF(K18:AD18,"x"))*3</f>
        <v>21</v>
      </c>
      <c r="J18" s="22"/>
      <c r="K18" s="200" t="s">
        <v>733</v>
      </c>
      <c r="L18" s="200" t="s">
        <v>733</v>
      </c>
      <c r="M18" s="200" t="s">
        <v>733</v>
      </c>
      <c r="N18" s="200" t="s">
        <v>733</v>
      </c>
      <c r="O18" s="200" t="s">
        <v>733</v>
      </c>
      <c r="P18" s="200" t="s">
        <v>733</v>
      </c>
      <c r="Q18" s="200" t="s">
        <v>733</v>
      </c>
      <c r="R18" s="200"/>
      <c r="S18" s="200"/>
      <c r="T18" s="200"/>
      <c r="U18" s="200"/>
      <c r="V18" s="200"/>
      <c r="W18" s="200"/>
      <c r="X18" s="200"/>
      <c r="Y18" s="200"/>
      <c r="Z18" s="200"/>
      <c r="AA18" s="200"/>
      <c r="AB18" s="200"/>
      <c r="AC18" s="200"/>
      <c r="AD18" s="200"/>
      <c r="AE18" s="37" t="s">
        <v>146</v>
      </c>
      <c r="AF18" s="22"/>
      <c r="AG18" s="22"/>
      <c r="AH18" s="22"/>
      <c r="AI18" s="22"/>
      <c r="AJ18" s="22"/>
      <c r="AK18" s="22"/>
      <c r="AL18" s="22"/>
      <c r="AM18" s="22"/>
      <c r="AN18" s="22"/>
      <c r="AO18" s="22"/>
      <c r="AP18" s="22"/>
      <c r="AQ18" s="22"/>
      <c r="AR18" s="22"/>
      <c r="AS18" s="31"/>
      <c r="AT18" s="31"/>
      <c r="AU18" s="22"/>
      <c r="AV18" s="22"/>
      <c r="AW18" s="326">
        <v>8</v>
      </c>
      <c r="AX18" s="327"/>
      <c r="AY18" s="328"/>
      <c r="AZ18" s="22"/>
      <c r="BA18" s="22"/>
      <c r="BB18" s="405">
        <f>VLOOKUP($AW$18,'Dunk Cards'!$A$4:$O$186,8,FALSE)</f>
        <v>350</v>
      </c>
      <c r="BC18" s="406"/>
      <c r="BD18" s="407"/>
      <c r="BE18" s="20"/>
      <c r="BF18" s="22"/>
      <c r="BG18" s="291" t="str">
        <f>VLOOKUP($AW$18,'Dunk Cards'!$A$4:$N$187,7,FALSE)</f>
        <v>=CONCATENATE("Increases ",I13,J13," for ",K13," seconds. ",L13," second cooldown.")</v>
      </c>
      <c r="BH18" s="291"/>
      <c r="BI18" s="291"/>
      <c r="BJ18" s="291"/>
      <c r="BK18" s="291"/>
      <c r="BL18" s="291"/>
      <c r="BM18" s="291"/>
      <c r="BN18" s="291"/>
      <c r="BO18" s="291"/>
      <c r="BP18" s="291"/>
      <c r="BQ18" s="291"/>
      <c r="BR18" s="291"/>
      <c r="BS18" s="291"/>
      <c r="BT18" s="291"/>
      <c r="BU18" s="291"/>
      <c r="BV18" s="291"/>
      <c r="BW18" s="291"/>
      <c r="BX18" s="291"/>
      <c r="BY18" s="291"/>
      <c r="BZ18" s="291"/>
      <c r="CA18" s="291"/>
      <c r="CB18" s="291"/>
      <c r="CC18" s="291"/>
      <c r="CD18" s="291"/>
      <c r="CE18" s="291"/>
      <c r="CF18" s="291"/>
      <c r="CG18" s="291"/>
      <c r="CH18" s="291"/>
      <c r="CI18" s="291"/>
      <c r="CJ18" s="22"/>
      <c r="CK18" s="22"/>
      <c r="CL18" s="31"/>
      <c r="CM18" s="63">
        <v>14</v>
      </c>
      <c r="CN18" s="63"/>
      <c r="CQ18" s="110"/>
    </row>
    <row r="19" spans="1:95" ht="11.1" customHeight="1" x14ac:dyDescent="0.3">
      <c r="A19" s="31"/>
      <c r="B19" s="22"/>
      <c r="C19" s="22"/>
      <c r="D19" s="290" t="s">
        <v>570</v>
      </c>
      <c r="E19" s="290"/>
      <c r="F19" s="290"/>
      <c r="G19" s="290"/>
      <c r="H19" s="22"/>
      <c r="I19" s="203">
        <f>(COUNTIF(K19:AD19,"x"))*3</f>
        <v>21</v>
      </c>
      <c r="J19" s="22"/>
      <c r="K19" s="200"/>
      <c r="L19" s="200"/>
      <c r="M19" s="200"/>
      <c r="N19" s="200"/>
      <c r="O19" s="200"/>
      <c r="P19" s="200"/>
      <c r="Q19" s="200"/>
      <c r="R19" s="200" t="s">
        <v>733</v>
      </c>
      <c r="S19" s="200" t="s">
        <v>733</v>
      </c>
      <c r="T19" s="200" t="s">
        <v>733</v>
      </c>
      <c r="U19" s="200" t="s">
        <v>733</v>
      </c>
      <c r="V19" s="200" t="s">
        <v>733</v>
      </c>
      <c r="W19" s="200" t="s">
        <v>733</v>
      </c>
      <c r="X19" s="200" t="s">
        <v>733</v>
      </c>
      <c r="Y19" s="200"/>
      <c r="Z19" s="200"/>
      <c r="AA19" s="200"/>
      <c r="AB19" s="200"/>
      <c r="AC19" s="200"/>
      <c r="AD19" s="200"/>
      <c r="AE19" s="22"/>
      <c r="AF19" s="22"/>
      <c r="AG19" s="346" t="s">
        <v>80</v>
      </c>
      <c r="AH19" s="347"/>
      <c r="AI19" s="348"/>
      <c r="AJ19" s="24"/>
      <c r="AK19" s="355" t="s">
        <v>81</v>
      </c>
      <c r="AL19" s="356"/>
      <c r="AM19" s="357"/>
      <c r="AN19" s="24"/>
      <c r="AO19" s="414" t="s">
        <v>82</v>
      </c>
      <c r="AP19" s="415"/>
      <c r="AQ19" s="416"/>
      <c r="AR19" s="22"/>
      <c r="AS19" s="31"/>
      <c r="AT19" s="31"/>
      <c r="AU19" s="22"/>
      <c r="AV19" s="22"/>
      <c r="AW19" s="329"/>
      <c r="AX19" s="330"/>
      <c r="AY19" s="331"/>
      <c r="AZ19" s="22"/>
      <c r="BA19" s="22"/>
      <c r="BB19" s="408"/>
      <c r="BC19" s="409"/>
      <c r="BD19" s="410"/>
      <c r="BE19" s="22"/>
      <c r="BF19" s="22"/>
      <c r="BG19" s="291"/>
      <c r="BH19" s="291"/>
      <c r="BI19" s="291"/>
      <c r="BJ19" s="291"/>
      <c r="BK19" s="291"/>
      <c r="BL19" s="291"/>
      <c r="BM19" s="291"/>
      <c r="BN19" s="291"/>
      <c r="BO19" s="291"/>
      <c r="BP19" s="291"/>
      <c r="BQ19" s="291"/>
      <c r="BR19" s="291"/>
      <c r="BS19" s="291"/>
      <c r="BT19" s="291"/>
      <c r="BU19" s="291"/>
      <c r="BV19" s="291"/>
      <c r="BW19" s="291"/>
      <c r="BX19" s="291"/>
      <c r="BY19" s="291"/>
      <c r="BZ19" s="291"/>
      <c r="CA19" s="291"/>
      <c r="CB19" s="291"/>
      <c r="CC19" s="291"/>
      <c r="CD19" s="291"/>
      <c r="CE19" s="291"/>
      <c r="CF19" s="291"/>
      <c r="CG19" s="291"/>
      <c r="CH19" s="291"/>
      <c r="CI19" s="291"/>
      <c r="CJ19" s="22"/>
      <c r="CK19" s="22"/>
      <c r="CL19" s="31"/>
      <c r="CM19" s="63">
        <v>15</v>
      </c>
      <c r="CN19" s="63"/>
    </row>
    <row r="20" spans="1:95" ht="11.1" customHeight="1" thickBot="1" x14ac:dyDescent="0.35">
      <c r="A20" s="31"/>
      <c r="B20" s="22"/>
      <c r="C20" s="22"/>
      <c r="D20" s="403" t="s">
        <v>67</v>
      </c>
      <c r="E20" s="403"/>
      <c r="F20" s="403"/>
      <c r="G20" s="403"/>
      <c r="H20" s="22"/>
      <c r="I20" s="203">
        <f>(COUNTIF(K20:AD20,"x"))*3</f>
        <v>18</v>
      </c>
      <c r="J20" s="22"/>
      <c r="K20" s="200"/>
      <c r="L20" s="200"/>
      <c r="M20" s="200"/>
      <c r="N20" s="200"/>
      <c r="O20" s="200"/>
      <c r="P20" s="200"/>
      <c r="Q20" s="200"/>
      <c r="R20" s="200"/>
      <c r="S20" s="200"/>
      <c r="T20" s="200"/>
      <c r="U20" s="200"/>
      <c r="V20" s="200"/>
      <c r="W20" s="200"/>
      <c r="X20" s="200"/>
      <c r="Y20" s="200" t="s">
        <v>733</v>
      </c>
      <c r="Z20" s="200" t="s">
        <v>733</v>
      </c>
      <c r="AA20" s="200" t="s">
        <v>733</v>
      </c>
      <c r="AB20" s="200" t="s">
        <v>733</v>
      </c>
      <c r="AC20" s="200" t="s">
        <v>733</v>
      </c>
      <c r="AD20" s="200" t="s">
        <v>733</v>
      </c>
      <c r="AE20" s="22"/>
      <c r="AF20" s="22"/>
      <c r="AG20" s="349"/>
      <c r="AH20" s="350"/>
      <c r="AI20" s="351"/>
      <c r="AJ20" s="24"/>
      <c r="AK20" s="358"/>
      <c r="AL20" s="359"/>
      <c r="AM20" s="360"/>
      <c r="AN20" s="24"/>
      <c r="AO20" s="417"/>
      <c r="AP20" s="418"/>
      <c r="AQ20" s="419"/>
      <c r="AR20" s="22"/>
      <c r="AS20" s="31"/>
      <c r="AT20" s="31"/>
      <c r="AU20" s="22"/>
      <c r="AV20" s="22"/>
      <c r="AW20" s="332"/>
      <c r="AX20" s="333"/>
      <c r="AY20" s="334"/>
      <c r="AZ20" s="22"/>
      <c r="BA20" s="22"/>
      <c r="BB20" s="411"/>
      <c r="BC20" s="412"/>
      <c r="BD20" s="413"/>
      <c r="BE20" s="22"/>
      <c r="BF20" s="22"/>
      <c r="BG20" s="291"/>
      <c r="BH20" s="291"/>
      <c r="BI20" s="291"/>
      <c r="BJ20" s="291"/>
      <c r="BK20" s="291"/>
      <c r="BL20" s="291"/>
      <c r="BM20" s="291"/>
      <c r="BN20" s="291"/>
      <c r="BO20" s="291"/>
      <c r="BP20" s="291"/>
      <c r="BQ20" s="291"/>
      <c r="BR20" s="291"/>
      <c r="BS20" s="291"/>
      <c r="BT20" s="291"/>
      <c r="BU20" s="291"/>
      <c r="BV20" s="291"/>
      <c r="BW20" s="291"/>
      <c r="BX20" s="291"/>
      <c r="BY20" s="291"/>
      <c r="BZ20" s="291"/>
      <c r="CA20" s="291"/>
      <c r="CB20" s="291"/>
      <c r="CC20" s="291"/>
      <c r="CD20" s="291"/>
      <c r="CE20" s="291"/>
      <c r="CF20" s="291"/>
      <c r="CG20" s="291"/>
      <c r="CH20" s="291"/>
      <c r="CI20" s="291"/>
      <c r="CJ20" s="22"/>
      <c r="CK20" s="22"/>
      <c r="CL20" s="31"/>
      <c r="CM20" s="63">
        <v>16</v>
      </c>
      <c r="CN20" s="63"/>
    </row>
    <row r="21" spans="1:95" ht="11.1" customHeight="1" thickBot="1" x14ac:dyDescent="0.35">
      <c r="A21" s="31"/>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352"/>
      <c r="AH21" s="353"/>
      <c r="AI21" s="354"/>
      <c r="AJ21" s="24"/>
      <c r="AK21" s="361"/>
      <c r="AL21" s="362"/>
      <c r="AM21" s="363"/>
      <c r="AN21" s="24"/>
      <c r="AO21" s="420"/>
      <c r="AP21" s="421"/>
      <c r="AQ21" s="422"/>
      <c r="AR21" s="22"/>
      <c r="AS21" s="31"/>
      <c r="AT21" s="31"/>
      <c r="AU21" s="22"/>
      <c r="AV21" s="22"/>
      <c r="AW21" s="345" t="s">
        <v>174</v>
      </c>
      <c r="AX21" s="345"/>
      <c r="AY21" s="345"/>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0"/>
      <c r="CJ21" s="22"/>
      <c r="CK21" s="22"/>
      <c r="CL21" s="31"/>
      <c r="CM21" s="63">
        <v>17</v>
      </c>
      <c r="CN21" s="63"/>
    </row>
    <row r="22" spans="1:95" ht="11.1" customHeight="1" thickTop="1" thickBot="1" x14ac:dyDescent="0.35">
      <c r="A22" s="31"/>
      <c r="B22" s="22"/>
      <c r="C22" s="22"/>
      <c r="D22" s="446" t="s">
        <v>422</v>
      </c>
      <c r="E22" s="447"/>
      <c r="F22" s="447"/>
      <c r="G22" s="447"/>
      <c r="H22" s="447"/>
      <c r="I22" s="447"/>
      <c r="J22" s="448"/>
      <c r="K22" s="22"/>
      <c r="L22" s="22"/>
      <c r="M22" s="22"/>
      <c r="N22" s="22"/>
      <c r="O22" s="278" t="s">
        <v>65</v>
      </c>
      <c r="P22" s="278"/>
      <c r="Q22" s="278"/>
      <c r="R22" s="278"/>
      <c r="S22" s="22"/>
      <c r="T22" s="27">
        <f>$AD22</f>
        <v>31</v>
      </c>
      <c r="U22" s="28">
        <f t="shared" ref="U22:AC22" si="0">$AD$22</f>
        <v>31</v>
      </c>
      <c r="V22" s="28">
        <f t="shared" si="0"/>
        <v>31</v>
      </c>
      <c r="W22" s="28">
        <f t="shared" si="0"/>
        <v>31</v>
      </c>
      <c r="X22" s="28">
        <f t="shared" si="0"/>
        <v>31</v>
      </c>
      <c r="Y22" s="28">
        <f t="shared" si="0"/>
        <v>31</v>
      </c>
      <c r="Z22" s="28">
        <f t="shared" si="0"/>
        <v>31</v>
      </c>
      <c r="AA22" s="28">
        <f t="shared" si="0"/>
        <v>31</v>
      </c>
      <c r="AB22" s="28">
        <f t="shared" si="0"/>
        <v>31</v>
      </c>
      <c r="AC22" s="29">
        <f t="shared" si="0"/>
        <v>31</v>
      </c>
      <c r="AD22" s="283">
        <f>VLOOKUP($U$8,'Primary Stats'!$C$3:$G$14,3,FALSE)+I18</f>
        <v>31</v>
      </c>
      <c r="AE22" s="284"/>
      <c r="AF22" s="22"/>
      <c r="AG22" s="22"/>
      <c r="AH22" s="22"/>
      <c r="AI22" s="22"/>
      <c r="AJ22" s="22"/>
      <c r="AK22" s="22"/>
      <c r="AL22" s="22"/>
      <c r="AM22" s="22"/>
      <c r="AN22" s="22"/>
      <c r="AO22" s="22"/>
      <c r="AP22" s="22"/>
      <c r="AQ22" s="22"/>
      <c r="AR22" s="22"/>
      <c r="AS22" s="31"/>
      <c r="AT22" s="31"/>
      <c r="AU22" s="22"/>
      <c r="AV22" s="22"/>
      <c r="AW22" s="22"/>
      <c r="AX22" s="22"/>
      <c r="AY22" s="22"/>
      <c r="AZ22" s="22"/>
      <c r="BA22" s="22"/>
      <c r="BB22" s="22"/>
      <c r="BC22" s="22"/>
      <c r="BD22" s="22"/>
      <c r="BE22" s="22"/>
      <c r="BF22" s="22"/>
      <c r="BG22" s="22"/>
      <c r="BH22" s="22"/>
      <c r="BI22" s="22"/>
      <c r="BJ22" s="22"/>
      <c r="BK22" s="22"/>
      <c r="BL22" s="22"/>
      <c r="BM22" s="22"/>
      <c r="BN22" s="22"/>
      <c r="BO22" s="22"/>
      <c r="BP22" s="99" t="s">
        <v>121</v>
      </c>
      <c r="BQ22" s="100"/>
      <c r="BR22" s="100"/>
      <c r="BS22" s="99" t="s">
        <v>113</v>
      </c>
      <c r="BT22" s="100"/>
      <c r="BU22" s="100"/>
      <c r="BV22" s="22"/>
      <c r="BW22" s="22"/>
      <c r="BX22" s="22"/>
      <c r="BY22" s="22"/>
      <c r="BZ22" s="22"/>
      <c r="CA22" s="22"/>
      <c r="CB22" s="22"/>
      <c r="CC22" s="22"/>
      <c r="CD22" s="22"/>
      <c r="CE22" s="22"/>
      <c r="CF22" s="22"/>
      <c r="CG22" s="22"/>
      <c r="CH22" s="22"/>
      <c r="CI22" s="22"/>
      <c r="CJ22" s="22"/>
      <c r="CK22" s="22"/>
      <c r="CL22" s="31"/>
      <c r="CM22" s="63">
        <v>18</v>
      </c>
      <c r="CN22" s="63"/>
    </row>
    <row r="23" spans="1:95" ht="11.1" customHeight="1" thickBot="1" x14ac:dyDescent="0.35">
      <c r="A23" s="31"/>
      <c r="B23" s="22"/>
      <c r="C23" s="22"/>
      <c r="D23" s="449"/>
      <c r="E23" s="450"/>
      <c r="F23" s="450"/>
      <c r="G23" s="450"/>
      <c r="H23" s="450"/>
      <c r="I23" s="450"/>
      <c r="J23" s="451"/>
      <c r="K23" s="22"/>
      <c r="L23" s="22"/>
      <c r="M23" s="22"/>
      <c r="N23" s="22"/>
      <c r="O23" s="22"/>
      <c r="P23" s="22"/>
      <c r="Q23" s="22"/>
      <c r="R23" s="22"/>
      <c r="S23" s="22"/>
      <c r="T23" s="22"/>
      <c r="U23" s="22"/>
      <c r="V23" s="22"/>
      <c r="W23" s="22"/>
      <c r="X23" s="22"/>
      <c r="Y23" s="22"/>
      <c r="Z23" s="22"/>
      <c r="AA23" s="22"/>
      <c r="AB23" s="22"/>
      <c r="AC23" s="22"/>
      <c r="AD23" s="22"/>
      <c r="AE23" s="48"/>
      <c r="AF23" s="22"/>
      <c r="AG23" s="22"/>
      <c r="AH23" s="22"/>
      <c r="AI23" s="22"/>
      <c r="AJ23" s="393" t="s">
        <v>143</v>
      </c>
      <c r="AK23" s="393"/>
      <c r="AL23" s="393"/>
      <c r="AM23" s="393"/>
      <c r="AN23" s="393"/>
      <c r="AO23" s="22"/>
      <c r="AP23" s="22"/>
      <c r="AQ23" s="22"/>
      <c r="AR23" s="22"/>
      <c r="AS23" s="31"/>
      <c r="AT23" s="31"/>
      <c r="AU23" s="22"/>
      <c r="AV23" s="22"/>
      <c r="AW23" s="278" t="s">
        <v>65</v>
      </c>
      <c r="AX23" s="278"/>
      <c r="AY23" s="278"/>
      <c r="AZ23" s="278"/>
      <c r="BA23" s="22"/>
      <c r="BB23" s="27">
        <f t="shared" ref="BB23:BK23" si="1">$BL23</f>
        <v>31</v>
      </c>
      <c r="BC23" s="28">
        <f t="shared" si="1"/>
        <v>31</v>
      </c>
      <c r="BD23" s="28">
        <f t="shared" si="1"/>
        <v>31</v>
      </c>
      <c r="BE23" s="28">
        <f t="shared" si="1"/>
        <v>31</v>
      </c>
      <c r="BF23" s="28">
        <f t="shared" si="1"/>
        <v>31</v>
      </c>
      <c r="BG23" s="28">
        <f t="shared" si="1"/>
        <v>31</v>
      </c>
      <c r="BH23" s="28">
        <f t="shared" si="1"/>
        <v>31</v>
      </c>
      <c r="BI23" s="28">
        <f t="shared" si="1"/>
        <v>31</v>
      </c>
      <c r="BJ23" s="28">
        <f t="shared" si="1"/>
        <v>31</v>
      </c>
      <c r="BK23" s="29">
        <f t="shared" si="1"/>
        <v>31</v>
      </c>
      <c r="BL23" s="382">
        <f>AD22</f>
        <v>31</v>
      </c>
      <c r="BM23" s="383"/>
      <c r="BN23" s="22"/>
      <c r="BO23" s="22"/>
      <c r="BP23" s="281">
        <f>BG6+BL23+BG15</f>
        <v>56</v>
      </c>
      <c r="BQ23" s="282"/>
      <c r="BR23" s="22"/>
      <c r="BS23" s="281">
        <f>BG6+BG15</f>
        <v>25</v>
      </c>
      <c r="BT23" s="282"/>
      <c r="BU23" s="22"/>
      <c r="BV23" s="22"/>
      <c r="BW23" s="22"/>
      <c r="BX23" s="22"/>
      <c r="BY23" s="22"/>
      <c r="BZ23" s="22"/>
      <c r="CA23" s="22"/>
      <c r="CB23" s="22"/>
      <c r="CC23" s="22"/>
      <c r="CD23" s="22"/>
      <c r="CE23" s="22"/>
      <c r="CF23" s="22"/>
      <c r="CG23" s="22"/>
      <c r="CH23" s="22"/>
      <c r="CI23" s="22"/>
      <c r="CJ23" s="22"/>
      <c r="CK23" s="22"/>
      <c r="CL23" s="31"/>
      <c r="CM23" s="63">
        <v>19</v>
      </c>
      <c r="CN23" s="63"/>
    </row>
    <row r="24" spans="1:95" ht="11.1" customHeight="1" thickBot="1" x14ac:dyDescent="0.35">
      <c r="A24" s="31"/>
      <c r="B24" s="22"/>
      <c r="C24" s="22"/>
      <c r="D24" s="449"/>
      <c r="E24" s="450"/>
      <c r="F24" s="450"/>
      <c r="G24" s="450"/>
      <c r="H24" s="450"/>
      <c r="I24" s="450"/>
      <c r="J24" s="451"/>
      <c r="K24" s="22"/>
      <c r="L24" s="22"/>
      <c r="M24" s="22"/>
      <c r="N24" s="22"/>
      <c r="O24" s="290" t="s">
        <v>570</v>
      </c>
      <c r="P24" s="290"/>
      <c r="Q24" s="290"/>
      <c r="R24" s="290"/>
      <c r="S24" s="22"/>
      <c r="T24" s="27">
        <f t="shared" ref="T24:AC24" si="2">$AD24</f>
        <v>101</v>
      </c>
      <c r="U24" s="28">
        <f t="shared" si="2"/>
        <v>101</v>
      </c>
      <c r="V24" s="28">
        <f t="shared" si="2"/>
        <v>101</v>
      </c>
      <c r="W24" s="28">
        <f t="shared" si="2"/>
        <v>101</v>
      </c>
      <c r="X24" s="28">
        <f t="shared" si="2"/>
        <v>101</v>
      </c>
      <c r="Y24" s="28">
        <f t="shared" si="2"/>
        <v>101</v>
      </c>
      <c r="Z24" s="28">
        <f t="shared" si="2"/>
        <v>101</v>
      </c>
      <c r="AA24" s="28">
        <f t="shared" si="2"/>
        <v>101</v>
      </c>
      <c r="AB24" s="28">
        <f t="shared" si="2"/>
        <v>101</v>
      </c>
      <c r="AC24" s="29">
        <f t="shared" si="2"/>
        <v>101</v>
      </c>
      <c r="AD24" s="283">
        <f>VLOOKUP($U$8,'Primary Stats'!$C$3:$G$14,4,FALSE)+I19</f>
        <v>101</v>
      </c>
      <c r="AE24" s="284"/>
      <c r="AF24" s="22"/>
      <c r="AG24" s="22"/>
      <c r="AH24" s="22"/>
      <c r="AI24" s="22"/>
      <c r="AJ24" s="22"/>
      <c r="AK24" s="22"/>
      <c r="AL24" s="22"/>
      <c r="AM24" s="22"/>
      <c r="AN24" s="22"/>
      <c r="AO24" s="22"/>
      <c r="AP24" s="22"/>
      <c r="AQ24" s="22"/>
      <c r="AR24" s="20"/>
      <c r="AS24" s="31"/>
      <c r="AT24" s="31"/>
      <c r="AU24" s="22"/>
      <c r="AV24" s="22"/>
      <c r="AW24" s="22"/>
      <c r="AX24" s="22"/>
      <c r="AY24" s="22"/>
      <c r="AZ24" s="22"/>
      <c r="BA24" s="22"/>
      <c r="BB24" s="22"/>
      <c r="BC24" s="22"/>
      <c r="BD24" s="22"/>
      <c r="BE24" s="22"/>
      <c r="BF24" s="22"/>
      <c r="BG24" s="22"/>
      <c r="BH24" s="22"/>
      <c r="BI24" s="22"/>
      <c r="BJ24" s="22"/>
      <c r="BK24" s="22"/>
      <c r="BL24" s="22"/>
      <c r="BM24" s="49"/>
      <c r="BN24" s="22"/>
      <c r="BO24" s="22"/>
      <c r="BP24" s="39"/>
      <c r="BQ24" s="39"/>
      <c r="BR24" s="22"/>
      <c r="BS24" s="39"/>
      <c r="BT24" s="39"/>
      <c r="BU24" s="22"/>
      <c r="BV24" s="22"/>
      <c r="BW24" s="22"/>
      <c r="BX24" s="22"/>
      <c r="BY24" s="22"/>
      <c r="BZ24" s="22"/>
      <c r="CA24" s="22"/>
      <c r="CB24" s="22"/>
      <c r="CC24" s="22"/>
      <c r="CD24" s="22"/>
      <c r="CE24" s="22"/>
      <c r="CF24" s="22"/>
      <c r="CG24" s="22"/>
      <c r="CH24" s="22"/>
      <c r="CI24" s="22"/>
      <c r="CJ24" s="22"/>
      <c r="CK24" s="22"/>
      <c r="CL24" s="31"/>
      <c r="CM24" s="63">
        <v>20</v>
      </c>
      <c r="CN24" s="63"/>
    </row>
    <row r="25" spans="1:95" ht="11.1" customHeight="1" thickBot="1" x14ac:dyDescent="0.35">
      <c r="A25" s="31"/>
      <c r="B25" s="22"/>
      <c r="C25" s="22"/>
      <c r="D25" s="449"/>
      <c r="E25" s="450"/>
      <c r="F25" s="450"/>
      <c r="G25" s="450"/>
      <c r="H25" s="450"/>
      <c r="I25" s="450"/>
      <c r="J25" s="451"/>
      <c r="K25" s="22"/>
      <c r="L25" s="22"/>
      <c r="M25" s="22"/>
      <c r="N25" s="22"/>
      <c r="O25" s="22"/>
      <c r="P25" s="22"/>
      <c r="Q25" s="22"/>
      <c r="R25" s="22"/>
      <c r="S25" s="22"/>
      <c r="T25" s="22"/>
      <c r="U25" s="22"/>
      <c r="V25" s="22"/>
      <c r="W25" s="22"/>
      <c r="X25" s="22"/>
      <c r="Y25" s="22"/>
      <c r="Z25" s="22"/>
      <c r="AA25" s="22"/>
      <c r="AB25" s="22"/>
      <c r="AC25" s="22"/>
      <c r="AD25" s="22"/>
      <c r="AE25" s="48"/>
      <c r="AF25" s="22"/>
      <c r="AG25" s="384" t="s">
        <v>141</v>
      </c>
      <c r="AH25" s="385"/>
      <c r="AI25" s="386"/>
      <c r="AJ25" s="22"/>
      <c r="AK25" s="394" t="s">
        <v>145</v>
      </c>
      <c r="AL25" s="395"/>
      <c r="AM25" s="396"/>
      <c r="AN25" s="22"/>
      <c r="AO25" s="433" t="s">
        <v>146</v>
      </c>
      <c r="AP25" s="434"/>
      <c r="AQ25" s="435"/>
      <c r="AR25" s="20"/>
      <c r="AS25" s="31"/>
      <c r="AT25" s="31"/>
      <c r="AU25" s="22"/>
      <c r="AV25" s="22"/>
      <c r="AW25" s="290" t="s">
        <v>570</v>
      </c>
      <c r="AX25" s="290"/>
      <c r="AY25" s="290"/>
      <c r="AZ25" s="290"/>
      <c r="BA25" s="22"/>
      <c r="BB25" s="27">
        <f t="shared" ref="BB25:BK25" si="3">$BL25</f>
        <v>101</v>
      </c>
      <c r="BC25" s="28">
        <f t="shared" si="3"/>
        <v>101</v>
      </c>
      <c r="BD25" s="28">
        <f t="shared" si="3"/>
        <v>101</v>
      </c>
      <c r="BE25" s="28">
        <f t="shared" si="3"/>
        <v>101</v>
      </c>
      <c r="BF25" s="28">
        <f t="shared" si="3"/>
        <v>101</v>
      </c>
      <c r="BG25" s="28">
        <f t="shared" si="3"/>
        <v>101</v>
      </c>
      <c r="BH25" s="28">
        <f t="shared" si="3"/>
        <v>101</v>
      </c>
      <c r="BI25" s="28">
        <f t="shared" si="3"/>
        <v>101</v>
      </c>
      <c r="BJ25" s="28">
        <f t="shared" si="3"/>
        <v>101</v>
      </c>
      <c r="BK25" s="29">
        <f t="shared" si="3"/>
        <v>101</v>
      </c>
      <c r="BL25" s="382">
        <f>AD24</f>
        <v>101</v>
      </c>
      <c r="BM25" s="383"/>
      <c r="BN25" s="22"/>
      <c r="BO25" s="22"/>
      <c r="BP25" s="281">
        <f>BJ6+BL25+BJ15</f>
        <v>116</v>
      </c>
      <c r="BQ25" s="282"/>
      <c r="BR25" s="22"/>
      <c r="BS25" s="281">
        <f>BJ6+BJ15</f>
        <v>15</v>
      </c>
      <c r="BT25" s="282"/>
      <c r="BU25" s="22"/>
      <c r="BV25" s="22"/>
      <c r="BW25" s="22"/>
      <c r="BX25" s="22"/>
      <c r="BY25" s="22"/>
      <c r="BZ25" s="22"/>
      <c r="CA25" s="22"/>
      <c r="CB25" s="22"/>
      <c r="CC25" s="22"/>
      <c r="CD25" s="22"/>
      <c r="CE25" s="22"/>
      <c r="CF25" s="22"/>
      <c r="CG25" s="22"/>
      <c r="CH25" s="22"/>
      <c r="CI25" s="22"/>
      <c r="CJ25" s="22"/>
      <c r="CK25" s="22"/>
      <c r="CL25" s="31"/>
      <c r="CM25" s="63">
        <v>21</v>
      </c>
      <c r="CN25" s="63"/>
    </row>
    <row r="26" spans="1:95" ht="11.1" customHeight="1" thickBot="1" x14ac:dyDescent="0.35">
      <c r="A26" s="31"/>
      <c r="B26" s="22"/>
      <c r="C26" s="22"/>
      <c r="D26" s="452"/>
      <c r="E26" s="453"/>
      <c r="F26" s="453"/>
      <c r="G26" s="453"/>
      <c r="H26" s="453"/>
      <c r="I26" s="453"/>
      <c r="J26" s="454"/>
      <c r="K26" s="22"/>
      <c r="L26" s="22"/>
      <c r="M26" s="22"/>
      <c r="N26" s="22"/>
      <c r="O26" s="403" t="s">
        <v>67</v>
      </c>
      <c r="P26" s="403"/>
      <c r="Q26" s="403"/>
      <c r="R26" s="403"/>
      <c r="S26" s="22"/>
      <c r="T26" s="27">
        <f t="shared" ref="T26:AC26" si="4">$AD26</f>
        <v>28</v>
      </c>
      <c r="U26" s="28">
        <f t="shared" si="4"/>
        <v>28</v>
      </c>
      <c r="V26" s="28">
        <f t="shared" si="4"/>
        <v>28</v>
      </c>
      <c r="W26" s="28">
        <f t="shared" si="4"/>
        <v>28</v>
      </c>
      <c r="X26" s="28">
        <f t="shared" si="4"/>
        <v>28</v>
      </c>
      <c r="Y26" s="28">
        <f t="shared" si="4"/>
        <v>28</v>
      </c>
      <c r="Z26" s="28">
        <f t="shared" si="4"/>
        <v>28</v>
      </c>
      <c r="AA26" s="28">
        <f t="shared" si="4"/>
        <v>28</v>
      </c>
      <c r="AB26" s="28">
        <f t="shared" si="4"/>
        <v>28</v>
      </c>
      <c r="AC26" s="29">
        <f t="shared" si="4"/>
        <v>28</v>
      </c>
      <c r="AD26" s="283">
        <f>VLOOKUP($U$8,'Primary Stats'!$C$3:$G$14,5,FALSE)+I20</f>
        <v>28</v>
      </c>
      <c r="AE26" s="284"/>
      <c r="AF26" s="22"/>
      <c r="AG26" s="387"/>
      <c r="AH26" s="388"/>
      <c r="AI26" s="389"/>
      <c r="AJ26" s="22"/>
      <c r="AK26" s="397"/>
      <c r="AL26" s="398"/>
      <c r="AM26" s="399"/>
      <c r="AN26" s="22"/>
      <c r="AO26" s="436"/>
      <c r="AP26" s="437"/>
      <c r="AQ26" s="438"/>
      <c r="AR26" s="22"/>
      <c r="AS26" s="31"/>
      <c r="AT26" s="31"/>
      <c r="AU26" s="22"/>
      <c r="AV26" s="22"/>
      <c r="AW26" s="22"/>
      <c r="AX26" s="22"/>
      <c r="AY26" s="22"/>
      <c r="AZ26" s="22"/>
      <c r="BA26" s="22"/>
      <c r="BB26" s="22"/>
      <c r="BC26" s="22"/>
      <c r="BD26" s="22"/>
      <c r="BE26" s="22"/>
      <c r="BF26" s="22"/>
      <c r="BG26" s="22"/>
      <c r="BH26" s="22"/>
      <c r="BI26" s="22"/>
      <c r="BJ26" s="22"/>
      <c r="BK26" s="22"/>
      <c r="BL26" s="22"/>
      <c r="BM26" s="49"/>
      <c r="BN26" s="22"/>
      <c r="BO26" s="22"/>
      <c r="BP26" s="39"/>
      <c r="BQ26" s="39"/>
      <c r="BR26" s="22"/>
      <c r="BS26" s="39"/>
      <c r="BT26" s="39"/>
      <c r="BU26" s="22"/>
      <c r="BV26" s="22"/>
      <c r="BW26" s="22"/>
      <c r="BX26" s="22"/>
      <c r="BY26" s="22"/>
      <c r="BZ26" s="22"/>
      <c r="CA26" s="22"/>
      <c r="CB26" s="22"/>
      <c r="CC26" s="22"/>
      <c r="CD26" s="22"/>
      <c r="CE26" s="22"/>
      <c r="CF26" s="22"/>
      <c r="CG26" s="22"/>
      <c r="CH26" s="22"/>
      <c r="CI26" s="20"/>
      <c r="CJ26" s="20"/>
      <c r="CK26" s="20"/>
      <c r="CL26" s="31"/>
      <c r="CM26" s="63">
        <v>22</v>
      </c>
      <c r="CN26" s="63"/>
    </row>
    <row r="27" spans="1:95" ht="11.1" customHeight="1" thickTop="1" thickBot="1" x14ac:dyDescent="0.35">
      <c r="A27" s="31"/>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390"/>
      <c r="AH27" s="391"/>
      <c r="AI27" s="392"/>
      <c r="AJ27" s="22"/>
      <c r="AK27" s="400"/>
      <c r="AL27" s="401"/>
      <c r="AM27" s="402"/>
      <c r="AN27" s="22"/>
      <c r="AO27" s="439"/>
      <c r="AP27" s="440"/>
      <c r="AQ27" s="441"/>
      <c r="AR27" s="22"/>
      <c r="AS27" s="31"/>
      <c r="AT27" s="31"/>
      <c r="AU27" s="22"/>
      <c r="AV27" s="22"/>
      <c r="AW27" s="403" t="s">
        <v>67</v>
      </c>
      <c r="AX27" s="403"/>
      <c r="AY27" s="403"/>
      <c r="AZ27" s="403"/>
      <c r="BA27" s="22"/>
      <c r="BB27" s="27">
        <f t="shared" ref="BB27:BK27" si="5">$BL27</f>
        <v>28</v>
      </c>
      <c r="BC27" s="28">
        <f t="shared" si="5"/>
        <v>28</v>
      </c>
      <c r="BD27" s="28">
        <f t="shared" si="5"/>
        <v>28</v>
      </c>
      <c r="BE27" s="28">
        <f t="shared" si="5"/>
        <v>28</v>
      </c>
      <c r="BF27" s="28">
        <f t="shared" si="5"/>
        <v>28</v>
      </c>
      <c r="BG27" s="28">
        <f t="shared" si="5"/>
        <v>28</v>
      </c>
      <c r="BH27" s="28">
        <f t="shared" si="5"/>
        <v>28</v>
      </c>
      <c r="BI27" s="28">
        <f t="shared" si="5"/>
        <v>28</v>
      </c>
      <c r="BJ27" s="28">
        <f t="shared" si="5"/>
        <v>28</v>
      </c>
      <c r="BK27" s="29">
        <f t="shared" si="5"/>
        <v>28</v>
      </c>
      <c r="BL27" s="382">
        <f>AD26</f>
        <v>28</v>
      </c>
      <c r="BM27" s="383"/>
      <c r="BN27" s="22"/>
      <c r="BO27" s="22"/>
      <c r="BP27" s="281">
        <f>BM6+BL27+BM15</f>
        <v>28</v>
      </c>
      <c r="BQ27" s="282"/>
      <c r="BR27" s="22"/>
      <c r="BS27" s="281">
        <f>BM6+BM15</f>
        <v>0</v>
      </c>
      <c r="BT27" s="282"/>
      <c r="BU27" s="22"/>
      <c r="BV27" s="22"/>
      <c r="BW27" s="22"/>
      <c r="BX27" s="22"/>
      <c r="BY27" s="22"/>
      <c r="BZ27" s="22"/>
      <c r="CA27" s="22"/>
      <c r="CB27" s="22"/>
      <c r="CC27" s="22"/>
      <c r="CD27" s="22"/>
      <c r="CE27" s="22"/>
      <c r="CF27" s="22"/>
      <c r="CG27" s="22"/>
      <c r="CH27" s="22"/>
      <c r="CI27" s="20"/>
      <c r="CJ27" s="20"/>
      <c r="CK27" s="20"/>
      <c r="CL27" s="31"/>
      <c r="CM27" s="63">
        <v>23</v>
      </c>
      <c r="CN27" s="63"/>
    </row>
    <row r="28" spans="1:95" ht="12" customHeight="1" x14ac:dyDescent="0.3">
      <c r="A28" s="31"/>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31"/>
      <c r="AT28" s="31"/>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31"/>
      <c r="CM28" s="63">
        <v>24</v>
      </c>
      <c r="CN28" s="63"/>
    </row>
    <row r="29" spans="1:95" ht="13.5" customHeight="1" x14ac:dyDescent="0.3">
      <c r="A29" s="31"/>
      <c r="B29" s="32"/>
      <c r="C29" s="32"/>
      <c r="D29" s="32"/>
      <c r="E29" s="32"/>
      <c r="F29" s="32"/>
      <c r="G29" s="32"/>
      <c r="H29" s="32"/>
      <c r="I29" s="32"/>
      <c r="J29" s="32"/>
      <c r="K29" s="32"/>
      <c r="L29" s="32"/>
      <c r="M29" s="32"/>
      <c r="N29" s="32"/>
      <c r="O29" s="32"/>
      <c r="P29" s="32"/>
      <c r="Q29" s="41" t="s">
        <v>574</v>
      </c>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63">
        <v>25</v>
      </c>
      <c r="CN29" s="63"/>
    </row>
    <row r="30" spans="1:95" ht="10.5" customHeight="1" x14ac:dyDescent="0.3">
      <c r="A30" s="31"/>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63">
        <v>26</v>
      </c>
      <c r="CN30" s="63"/>
      <c r="CO30" s="105"/>
    </row>
    <row r="31" spans="1:95" ht="11.1" customHeight="1" x14ac:dyDescent="0.3">
      <c r="A31" s="31"/>
      <c r="B31" s="22"/>
      <c r="C31" s="22"/>
      <c r="D31" s="22"/>
      <c r="E31" s="22"/>
      <c r="F31" s="22"/>
      <c r="G31" s="22"/>
      <c r="H31" s="22"/>
      <c r="I31" s="22"/>
      <c r="J31" s="22"/>
      <c r="K31" s="22"/>
      <c r="L31" s="22"/>
      <c r="M31" s="22"/>
      <c r="N31" s="22"/>
      <c r="O31" s="22"/>
      <c r="P31" s="22"/>
      <c r="Q31" s="22"/>
      <c r="R31" s="22"/>
      <c r="S31" s="22"/>
      <c r="T31" s="22"/>
      <c r="U31" s="22"/>
      <c r="V31" s="26" t="s">
        <v>121</v>
      </c>
      <c r="W31" s="36"/>
      <c r="X31" s="36"/>
      <c r="Y31" s="26" t="s">
        <v>113</v>
      </c>
      <c r="Z31" s="36"/>
      <c r="AA31" s="36"/>
      <c r="AB31" s="26" t="s">
        <v>264</v>
      </c>
      <c r="AC31" s="36"/>
      <c r="AD31" s="36"/>
      <c r="AE31" s="36"/>
      <c r="AF31" s="22"/>
      <c r="AG31" s="20"/>
      <c r="AH31" s="20"/>
      <c r="AI31" s="20"/>
      <c r="AJ31" s="20"/>
      <c r="AK31" s="20"/>
      <c r="AL31" s="20"/>
      <c r="AM31" s="20"/>
      <c r="AN31" s="20"/>
      <c r="AO31" s="20"/>
      <c r="AP31" s="20"/>
      <c r="AQ31" s="20"/>
      <c r="AR31" s="20"/>
      <c r="AS31" s="22"/>
      <c r="AT31" s="22"/>
      <c r="AU31" s="22"/>
      <c r="AV31" s="36"/>
      <c r="AW31" s="36"/>
      <c r="AX31" s="36"/>
      <c r="AY31" s="36"/>
      <c r="AZ31" s="36"/>
      <c r="BA31" s="36"/>
      <c r="BB31" s="36"/>
      <c r="BC31" s="36"/>
      <c r="BD31" s="36"/>
      <c r="BE31" s="36"/>
      <c r="BF31" s="36"/>
      <c r="BG31" s="36"/>
      <c r="BH31" s="36"/>
      <c r="BI31" s="36"/>
      <c r="BJ31" s="36"/>
      <c r="BK31" s="36"/>
      <c r="BL31" s="36"/>
      <c r="BM31" s="26"/>
      <c r="BN31" s="26" t="s">
        <v>121</v>
      </c>
      <c r="BO31" s="36"/>
      <c r="BP31" s="36"/>
      <c r="BQ31" s="26" t="s">
        <v>113</v>
      </c>
      <c r="BR31" s="36"/>
      <c r="BS31" s="36"/>
      <c r="BT31" s="26" t="s">
        <v>264</v>
      </c>
      <c r="BU31" s="36"/>
      <c r="BV31" s="22"/>
      <c r="BW31" s="22"/>
      <c r="BX31" s="22"/>
      <c r="BY31" s="22"/>
      <c r="BZ31" s="22"/>
      <c r="CA31" s="22"/>
      <c r="CB31" s="22"/>
      <c r="CC31" s="22"/>
      <c r="CD31" s="22"/>
      <c r="CE31" s="22"/>
      <c r="CF31" s="22"/>
      <c r="CG31" s="22"/>
      <c r="CH31" s="22"/>
      <c r="CI31" s="22"/>
      <c r="CJ31" s="22"/>
      <c r="CK31" s="22"/>
      <c r="CL31" s="31"/>
      <c r="CM31" s="63">
        <v>27</v>
      </c>
      <c r="CN31" s="63"/>
    </row>
    <row r="32" spans="1:95" ht="11.1" customHeight="1" thickBot="1" x14ac:dyDescent="0.35">
      <c r="A32" s="31"/>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0"/>
      <c r="AH32" s="20"/>
      <c r="AI32" s="20"/>
      <c r="AJ32" s="20"/>
      <c r="AK32" s="20"/>
      <c r="AL32" s="20"/>
      <c r="AM32" s="20"/>
      <c r="AN32" s="20"/>
      <c r="AO32" s="20"/>
      <c r="AP32" s="20"/>
      <c r="AQ32" s="20"/>
      <c r="AR32" s="20"/>
      <c r="AS32" s="22"/>
      <c r="AT32" s="22"/>
      <c r="AU32" s="22"/>
      <c r="AV32" s="22"/>
      <c r="AW32" s="22"/>
      <c r="AX32" s="22"/>
      <c r="AY32" s="22"/>
      <c r="AZ32" s="22"/>
      <c r="BA32" s="22"/>
      <c r="BB32" s="22"/>
      <c r="BC32" s="22"/>
      <c r="BD32" s="22"/>
      <c r="BE32" s="22"/>
      <c r="BF32" s="22"/>
      <c r="BG32" s="22"/>
      <c r="BH32" s="22"/>
      <c r="BI32" s="22"/>
      <c r="BJ32" s="22"/>
      <c r="BK32" s="22"/>
      <c r="BL32" s="22"/>
      <c r="BM32" s="20"/>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31"/>
      <c r="CM32" s="63">
        <v>28</v>
      </c>
      <c r="CN32" s="63"/>
    </row>
    <row r="33" spans="1:93" ht="11.1" customHeight="1" thickBot="1" x14ac:dyDescent="0.35">
      <c r="A33" s="31"/>
      <c r="B33" s="22"/>
      <c r="C33" s="22"/>
      <c r="D33" s="278" t="s">
        <v>106</v>
      </c>
      <c r="E33" s="278"/>
      <c r="F33" s="278"/>
      <c r="G33" s="278"/>
      <c r="H33" s="22"/>
      <c r="I33" s="27">
        <f t="shared" ref="I33:R33" si="6">$S33</f>
        <v>43</v>
      </c>
      <c r="J33" s="28">
        <f t="shared" si="6"/>
        <v>43</v>
      </c>
      <c r="K33" s="28">
        <f t="shared" si="6"/>
        <v>43</v>
      </c>
      <c r="L33" s="28">
        <f t="shared" si="6"/>
        <v>43</v>
      </c>
      <c r="M33" s="28">
        <f t="shared" si="6"/>
        <v>43</v>
      </c>
      <c r="N33" s="28">
        <f t="shared" si="6"/>
        <v>43</v>
      </c>
      <c r="O33" s="28">
        <f t="shared" si="6"/>
        <v>43</v>
      </c>
      <c r="P33" s="28">
        <f t="shared" si="6"/>
        <v>43</v>
      </c>
      <c r="Q33" s="28">
        <f t="shared" si="6"/>
        <v>43</v>
      </c>
      <c r="R33" s="29">
        <f t="shared" si="6"/>
        <v>43</v>
      </c>
      <c r="S33" s="279">
        <f>(BP27+(BP25/2))/2</f>
        <v>43</v>
      </c>
      <c r="T33" s="280"/>
      <c r="U33" s="22"/>
      <c r="V33" s="281">
        <f>BP6+S33</f>
        <v>43</v>
      </c>
      <c r="W33" s="282"/>
      <c r="X33" s="22"/>
      <c r="Y33" s="281">
        <f>BP6</f>
        <v>0</v>
      </c>
      <c r="Z33" s="282"/>
      <c r="AA33" s="22"/>
      <c r="AB33" s="281"/>
      <c r="AC33" s="282"/>
      <c r="AD33" s="22"/>
      <c r="AE33" s="22"/>
      <c r="AF33" s="22"/>
      <c r="AG33" s="20"/>
      <c r="AH33" s="20"/>
      <c r="AI33" s="20"/>
      <c r="AJ33" s="20"/>
      <c r="AK33" s="20"/>
      <c r="AL33" s="20"/>
      <c r="AM33" s="20"/>
      <c r="AN33" s="20"/>
      <c r="AO33" s="20"/>
      <c r="AP33" s="20"/>
      <c r="AQ33" s="20"/>
      <c r="AR33" s="20"/>
      <c r="AS33" s="22"/>
      <c r="AT33" s="22"/>
      <c r="AU33" s="22"/>
      <c r="AV33" s="278" t="s">
        <v>109</v>
      </c>
      <c r="AW33" s="278"/>
      <c r="AX33" s="278"/>
      <c r="AY33" s="278"/>
      <c r="AZ33" s="22"/>
      <c r="BA33" s="27">
        <f t="shared" ref="BA33:BJ33" si="7">$BK33</f>
        <v>72</v>
      </c>
      <c r="BB33" s="28">
        <f t="shared" si="7"/>
        <v>72</v>
      </c>
      <c r="BC33" s="28">
        <f t="shared" si="7"/>
        <v>72</v>
      </c>
      <c r="BD33" s="28">
        <f t="shared" si="7"/>
        <v>72</v>
      </c>
      <c r="BE33" s="28">
        <f t="shared" si="7"/>
        <v>72</v>
      </c>
      <c r="BF33" s="28">
        <f t="shared" si="7"/>
        <v>72</v>
      </c>
      <c r="BG33" s="28">
        <f t="shared" si="7"/>
        <v>72</v>
      </c>
      <c r="BH33" s="28">
        <f t="shared" si="7"/>
        <v>72</v>
      </c>
      <c r="BI33" s="28">
        <f t="shared" si="7"/>
        <v>72</v>
      </c>
      <c r="BJ33" s="29">
        <f t="shared" si="7"/>
        <v>72</v>
      </c>
      <c r="BK33" s="279">
        <f>(BP25+(BP23/2))/2</f>
        <v>72</v>
      </c>
      <c r="BL33" s="280"/>
      <c r="BM33" s="22"/>
      <c r="BN33" s="281">
        <f>BY6+BK33</f>
        <v>72</v>
      </c>
      <c r="BO33" s="282"/>
      <c r="BP33" s="22"/>
      <c r="BQ33" s="281">
        <f>BY6</f>
        <v>0</v>
      </c>
      <c r="BR33" s="282"/>
      <c r="BS33" s="22"/>
      <c r="BT33" s="281"/>
      <c r="BU33" s="282"/>
      <c r="BV33" s="22"/>
      <c r="BW33" s="22"/>
      <c r="BX33" s="22"/>
      <c r="BY33" s="20"/>
      <c r="BZ33" s="20"/>
      <c r="CA33" s="20"/>
      <c r="CB33" s="20"/>
      <c r="CC33" s="20"/>
      <c r="CD33" s="20"/>
      <c r="CE33" s="20"/>
      <c r="CF33" s="20"/>
      <c r="CG33" s="20"/>
      <c r="CH33" s="22"/>
      <c r="CI33" s="22"/>
      <c r="CJ33" s="22"/>
      <c r="CK33" s="22"/>
      <c r="CL33" s="31"/>
      <c r="CM33" s="63">
        <v>29</v>
      </c>
      <c r="CN33" s="63"/>
    </row>
    <row r="34" spans="1:93" ht="11.1" customHeight="1" x14ac:dyDescent="0.3">
      <c r="A34" s="31"/>
      <c r="B34" s="22"/>
      <c r="C34" s="22"/>
      <c r="D34" s="35" t="s">
        <v>576</v>
      </c>
      <c r="E34" s="22"/>
      <c r="F34" s="22"/>
      <c r="G34" s="22"/>
      <c r="H34" s="22"/>
      <c r="I34" s="22"/>
      <c r="J34" s="22"/>
      <c r="K34" s="22"/>
      <c r="L34" s="22"/>
      <c r="M34" s="22"/>
      <c r="N34" s="22"/>
      <c r="O34" s="22"/>
      <c r="P34" s="22"/>
      <c r="Q34" s="22"/>
      <c r="R34" s="22"/>
      <c r="S34" s="22"/>
      <c r="T34" s="40"/>
      <c r="U34" s="22"/>
      <c r="V34" s="39"/>
      <c r="W34" s="39"/>
      <c r="X34" s="22"/>
      <c r="Y34" s="39"/>
      <c r="Z34" s="39"/>
      <c r="AA34" s="22"/>
      <c r="AB34" s="39"/>
      <c r="AC34" s="39"/>
      <c r="AD34" s="22"/>
      <c r="AE34" s="22"/>
      <c r="AF34" s="22"/>
      <c r="AG34" s="20"/>
      <c r="AH34" s="20"/>
      <c r="AI34" s="20"/>
      <c r="AJ34" s="20"/>
      <c r="AK34" s="20"/>
      <c r="AL34" s="20"/>
      <c r="AM34" s="20"/>
      <c r="AN34" s="20"/>
      <c r="AO34" s="20"/>
      <c r="AP34" s="20"/>
      <c r="AQ34" s="20"/>
      <c r="AR34" s="20"/>
      <c r="AS34" s="22"/>
      <c r="AT34" s="22"/>
      <c r="AU34" s="22"/>
      <c r="AV34" s="26" t="s">
        <v>577</v>
      </c>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31"/>
      <c r="CM34" s="63">
        <v>30</v>
      </c>
      <c r="CN34" s="63"/>
    </row>
    <row r="35" spans="1:93" ht="11.1" customHeight="1" thickBot="1" x14ac:dyDescent="0.35">
      <c r="A35" s="31"/>
      <c r="B35" s="22"/>
      <c r="C35" s="22"/>
      <c r="D35" s="22"/>
      <c r="E35" s="22"/>
      <c r="F35" s="22"/>
      <c r="G35" s="22"/>
      <c r="H35" s="22"/>
      <c r="I35" s="22"/>
      <c r="J35" s="22"/>
      <c r="K35" s="22"/>
      <c r="L35" s="22"/>
      <c r="M35" s="22"/>
      <c r="N35" s="22"/>
      <c r="O35" s="22"/>
      <c r="P35" s="22"/>
      <c r="Q35" s="22"/>
      <c r="R35" s="22"/>
      <c r="S35" s="22"/>
      <c r="T35" s="104"/>
      <c r="U35" s="22"/>
      <c r="V35" s="22"/>
      <c r="W35" s="22"/>
      <c r="X35" s="22"/>
      <c r="Y35" s="22"/>
      <c r="Z35" s="22"/>
      <c r="AA35" s="22"/>
      <c r="AB35" s="22"/>
      <c r="AC35" s="22"/>
      <c r="AD35" s="22"/>
      <c r="AE35" s="20"/>
      <c r="AF35" s="22"/>
      <c r="AG35" s="20" t="s">
        <v>184</v>
      </c>
      <c r="AH35" s="22"/>
      <c r="AI35" s="22"/>
      <c r="AJ35" s="22"/>
      <c r="AK35" s="22"/>
      <c r="AL35" s="22"/>
      <c r="AM35" s="111" t="s">
        <v>203</v>
      </c>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31"/>
      <c r="CM35" s="63">
        <v>31</v>
      </c>
      <c r="CN35" s="63"/>
    </row>
    <row r="36" spans="1:93" ht="11.1" customHeight="1" thickBot="1" x14ac:dyDescent="0.35">
      <c r="A36" s="31"/>
      <c r="B36" s="22"/>
      <c r="C36" s="22"/>
      <c r="D36" s="278" t="s">
        <v>107</v>
      </c>
      <c r="E36" s="278"/>
      <c r="F36" s="278"/>
      <c r="G36" s="278"/>
      <c r="H36" s="22"/>
      <c r="I36" s="27">
        <f t="shared" ref="I36:R36" si="8">$S36</f>
        <v>72</v>
      </c>
      <c r="J36" s="28">
        <f t="shared" si="8"/>
        <v>72</v>
      </c>
      <c r="K36" s="28">
        <f t="shared" si="8"/>
        <v>72</v>
      </c>
      <c r="L36" s="28">
        <f t="shared" si="8"/>
        <v>72</v>
      </c>
      <c r="M36" s="28">
        <f t="shared" si="8"/>
        <v>72</v>
      </c>
      <c r="N36" s="28">
        <f t="shared" si="8"/>
        <v>72</v>
      </c>
      <c r="O36" s="28">
        <f t="shared" si="8"/>
        <v>72</v>
      </c>
      <c r="P36" s="28">
        <f t="shared" si="8"/>
        <v>72</v>
      </c>
      <c r="Q36" s="28">
        <f t="shared" si="8"/>
        <v>72</v>
      </c>
      <c r="R36" s="29">
        <f t="shared" si="8"/>
        <v>72</v>
      </c>
      <c r="S36" s="279">
        <f>(BP25+(BP23/2))/2</f>
        <v>72</v>
      </c>
      <c r="T36" s="280"/>
      <c r="U36" s="22"/>
      <c r="V36" s="281">
        <f>BS6+S36</f>
        <v>107</v>
      </c>
      <c r="W36" s="282"/>
      <c r="X36" s="22"/>
      <c r="Y36" s="281">
        <f>BS6</f>
        <v>35</v>
      </c>
      <c r="Z36" s="282"/>
      <c r="AA36" s="22"/>
      <c r="AB36" s="281">
        <f>$V36-(AG36^(1+($V36/$AM36)))</f>
        <v>100.05330528111661</v>
      </c>
      <c r="AC36" s="282"/>
      <c r="AD36" s="103" t="s">
        <v>187</v>
      </c>
      <c r="AE36" s="22"/>
      <c r="AF36" s="22"/>
      <c r="AG36" s="286">
        <v>3</v>
      </c>
      <c r="AH36" s="287"/>
      <c r="AI36" s="20" t="s">
        <v>186</v>
      </c>
      <c r="AJ36" s="20"/>
      <c r="AK36" s="20"/>
      <c r="AL36" s="20"/>
      <c r="AM36" s="288">
        <v>140</v>
      </c>
      <c r="AN36" s="289"/>
      <c r="AO36" s="20"/>
      <c r="AP36" s="20"/>
      <c r="AQ36" s="20"/>
      <c r="AR36" s="20"/>
      <c r="AS36" s="22"/>
      <c r="AT36" s="22"/>
      <c r="AU36" s="22"/>
      <c r="AV36" s="278" t="s">
        <v>110</v>
      </c>
      <c r="AW36" s="278"/>
      <c r="AX36" s="278"/>
      <c r="AY36" s="278"/>
      <c r="AZ36" s="22"/>
      <c r="BA36" s="27">
        <f t="shared" ref="BA36:BJ36" si="9">$BK36</f>
        <v>43</v>
      </c>
      <c r="BB36" s="28">
        <f t="shared" si="9"/>
        <v>43</v>
      </c>
      <c r="BC36" s="28">
        <f t="shared" si="9"/>
        <v>43</v>
      </c>
      <c r="BD36" s="28">
        <f t="shared" si="9"/>
        <v>43</v>
      </c>
      <c r="BE36" s="28">
        <f t="shared" si="9"/>
        <v>43</v>
      </c>
      <c r="BF36" s="28">
        <f t="shared" si="9"/>
        <v>43</v>
      </c>
      <c r="BG36" s="28">
        <f t="shared" si="9"/>
        <v>43</v>
      </c>
      <c r="BH36" s="28">
        <f t="shared" si="9"/>
        <v>43</v>
      </c>
      <c r="BI36" s="28">
        <f t="shared" si="9"/>
        <v>43</v>
      </c>
      <c r="BJ36" s="29">
        <f t="shared" si="9"/>
        <v>43</v>
      </c>
      <c r="BK36" s="279">
        <f>(BP27+(BP25/2))/2</f>
        <v>43</v>
      </c>
      <c r="BL36" s="280"/>
      <c r="BM36" s="22"/>
      <c r="BN36" s="281">
        <f>CB6+BK36</f>
        <v>43</v>
      </c>
      <c r="BO36" s="282"/>
      <c r="BP36" s="22"/>
      <c r="BQ36" s="281">
        <f>CB6</f>
        <v>0</v>
      </c>
      <c r="BR36" s="282"/>
      <c r="BS36" s="22"/>
      <c r="BT36" s="281"/>
      <c r="BU36" s="282"/>
      <c r="BV36" s="22"/>
      <c r="BW36" s="22"/>
      <c r="BX36" s="22"/>
      <c r="BY36" s="22"/>
      <c r="BZ36" s="22"/>
      <c r="CA36" s="22"/>
      <c r="CB36" s="22"/>
      <c r="CC36" s="22"/>
      <c r="CD36" s="22"/>
      <c r="CE36" s="22"/>
      <c r="CF36" s="22"/>
      <c r="CG36" s="22"/>
      <c r="CH36" s="22"/>
      <c r="CI36" s="22"/>
      <c r="CJ36" s="22"/>
      <c r="CK36" s="22"/>
      <c r="CL36" s="31"/>
      <c r="CM36" s="63">
        <v>32</v>
      </c>
      <c r="CN36" s="63"/>
      <c r="CO36" s="105"/>
    </row>
    <row r="37" spans="1:93" ht="11.1" customHeight="1" x14ac:dyDescent="0.3">
      <c r="A37" s="31"/>
      <c r="B37" s="22"/>
      <c r="C37" s="22"/>
      <c r="D37" s="35" t="s">
        <v>578</v>
      </c>
      <c r="E37" s="22"/>
      <c r="F37" s="22"/>
      <c r="G37" s="22"/>
      <c r="H37" s="22"/>
      <c r="I37" s="22"/>
      <c r="J37" s="22"/>
      <c r="K37" s="22"/>
      <c r="L37" s="22"/>
      <c r="M37" s="22"/>
      <c r="N37" s="22"/>
      <c r="O37" s="22"/>
      <c r="P37" s="22"/>
      <c r="Q37" s="22"/>
      <c r="R37" s="22"/>
      <c r="S37" s="22"/>
      <c r="T37" s="40"/>
      <c r="U37" s="22"/>
      <c r="V37" s="35" t="s">
        <v>204</v>
      </c>
      <c r="W37" s="39"/>
      <c r="X37" s="22"/>
      <c r="Y37" s="39"/>
      <c r="Z37" s="39"/>
      <c r="AA37" s="22"/>
      <c r="AB37" s="22"/>
      <c r="AC37" s="22"/>
      <c r="AD37" s="22"/>
      <c r="AE37" s="22"/>
      <c r="AF37" s="22"/>
      <c r="AG37" s="20"/>
      <c r="AH37" s="20"/>
      <c r="AI37" s="20"/>
      <c r="AJ37" s="20"/>
      <c r="AK37" s="20"/>
      <c r="AL37" s="20"/>
      <c r="AM37" s="20"/>
      <c r="AN37" s="20"/>
      <c r="AO37" s="20"/>
      <c r="AP37" s="20"/>
      <c r="AQ37" s="20"/>
      <c r="AR37" s="20"/>
      <c r="AS37" s="22"/>
      <c r="AT37" s="22"/>
      <c r="AU37" s="22"/>
      <c r="AV37" s="26" t="s">
        <v>579</v>
      </c>
      <c r="AW37" s="22"/>
      <c r="AX37" s="22"/>
      <c r="AY37" s="22"/>
      <c r="AZ37" s="22"/>
      <c r="BA37" s="22"/>
      <c r="BB37" s="22"/>
      <c r="BC37" s="22"/>
      <c r="BD37" s="22"/>
      <c r="BE37" s="22"/>
      <c r="BF37" s="22"/>
      <c r="BG37" s="22"/>
      <c r="BH37" s="22"/>
      <c r="BI37" s="22"/>
      <c r="BJ37" s="22"/>
      <c r="BK37" s="22"/>
      <c r="BL37" s="40"/>
      <c r="BM37" s="22"/>
      <c r="BN37" s="39"/>
      <c r="BO37" s="39"/>
      <c r="BP37" s="22"/>
      <c r="BQ37" s="39"/>
      <c r="BR37" s="39"/>
      <c r="BS37" s="22"/>
      <c r="BT37" s="39"/>
      <c r="BU37" s="39"/>
      <c r="BV37" s="22"/>
      <c r="BW37" s="22"/>
      <c r="BX37" s="22"/>
      <c r="BY37" s="22"/>
      <c r="BZ37" s="22"/>
      <c r="CA37" s="22"/>
      <c r="CB37" s="22"/>
      <c r="CC37" s="22"/>
      <c r="CD37" s="22"/>
      <c r="CE37" s="22"/>
      <c r="CF37" s="22"/>
      <c r="CG37" s="22"/>
      <c r="CH37" s="22"/>
      <c r="CI37" s="22"/>
      <c r="CJ37" s="22"/>
      <c r="CK37" s="22"/>
      <c r="CL37" s="31"/>
      <c r="CM37" s="63">
        <v>33</v>
      </c>
      <c r="CN37" s="63"/>
    </row>
    <row r="38" spans="1:93" ht="11.1" customHeight="1" thickBot="1" x14ac:dyDescent="0.35">
      <c r="A38" s="31"/>
      <c r="B38" s="22"/>
      <c r="C38" s="22"/>
      <c r="D38" s="22"/>
      <c r="E38" s="22"/>
      <c r="F38" s="22"/>
      <c r="G38" s="22"/>
      <c r="H38" s="22"/>
      <c r="I38" s="22"/>
      <c r="J38" s="22"/>
      <c r="K38" s="22"/>
      <c r="L38" s="22"/>
      <c r="M38" s="22"/>
      <c r="N38" s="22"/>
      <c r="O38" s="22"/>
      <c r="P38" s="22"/>
      <c r="Q38" s="22"/>
      <c r="R38" s="22"/>
      <c r="S38" s="22"/>
      <c r="T38" s="104"/>
      <c r="U38" s="22"/>
      <c r="V38" s="22"/>
      <c r="W38" s="22"/>
      <c r="X38" s="22"/>
      <c r="Y38" s="22"/>
      <c r="Z38" s="22"/>
      <c r="AA38" s="22"/>
      <c r="AB38" s="22"/>
      <c r="AC38" s="22"/>
      <c r="AD38" s="22"/>
      <c r="AE38" s="20"/>
      <c r="AF38" s="22"/>
      <c r="AG38" s="20" t="s">
        <v>184</v>
      </c>
      <c r="AH38" s="22"/>
      <c r="AI38" s="22"/>
      <c r="AJ38" s="22"/>
      <c r="AK38" s="22"/>
      <c r="AL38" s="22"/>
      <c r="AM38" s="20" t="s">
        <v>185</v>
      </c>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31"/>
      <c r="CM38" s="63">
        <v>34</v>
      </c>
      <c r="CN38" s="63"/>
      <c r="CO38" s="105"/>
    </row>
    <row r="39" spans="1:93" ht="11.1" customHeight="1" thickBot="1" x14ac:dyDescent="0.35">
      <c r="A39" s="31"/>
      <c r="B39" s="22"/>
      <c r="C39" s="22"/>
      <c r="D39" s="285" t="s">
        <v>188</v>
      </c>
      <c r="E39" s="285"/>
      <c r="F39" s="285"/>
      <c r="G39" s="285"/>
      <c r="H39" s="22"/>
      <c r="I39" s="27">
        <f t="shared" ref="I39:R39" si="10">$S39</f>
        <v>72</v>
      </c>
      <c r="J39" s="28">
        <f t="shared" si="10"/>
        <v>72</v>
      </c>
      <c r="K39" s="28">
        <f t="shared" si="10"/>
        <v>72</v>
      </c>
      <c r="L39" s="28">
        <f t="shared" si="10"/>
        <v>72</v>
      </c>
      <c r="M39" s="28">
        <f t="shared" si="10"/>
        <v>72</v>
      </c>
      <c r="N39" s="28">
        <f t="shared" si="10"/>
        <v>72</v>
      </c>
      <c r="O39" s="28">
        <f t="shared" si="10"/>
        <v>72</v>
      </c>
      <c r="P39" s="28">
        <f t="shared" si="10"/>
        <v>72</v>
      </c>
      <c r="Q39" s="28">
        <f t="shared" si="10"/>
        <v>72</v>
      </c>
      <c r="R39" s="29">
        <f t="shared" si="10"/>
        <v>72</v>
      </c>
      <c r="S39" s="279">
        <f>(BP25+(BP23/2))/2</f>
        <v>72</v>
      </c>
      <c r="T39" s="280"/>
      <c r="U39" s="22"/>
      <c r="V39" s="281">
        <f>BS6+S39</f>
        <v>107</v>
      </c>
      <c r="W39" s="282"/>
      <c r="X39" s="22"/>
      <c r="Y39" s="281">
        <f>BS6</f>
        <v>35</v>
      </c>
      <c r="Z39" s="282"/>
      <c r="AA39" s="22"/>
      <c r="AB39" s="281">
        <f>100-((120-$V39)/AM39)</f>
        <v>93.5</v>
      </c>
      <c r="AC39" s="282"/>
      <c r="AD39" s="103" t="s">
        <v>187</v>
      </c>
      <c r="AE39" s="22"/>
      <c r="AF39" s="22"/>
      <c r="AG39" s="286">
        <v>4.57</v>
      </c>
      <c r="AH39" s="287"/>
      <c r="AI39" s="20" t="s">
        <v>186</v>
      </c>
      <c r="AJ39" s="20"/>
      <c r="AK39" s="20"/>
      <c r="AL39" s="20"/>
      <c r="AM39" s="288">
        <v>2</v>
      </c>
      <c r="AN39" s="289"/>
      <c r="AO39" s="20"/>
      <c r="AP39" s="20"/>
      <c r="AQ39" s="20"/>
      <c r="AR39" s="20"/>
      <c r="AS39" s="22"/>
      <c r="AT39" s="22"/>
      <c r="AU39" s="22"/>
      <c r="AV39" s="278" t="s">
        <v>111</v>
      </c>
      <c r="AW39" s="278"/>
      <c r="AX39" s="278"/>
      <c r="AY39" s="278"/>
      <c r="AZ39" s="22"/>
      <c r="BA39" s="27">
        <f t="shared" ref="BA39:BJ39" si="11">$BK39</f>
        <v>65</v>
      </c>
      <c r="BB39" s="28">
        <f t="shared" si="11"/>
        <v>65</v>
      </c>
      <c r="BC39" s="28">
        <f t="shared" si="11"/>
        <v>65</v>
      </c>
      <c r="BD39" s="28">
        <f t="shared" si="11"/>
        <v>65</v>
      </c>
      <c r="BE39" s="28">
        <f t="shared" si="11"/>
        <v>65</v>
      </c>
      <c r="BF39" s="28">
        <f t="shared" si="11"/>
        <v>65</v>
      </c>
      <c r="BG39" s="28">
        <f t="shared" si="11"/>
        <v>65</v>
      </c>
      <c r="BH39" s="28">
        <f t="shared" si="11"/>
        <v>65</v>
      </c>
      <c r="BI39" s="28">
        <f t="shared" si="11"/>
        <v>65</v>
      </c>
      <c r="BJ39" s="29">
        <f t="shared" si="11"/>
        <v>65</v>
      </c>
      <c r="BK39" s="279">
        <f>(BP25+(BP27/2))/2</f>
        <v>65</v>
      </c>
      <c r="BL39" s="280"/>
      <c r="BM39" s="22"/>
      <c r="BN39" s="281">
        <f>CE6+BK39</f>
        <v>65</v>
      </c>
      <c r="BO39" s="282"/>
      <c r="BP39" s="22"/>
      <c r="BQ39" s="281">
        <f>CE6</f>
        <v>0</v>
      </c>
      <c r="BR39" s="282"/>
      <c r="BS39" s="22"/>
      <c r="BT39" s="281"/>
      <c r="BU39" s="282"/>
      <c r="BV39" s="22"/>
      <c r="BW39" s="22"/>
      <c r="BX39" s="22"/>
      <c r="BY39" s="22"/>
      <c r="BZ39" s="22"/>
      <c r="CA39" s="22"/>
      <c r="CB39" s="22"/>
      <c r="CC39" s="22"/>
      <c r="CD39" s="22"/>
      <c r="CE39" s="22"/>
      <c r="CF39" s="22"/>
      <c r="CG39" s="22"/>
      <c r="CH39" s="22"/>
      <c r="CI39" s="22"/>
      <c r="CJ39" s="22"/>
      <c r="CK39" s="22"/>
      <c r="CL39" s="31"/>
      <c r="CM39" s="63">
        <v>35</v>
      </c>
      <c r="CN39" s="63"/>
      <c r="CO39" s="105"/>
    </row>
    <row r="40" spans="1:93" ht="11.1" customHeight="1" x14ac:dyDescent="0.3">
      <c r="A40" s="31"/>
      <c r="B40" s="22"/>
      <c r="C40" s="22"/>
      <c r="D40" s="35" t="s">
        <v>578</v>
      </c>
      <c r="E40" s="22"/>
      <c r="F40" s="22"/>
      <c r="G40" s="22"/>
      <c r="H40" s="22"/>
      <c r="I40" s="22"/>
      <c r="J40" s="22"/>
      <c r="K40" s="22"/>
      <c r="L40" s="22"/>
      <c r="M40" s="22"/>
      <c r="N40" s="22"/>
      <c r="O40" s="22"/>
      <c r="P40" s="22"/>
      <c r="Q40" s="22"/>
      <c r="R40" s="22"/>
      <c r="S40" s="22"/>
      <c r="T40" s="40"/>
      <c r="U40" s="22"/>
      <c r="V40" s="35" t="s">
        <v>211</v>
      </c>
      <c r="W40" s="39"/>
      <c r="X40" s="22"/>
      <c r="Y40" s="39"/>
      <c r="Z40" s="39"/>
      <c r="AA40" s="22"/>
      <c r="AB40" s="39"/>
      <c r="AC40" s="39"/>
      <c r="AD40" s="22"/>
      <c r="AE40" s="22"/>
      <c r="AF40" s="22"/>
      <c r="AG40" s="20"/>
      <c r="AH40" s="20"/>
      <c r="AI40" s="20"/>
      <c r="AJ40" s="20"/>
      <c r="AK40" s="20"/>
      <c r="AL40" s="20"/>
      <c r="AM40" s="20"/>
      <c r="AN40" s="20"/>
      <c r="AO40" s="20"/>
      <c r="AP40" s="22"/>
      <c r="AQ40" s="22"/>
      <c r="AR40" s="22"/>
      <c r="AS40" s="22"/>
      <c r="AT40" s="22"/>
      <c r="AU40" s="22"/>
      <c r="AV40" s="26" t="s">
        <v>580</v>
      </c>
      <c r="AW40" s="22"/>
      <c r="AX40" s="22"/>
      <c r="AY40" s="22"/>
      <c r="AZ40" s="22"/>
      <c r="BA40" s="22"/>
      <c r="BB40" s="22"/>
      <c r="BC40" s="22"/>
      <c r="BD40" s="22"/>
      <c r="BE40" s="22"/>
      <c r="BF40" s="22"/>
      <c r="BG40" s="22"/>
      <c r="BH40" s="22"/>
      <c r="BI40" s="22"/>
      <c r="BJ40" s="22"/>
      <c r="BK40" s="22"/>
      <c r="BL40" s="40"/>
      <c r="BM40" s="22"/>
      <c r="BN40" s="39"/>
      <c r="BO40" s="39"/>
      <c r="BP40" s="22"/>
      <c r="BQ40" s="39"/>
      <c r="BR40" s="39"/>
      <c r="BS40" s="22"/>
      <c r="BT40" s="39"/>
      <c r="BU40" s="39"/>
      <c r="BV40" s="22"/>
      <c r="BW40" s="22"/>
      <c r="BX40" s="22"/>
      <c r="BY40" s="22"/>
      <c r="BZ40" s="22"/>
      <c r="CA40" s="22"/>
      <c r="CB40" s="22"/>
      <c r="CC40" s="22"/>
      <c r="CD40" s="22"/>
      <c r="CE40" s="22"/>
      <c r="CF40" s="22"/>
      <c r="CG40" s="22"/>
      <c r="CH40" s="22"/>
      <c r="CI40" s="22"/>
      <c r="CJ40" s="22"/>
      <c r="CK40" s="22"/>
      <c r="CL40" s="31"/>
      <c r="CM40" s="63">
        <v>36</v>
      </c>
      <c r="CN40" s="63"/>
      <c r="CO40" s="105"/>
    </row>
    <row r="41" spans="1:93" ht="11.1" customHeight="1" thickBot="1" x14ac:dyDescent="0.35">
      <c r="A41" s="31"/>
      <c r="B41" s="22"/>
      <c r="C41" s="22"/>
      <c r="D41" s="22"/>
      <c r="E41" s="22"/>
      <c r="F41" s="22"/>
      <c r="G41" s="22"/>
      <c r="H41" s="22"/>
      <c r="I41" s="22"/>
      <c r="J41" s="22"/>
      <c r="K41" s="22"/>
      <c r="L41" s="22"/>
      <c r="M41" s="22"/>
      <c r="N41" s="22"/>
      <c r="O41" s="22"/>
      <c r="P41" s="22"/>
      <c r="Q41" s="22"/>
      <c r="R41" s="22"/>
      <c r="S41" s="22"/>
      <c r="T41" s="40"/>
      <c r="U41" s="22"/>
      <c r="V41" s="39"/>
      <c r="W41" s="39"/>
      <c r="X41" s="22"/>
      <c r="Y41" s="39"/>
      <c r="Z41" s="39"/>
      <c r="AA41" s="22"/>
      <c r="AB41" s="39"/>
      <c r="AC41" s="39"/>
      <c r="AD41" s="22"/>
      <c r="AE41" s="22"/>
      <c r="AF41" s="22"/>
      <c r="AG41" s="20"/>
      <c r="AH41" s="20"/>
      <c r="AI41" s="20"/>
      <c r="AJ41" s="20"/>
      <c r="AK41" s="20"/>
      <c r="AL41" s="20"/>
      <c r="AM41" s="20"/>
      <c r="AN41" s="20"/>
      <c r="AO41" s="20"/>
      <c r="AP41" s="20"/>
      <c r="AQ41" s="20"/>
      <c r="AR41" s="20"/>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31"/>
      <c r="CM41" s="63">
        <v>37</v>
      </c>
      <c r="CN41" s="63"/>
      <c r="CO41" s="105"/>
    </row>
    <row r="42" spans="1:93" ht="11.1" customHeight="1" thickBot="1" x14ac:dyDescent="0.35">
      <c r="A42" s="31"/>
      <c r="B42" s="22"/>
      <c r="C42" s="22"/>
      <c r="D42" s="278" t="s">
        <v>108</v>
      </c>
      <c r="E42" s="278"/>
      <c r="F42" s="278"/>
      <c r="G42" s="278"/>
      <c r="H42" s="22"/>
      <c r="I42" s="27">
        <f t="shared" ref="I42:R42" si="12">$S42</f>
        <v>35</v>
      </c>
      <c r="J42" s="28">
        <f t="shared" si="12"/>
        <v>35</v>
      </c>
      <c r="K42" s="28">
        <f t="shared" si="12"/>
        <v>35</v>
      </c>
      <c r="L42" s="28">
        <f t="shared" si="12"/>
        <v>35</v>
      </c>
      <c r="M42" s="28">
        <f t="shared" si="12"/>
        <v>35</v>
      </c>
      <c r="N42" s="28">
        <f t="shared" si="12"/>
        <v>35</v>
      </c>
      <c r="O42" s="28">
        <f t="shared" si="12"/>
        <v>35</v>
      </c>
      <c r="P42" s="28">
        <f t="shared" si="12"/>
        <v>35</v>
      </c>
      <c r="Q42" s="28">
        <f t="shared" si="12"/>
        <v>35</v>
      </c>
      <c r="R42" s="29">
        <f t="shared" si="12"/>
        <v>35</v>
      </c>
      <c r="S42" s="279">
        <f>(BP23+(BP27/2))/2</f>
        <v>35</v>
      </c>
      <c r="T42" s="280"/>
      <c r="U42" s="22"/>
      <c r="V42" s="281">
        <f>BV6+S42</f>
        <v>35</v>
      </c>
      <c r="W42" s="282"/>
      <c r="X42" s="22"/>
      <c r="Y42" s="281">
        <f>BV6</f>
        <v>0</v>
      </c>
      <c r="Z42" s="282"/>
      <c r="AA42" s="22"/>
      <c r="AB42" s="281"/>
      <c r="AC42" s="282"/>
      <c r="AD42" s="22"/>
      <c r="AE42" s="22"/>
      <c r="AF42" s="22"/>
      <c r="AG42" s="20"/>
      <c r="AH42" s="20"/>
      <c r="AI42" s="20"/>
      <c r="AJ42" s="20"/>
      <c r="AK42" s="20"/>
      <c r="AL42" s="20"/>
      <c r="AM42" s="20"/>
      <c r="AN42" s="20"/>
      <c r="AO42" s="20"/>
      <c r="AP42" s="20"/>
      <c r="AQ42" s="20"/>
      <c r="AR42" s="20"/>
      <c r="AS42" s="22"/>
      <c r="AT42" s="22"/>
      <c r="AU42" s="22"/>
      <c r="AV42" s="278" t="s">
        <v>112</v>
      </c>
      <c r="AW42" s="278"/>
      <c r="AX42" s="278"/>
      <c r="AY42" s="278"/>
      <c r="AZ42" s="22"/>
      <c r="BA42" s="27">
        <f t="shared" ref="BA42:BJ42" si="13">$BK42</f>
        <v>43</v>
      </c>
      <c r="BB42" s="28">
        <f t="shared" si="13"/>
        <v>43</v>
      </c>
      <c r="BC42" s="28">
        <f t="shared" si="13"/>
        <v>43</v>
      </c>
      <c r="BD42" s="28">
        <f t="shared" si="13"/>
        <v>43</v>
      </c>
      <c r="BE42" s="28">
        <f t="shared" si="13"/>
        <v>43</v>
      </c>
      <c r="BF42" s="28">
        <f t="shared" si="13"/>
        <v>43</v>
      </c>
      <c r="BG42" s="28">
        <f t="shared" si="13"/>
        <v>43</v>
      </c>
      <c r="BH42" s="28">
        <f t="shared" si="13"/>
        <v>43</v>
      </c>
      <c r="BI42" s="28">
        <f t="shared" si="13"/>
        <v>43</v>
      </c>
      <c r="BJ42" s="29">
        <f t="shared" si="13"/>
        <v>43</v>
      </c>
      <c r="BK42" s="279">
        <f>(BP27+(BP25/2))/2</f>
        <v>43</v>
      </c>
      <c r="BL42" s="280"/>
      <c r="BM42" s="22"/>
      <c r="BN42" s="281">
        <f>CH6+BK42</f>
        <v>43</v>
      </c>
      <c r="BO42" s="282"/>
      <c r="BP42" s="22"/>
      <c r="BQ42" s="281">
        <f>CH6</f>
        <v>0</v>
      </c>
      <c r="BR42" s="282"/>
      <c r="BS42" s="22"/>
      <c r="BT42" s="281"/>
      <c r="BU42" s="282"/>
      <c r="BV42" s="22"/>
      <c r="BW42" s="22"/>
      <c r="BX42" s="22"/>
      <c r="BY42" s="22"/>
      <c r="BZ42" s="22"/>
      <c r="CA42" s="22"/>
      <c r="CB42" s="22"/>
      <c r="CC42" s="22"/>
      <c r="CD42" s="22"/>
      <c r="CE42" s="22"/>
      <c r="CF42" s="22"/>
      <c r="CG42" s="22"/>
      <c r="CH42" s="22"/>
      <c r="CI42" s="22"/>
      <c r="CJ42" s="22"/>
      <c r="CK42" s="22"/>
      <c r="CL42" s="31"/>
      <c r="CM42" s="63">
        <v>38</v>
      </c>
      <c r="CN42" s="63"/>
      <c r="CO42" s="105"/>
    </row>
    <row r="43" spans="1:93" ht="11.1" customHeight="1" x14ac:dyDescent="0.3">
      <c r="A43" s="31"/>
      <c r="B43" s="22"/>
      <c r="C43" s="22"/>
      <c r="D43" s="35" t="s">
        <v>104</v>
      </c>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6" t="s">
        <v>581</v>
      </c>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31"/>
      <c r="CM43" s="63">
        <v>39</v>
      </c>
      <c r="CN43" s="63"/>
    </row>
    <row r="44" spans="1:93" ht="9.9" customHeight="1" thickBot="1" x14ac:dyDescent="0.35">
      <c r="A44" s="3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31"/>
      <c r="CM44" s="63">
        <v>40</v>
      </c>
      <c r="CN44" s="63"/>
    </row>
    <row r="45" spans="1:93" ht="11.1" customHeight="1" thickBot="1" x14ac:dyDescent="0.35">
      <c r="A45" s="31"/>
      <c r="B45" s="22"/>
      <c r="C45" s="22"/>
      <c r="D45" s="278" t="s">
        <v>91</v>
      </c>
      <c r="E45" s="278"/>
      <c r="F45" s="278"/>
      <c r="G45" s="278"/>
      <c r="H45" s="22"/>
      <c r="I45" s="27">
        <f t="shared" ref="I45:R45" si="14">$S45</f>
        <v>43</v>
      </c>
      <c r="J45" s="28">
        <f t="shared" si="14"/>
        <v>43</v>
      </c>
      <c r="K45" s="28">
        <f t="shared" si="14"/>
        <v>43</v>
      </c>
      <c r="L45" s="28">
        <f t="shared" si="14"/>
        <v>43</v>
      </c>
      <c r="M45" s="28">
        <f t="shared" si="14"/>
        <v>43</v>
      </c>
      <c r="N45" s="28">
        <f t="shared" si="14"/>
        <v>43</v>
      </c>
      <c r="O45" s="28">
        <f t="shared" si="14"/>
        <v>43</v>
      </c>
      <c r="P45" s="28">
        <f t="shared" si="14"/>
        <v>43</v>
      </c>
      <c r="Q45" s="28">
        <f t="shared" si="14"/>
        <v>43</v>
      </c>
      <c r="R45" s="29">
        <f t="shared" si="14"/>
        <v>43</v>
      </c>
      <c r="S45" s="279">
        <f>(BP27+(BP25/2))/2</f>
        <v>43</v>
      </c>
      <c r="T45" s="280"/>
      <c r="U45" s="22"/>
      <c r="V45" s="281">
        <f>BP6+S45</f>
        <v>43</v>
      </c>
      <c r="W45" s="282"/>
      <c r="X45" s="22"/>
      <c r="Y45" s="281">
        <f>BP6</f>
        <v>0</v>
      </c>
      <c r="Z45" s="282"/>
      <c r="AA45" s="22"/>
      <c r="AB45" s="281"/>
      <c r="AC45" s="282"/>
      <c r="AD45" s="22"/>
      <c r="AE45" s="22"/>
      <c r="AF45" s="22"/>
      <c r="AG45" s="20"/>
      <c r="AH45" s="20"/>
      <c r="AI45" s="20"/>
      <c r="AJ45" s="20"/>
      <c r="AK45" s="20"/>
      <c r="AL45" s="20"/>
      <c r="AM45" s="20"/>
      <c r="AN45" s="20"/>
      <c r="AO45" s="20"/>
      <c r="AP45" s="20"/>
      <c r="AQ45" s="20"/>
      <c r="AR45" s="20"/>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0"/>
      <c r="CC45" s="20"/>
      <c r="CD45" s="20"/>
      <c r="CE45" s="20"/>
      <c r="CF45" s="20"/>
      <c r="CG45" s="20"/>
      <c r="CH45" s="22"/>
      <c r="CI45" s="22"/>
      <c r="CJ45" s="22"/>
      <c r="CK45" s="22"/>
      <c r="CL45" s="31"/>
      <c r="CM45" s="63">
        <v>29</v>
      </c>
      <c r="CN45" s="63"/>
    </row>
    <row r="46" spans="1:93" ht="11.1" customHeight="1" x14ac:dyDescent="0.3">
      <c r="A46" s="31"/>
      <c r="B46" s="22"/>
      <c r="C46" s="22"/>
      <c r="D46" s="35" t="s">
        <v>582</v>
      </c>
      <c r="E46" s="22"/>
      <c r="F46" s="22"/>
      <c r="G46" s="22"/>
      <c r="H46" s="22"/>
      <c r="I46" s="22"/>
      <c r="J46" s="22"/>
      <c r="K46" s="22"/>
      <c r="L46" s="22"/>
      <c r="M46" s="22"/>
      <c r="N46" s="22"/>
      <c r="O46" s="22"/>
      <c r="P46" s="22"/>
      <c r="Q46" s="22"/>
      <c r="R46" s="22"/>
      <c r="S46" s="22"/>
      <c r="T46" s="204"/>
      <c r="U46" s="22"/>
      <c r="V46" s="39"/>
      <c r="W46" s="39"/>
      <c r="X46" s="22"/>
      <c r="Y46" s="39"/>
      <c r="Z46" s="39"/>
      <c r="AA46" s="22"/>
      <c r="AB46" s="39"/>
      <c r="AC46" s="39"/>
      <c r="AD46" s="22"/>
      <c r="AE46" s="22"/>
      <c r="AF46" s="22"/>
      <c r="AG46" s="20"/>
      <c r="AH46" s="20"/>
      <c r="AI46" s="20"/>
      <c r="AJ46" s="20"/>
      <c r="AK46" s="20"/>
      <c r="AL46" s="20"/>
      <c r="AM46" s="20"/>
      <c r="AN46" s="20"/>
      <c r="AO46" s="20"/>
      <c r="AP46" s="20"/>
      <c r="AQ46" s="20"/>
      <c r="AR46" s="20"/>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31"/>
      <c r="CM46" s="63">
        <v>30</v>
      </c>
      <c r="CN46" s="63"/>
    </row>
    <row r="47" spans="1:93" ht="11.1" customHeight="1" x14ac:dyDescent="0.3">
      <c r="A47" s="31"/>
      <c r="B47" s="22"/>
      <c r="C47" s="22"/>
      <c r="D47" s="22"/>
      <c r="E47" s="22"/>
      <c r="F47" s="22"/>
      <c r="G47" s="22"/>
      <c r="H47" s="22"/>
      <c r="I47" s="22"/>
      <c r="J47" s="22"/>
      <c r="K47" s="22"/>
      <c r="L47" s="22"/>
      <c r="M47" s="22"/>
      <c r="N47" s="22"/>
      <c r="O47" s="22"/>
      <c r="P47" s="22"/>
      <c r="Q47" s="22"/>
      <c r="R47" s="22"/>
      <c r="S47" s="22"/>
      <c r="T47" s="104"/>
      <c r="U47" s="22"/>
      <c r="V47" s="22"/>
      <c r="W47" s="22"/>
      <c r="X47" s="22"/>
      <c r="Y47" s="22"/>
      <c r="Z47" s="22"/>
      <c r="AA47" s="22"/>
      <c r="AB47" s="22"/>
      <c r="AC47" s="22"/>
      <c r="AD47" s="22"/>
      <c r="AE47" s="20"/>
      <c r="AF47" s="22"/>
      <c r="AG47" s="20" t="s">
        <v>184</v>
      </c>
      <c r="AH47" s="22"/>
      <c r="AI47" s="22"/>
      <c r="AJ47" s="22"/>
      <c r="AK47" s="22"/>
      <c r="AL47" s="22"/>
      <c r="AM47" s="111" t="s">
        <v>203</v>
      </c>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31"/>
      <c r="CM47" s="63">
        <v>31</v>
      </c>
      <c r="CN47" s="63"/>
    </row>
    <row r="48" spans="1:93" ht="9.9" customHeight="1"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63">
        <v>41</v>
      </c>
      <c r="CN48" s="63"/>
    </row>
    <row r="49" spans="1:92" ht="9.9" customHeight="1" x14ac:dyDescent="0.3">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63">
        <v>42</v>
      </c>
      <c r="CN49" s="63"/>
    </row>
    <row r="50" spans="1:92" ht="11.1" customHeight="1" x14ac:dyDescent="0.3">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row>
    <row r="51" spans="1:92" ht="11.1" customHeight="1" x14ac:dyDescent="0.3"/>
    <row r="52" spans="1:92" ht="11.1" customHeight="1" x14ac:dyDescent="0.3"/>
    <row r="53" spans="1:92" ht="11.1" customHeight="1" x14ac:dyDescent="0.3"/>
    <row r="54" spans="1:92" ht="11.1" customHeight="1" x14ac:dyDescent="0.3"/>
    <row r="55" spans="1:92" ht="11.1" customHeight="1" x14ac:dyDescent="0.3"/>
    <row r="56" spans="1:92" ht="11.1" customHeight="1" x14ac:dyDescent="0.3"/>
    <row r="57" spans="1:92" ht="11.1" customHeight="1" x14ac:dyDescent="0.3"/>
    <row r="58" spans="1:92" ht="11.1" customHeight="1" x14ac:dyDescent="0.3"/>
    <row r="59" spans="1:92" ht="11.1" customHeight="1" x14ac:dyDescent="0.3"/>
    <row r="60" spans="1:92" ht="11.1" customHeight="1" x14ac:dyDescent="0.3"/>
    <row r="61" spans="1:92" ht="11.1" customHeight="1" x14ac:dyDescent="0.3"/>
    <row r="62" spans="1:92" ht="11.1" customHeight="1" x14ac:dyDescent="0.3"/>
    <row r="63" spans="1:92" ht="11.1" customHeight="1" x14ac:dyDescent="0.3"/>
    <row r="64" spans="1:92" ht="11.1" customHeight="1" x14ac:dyDescent="0.3"/>
    <row r="65" ht="11.1" customHeight="1" x14ac:dyDescent="0.3"/>
    <row r="66" ht="11.1" customHeight="1" x14ac:dyDescent="0.3"/>
    <row r="67" ht="11.1" customHeight="1" x14ac:dyDescent="0.3"/>
    <row r="68" ht="11.1" customHeight="1" x14ac:dyDescent="0.3"/>
    <row r="69" ht="11.1" customHeight="1" x14ac:dyDescent="0.3"/>
    <row r="70" ht="11.1" customHeight="1" x14ac:dyDescent="0.3"/>
    <row r="71" ht="11.1" customHeight="1" x14ac:dyDescent="0.3"/>
    <row r="72" ht="11.1" customHeight="1" x14ac:dyDescent="0.3"/>
    <row r="73" ht="11.1" customHeight="1" x14ac:dyDescent="0.3"/>
    <row r="74" ht="11.1" customHeight="1" x14ac:dyDescent="0.3"/>
    <row r="75" ht="11.1" customHeight="1" x14ac:dyDescent="0.3"/>
    <row r="76" ht="11.1" customHeight="1" x14ac:dyDescent="0.3"/>
    <row r="77" ht="11.1" customHeight="1" x14ac:dyDescent="0.3"/>
    <row r="78" ht="11.1" customHeight="1" x14ac:dyDescent="0.3"/>
    <row r="79" ht="11.1" customHeight="1" x14ac:dyDescent="0.3"/>
    <row r="80" ht="11.1" customHeight="1" x14ac:dyDescent="0.3"/>
    <row r="81" ht="11.1" customHeight="1" x14ac:dyDescent="0.3"/>
    <row r="82" ht="11.1" customHeight="1" x14ac:dyDescent="0.3"/>
    <row r="83" ht="11.1" customHeight="1" x14ac:dyDescent="0.3"/>
    <row r="84" ht="11.1" customHeight="1" x14ac:dyDescent="0.3"/>
    <row r="85" ht="11.1" customHeight="1" x14ac:dyDescent="0.3"/>
    <row r="86" ht="11.1" customHeight="1" x14ac:dyDescent="0.3"/>
    <row r="87" ht="11.1" customHeight="1" x14ac:dyDescent="0.3"/>
    <row r="88" ht="11.1" customHeight="1" x14ac:dyDescent="0.3"/>
    <row r="89" ht="11.1" customHeight="1" x14ac:dyDescent="0.3"/>
    <row r="90" ht="11.1" customHeight="1" x14ac:dyDescent="0.3"/>
    <row r="91" ht="11.1" customHeight="1" x14ac:dyDescent="0.3"/>
    <row r="92" ht="11.1" customHeight="1" x14ac:dyDescent="0.3"/>
    <row r="93" ht="11.1" customHeight="1" x14ac:dyDescent="0.3"/>
    <row r="94" ht="11.1" customHeight="1" x14ac:dyDescent="0.3"/>
    <row r="95" ht="11.1" customHeight="1" x14ac:dyDescent="0.3"/>
  </sheetData>
  <mergeCells count="127">
    <mergeCell ref="BS23:BT23"/>
    <mergeCell ref="BS25:BT25"/>
    <mergeCell ref="BY6:BZ6"/>
    <mergeCell ref="CB6:CC6"/>
    <mergeCell ref="AO13:AQ15"/>
    <mergeCell ref="BD13:CI13"/>
    <mergeCell ref="BS27:BT27"/>
    <mergeCell ref="AO25:AQ27"/>
    <mergeCell ref="D8:N8"/>
    <mergeCell ref="D10:N10"/>
    <mergeCell ref="D12:N12"/>
    <mergeCell ref="D14:N14"/>
    <mergeCell ref="I16:AD16"/>
    <mergeCell ref="D18:G18"/>
    <mergeCell ref="D19:G19"/>
    <mergeCell ref="D20:G20"/>
    <mergeCell ref="D22:J26"/>
    <mergeCell ref="O22:R22"/>
    <mergeCell ref="AD22:AE22"/>
    <mergeCell ref="Q11:AA13"/>
    <mergeCell ref="O24:R24"/>
    <mergeCell ref="O26:R26"/>
    <mergeCell ref="U8:W10"/>
    <mergeCell ref="AW12:AY12"/>
    <mergeCell ref="BN42:BO42"/>
    <mergeCell ref="BN36:BO36"/>
    <mergeCell ref="BN39:BO39"/>
    <mergeCell ref="BQ33:BR33"/>
    <mergeCell ref="BP27:BQ27"/>
    <mergeCell ref="AG13:AI15"/>
    <mergeCell ref="AK13:AM15"/>
    <mergeCell ref="BD15:BE15"/>
    <mergeCell ref="BP23:BQ23"/>
    <mergeCell ref="BP25:BQ25"/>
    <mergeCell ref="BL23:BM23"/>
    <mergeCell ref="BL25:BM25"/>
    <mergeCell ref="BL27:BM27"/>
    <mergeCell ref="AG25:AI27"/>
    <mergeCell ref="AJ23:AN23"/>
    <mergeCell ref="AK25:AM27"/>
    <mergeCell ref="AW23:AZ23"/>
    <mergeCell ref="AW25:AZ25"/>
    <mergeCell ref="AW27:AZ27"/>
    <mergeCell ref="AK17:AN17"/>
    <mergeCell ref="AW18:AY20"/>
    <mergeCell ref="BB18:BD20"/>
    <mergeCell ref="BG18:CI20"/>
    <mergeCell ref="AO19:AQ21"/>
    <mergeCell ref="AW21:AY21"/>
    <mergeCell ref="BV15:BW15"/>
    <mergeCell ref="BY15:BZ15"/>
    <mergeCell ref="CB15:CC15"/>
    <mergeCell ref="CE15:CF15"/>
    <mergeCell ref="CH15:CI15"/>
    <mergeCell ref="AG19:AI21"/>
    <mergeCell ref="AK19:AM21"/>
    <mergeCell ref="BG15:BH15"/>
    <mergeCell ref="BJ15:BK15"/>
    <mergeCell ref="BM15:BN15"/>
    <mergeCell ref="BP15:BQ15"/>
    <mergeCell ref="BS15:BT15"/>
    <mergeCell ref="BD4:CI4"/>
    <mergeCell ref="BG9:CI11"/>
    <mergeCell ref="AK5:AN5"/>
    <mergeCell ref="Q5:AA6"/>
    <mergeCell ref="AG7:AI9"/>
    <mergeCell ref="AK7:AM9"/>
    <mergeCell ref="AO7:AQ9"/>
    <mergeCell ref="BM6:BN6"/>
    <mergeCell ref="BP6:BQ6"/>
    <mergeCell ref="BS6:BT6"/>
    <mergeCell ref="AW9:AY11"/>
    <mergeCell ref="BB9:BD11"/>
    <mergeCell ref="BV6:BW6"/>
    <mergeCell ref="CE6:CF6"/>
    <mergeCell ref="CH6:CI6"/>
    <mergeCell ref="BD6:BE6"/>
    <mergeCell ref="BG6:BH6"/>
    <mergeCell ref="BJ6:BK6"/>
    <mergeCell ref="AK11:AN11"/>
    <mergeCell ref="BT33:BU33"/>
    <mergeCell ref="BT36:BU36"/>
    <mergeCell ref="BT39:BU39"/>
    <mergeCell ref="BT42:BU42"/>
    <mergeCell ref="AG36:AH36"/>
    <mergeCell ref="AM36:AN36"/>
    <mergeCell ref="AM39:AN39"/>
    <mergeCell ref="AB33:AC33"/>
    <mergeCell ref="AB36:AC36"/>
    <mergeCell ref="AB42:AC42"/>
    <mergeCell ref="AV33:AY33"/>
    <mergeCell ref="AV36:AY36"/>
    <mergeCell ref="AV39:AY39"/>
    <mergeCell ref="AV42:AY42"/>
    <mergeCell ref="BN33:BO33"/>
    <mergeCell ref="BK33:BL33"/>
    <mergeCell ref="BK36:BL36"/>
    <mergeCell ref="BK39:BL39"/>
    <mergeCell ref="BK42:BL42"/>
    <mergeCell ref="AB39:AC39"/>
    <mergeCell ref="AG39:AH39"/>
    <mergeCell ref="BQ36:BR36"/>
    <mergeCell ref="BQ39:BR39"/>
    <mergeCell ref="BQ42:BR42"/>
    <mergeCell ref="D45:G45"/>
    <mergeCell ref="S45:T45"/>
    <mergeCell ref="V45:W45"/>
    <mergeCell ref="Y45:Z45"/>
    <mergeCell ref="AB45:AC45"/>
    <mergeCell ref="AD24:AE24"/>
    <mergeCell ref="V33:W33"/>
    <mergeCell ref="Y33:Z33"/>
    <mergeCell ref="AD26:AE26"/>
    <mergeCell ref="Y39:Z39"/>
    <mergeCell ref="V36:W36"/>
    <mergeCell ref="D33:G33"/>
    <mergeCell ref="D36:G36"/>
    <mergeCell ref="S36:T36"/>
    <mergeCell ref="S39:T39"/>
    <mergeCell ref="Y36:Z36"/>
    <mergeCell ref="S33:T33"/>
    <mergeCell ref="V42:W42"/>
    <mergeCell ref="D42:G42"/>
    <mergeCell ref="S42:T42"/>
    <mergeCell ref="Y42:Z42"/>
    <mergeCell ref="D39:G39"/>
    <mergeCell ref="V39:W39"/>
  </mergeCells>
  <conditionalFormatting sqref="I42 BA33 BA42 BA39 BA36 I36 I33 BB23 T22 I39">
    <cfRule type="cellIs" dxfId="1246" priority="121" operator="greaterThanOrEqual">
      <formula>10</formula>
    </cfRule>
  </conditionalFormatting>
  <conditionalFormatting sqref="J42 BB33 BB42 BB39 BB36 J36 J33 BC23 U22 J39">
    <cfRule type="cellIs" dxfId="1245" priority="122" operator="greaterThanOrEqual">
      <formula>20</formula>
    </cfRule>
  </conditionalFormatting>
  <conditionalFormatting sqref="K42 BC33 BC42 BC39 BC36 K36 K33 BD23 V22 K39">
    <cfRule type="cellIs" dxfId="1244" priority="123" operator="greaterThanOrEqual">
      <formula>30</formula>
    </cfRule>
  </conditionalFormatting>
  <conditionalFormatting sqref="L42 BD33 BD42 BD39 BD36 L36 L33 BE23 W22 L39">
    <cfRule type="cellIs" dxfId="1243" priority="124" operator="greaterThanOrEqual">
      <formula>40</formula>
    </cfRule>
  </conditionalFormatting>
  <conditionalFormatting sqref="M42 BE33 BE42 BE39 BE36 M36 M33 BF23 X22 M39">
    <cfRule type="cellIs" dxfId="1242" priority="125" operator="greaterThanOrEqual">
      <formula>50</formula>
    </cfRule>
  </conditionalFormatting>
  <conditionalFormatting sqref="N42 BF33 BF42 BF39 BF36 N36 N33 BG23 Y22 N39">
    <cfRule type="cellIs" dxfId="1241" priority="126" operator="greaterThanOrEqual">
      <formula>60</formula>
    </cfRule>
  </conditionalFormatting>
  <conditionalFormatting sqref="P42 BH33 BH42 BH39 BH36 P36 P33 BI23 AA22 P39">
    <cfRule type="cellIs" dxfId="1240" priority="128" operator="greaterThanOrEqual">
      <formula>80</formula>
    </cfRule>
  </conditionalFormatting>
  <conditionalFormatting sqref="O42 BG33 BG42 BG39 BG36 O36 O33 BH23 Z22 O39">
    <cfRule type="cellIs" dxfId="1239" priority="127" operator="greaterThanOrEqual">
      <formula>70</formula>
    </cfRule>
  </conditionalFormatting>
  <conditionalFormatting sqref="Q42 BI33 BI42 BI39 BI36 Q36 Q33 BJ23 AB22 Q39">
    <cfRule type="cellIs" dxfId="1238" priority="129" operator="greaterThanOrEqual">
      <formula>90</formula>
    </cfRule>
  </conditionalFormatting>
  <conditionalFormatting sqref="R42 BJ33 BJ42 BJ39 BJ36 R36 R33 BK23 AC22 R39">
    <cfRule type="cellIs" dxfId="1237" priority="130" operator="greaterThanOrEqual">
      <formula>100</formula>
    </cfRule>
  </conditionalFormatting>
  <conditionalFormatting sqref="BB25 T24">
    <cfRule type="cellIs" dxfId="1236" priority="315" operator="greaterThanOrEqual">
      <formula>10</formula>
    </cfRule>
  </conditionalFormatting>
  <conditionalFormatting sqref="BC25 U24">
    <cfRule type="cellIs" dxfId="1235" priority="316" operator="greaterThanOrEqual">
      <formula>20</formula>
    </cfRule>
  </conditionalFormatting>
  <conditionalFormatting sqref="BD25 V24">
    <cfRule type="cellIs" dxfId="1234" priority="317" operator="greaterThanOrEqual">
      <formula>30</formula>
    </cfRule>
  </conditionalFormatting>
  <conditionalFormatting sqref="BE25 W24">
    <cfRule type="cellIs" dxfId="1233" priority="318" operator="greaterThanOrEqual">
      <formula>40</formula>
    </cfRule>
  </conditionalFormatting>
  <conditionalFormatting sqref="BF25 X24">
    <cfRule type="cellIs" dxfId="1232" priority="319" operator="greaterThanOrEqual">
      <formula>50</formula>
    </cfRule>
  </conditionalFormatting>
  <conditionalFormatting sqref="BG25 Y24">
    <cfRule type="cellIs" dxfId="1231" priority="320" operator="greaterThanOrEqual">
      <formula>60</formula>
    </cfRule>
  </conditionalFormatting>
  <conditionalFormatting sqref="BI25 AA24">
    <cfRule type="cellIs" dxfId="1230" priority="321" operator="greaterThanOrEqual">
      <formula>80</formula>
    </cfRule>
  </conditionalFormatting>
  <conditionalFormatting sqref="BH25 Z24">
    <cfRule type="cellIs" dxfId="1229" priority="322" operator="greaterThanOrEqual">
      <formula>70</formula>
    </cfRule>
  </conditionalFormatting>
  <conditionalFormatting sqref="BJ25 AB24">
    <cfRule type="cellIs" dxfId="1228" priority="323" operator="greaterThanOrEqual">
      <formula>90</formula>
    </cfRule>
  </conditionalFormatting>
  <conditionalFormatting sqref="BK25 AC24">
    <cfRule type="cellIs" dxfId="1227" priority="324" operator="equal">
      <formula>100</formula>
    </cfRule>
  </conditionalFormatting>
  <conditionalFormatting sqref="BB27 T26">
    <cfRule type="cellIs" dxfId="1226" priority="304" operator="greaterThanOrEqual">
      <formula>10</formula>
    </cfRule>
  </conditionalFormatting>
  <conditionalFormatting sqref="BC27 U26">
    <cfRule type="cellIs" dxfId="1225" priority="303" operator="greaterThanOrEqual">
      <formula>20</formula>
    </cfRule>
  </conditionalFormatting>
  <conditionalFormatting sqref="BD27 V26">
    <cfRule type="cellIs" dxfId="1224" priority="302" operator="greaterThanOrEqual">
      <formula>30</formula>
    </cfRule>
  </conditionalFormatting>
  <conditionalFormatting sqref="BE27 W26">
    <cfRule type="cellIs" dxfId="1223" priority="301" operator="greaterThanOrEqual">
      <formula>40</formula>
    </cfRule>
  </conditionalFormatting>
  <conditionalFormatting sqref="BF27 X26">
    <cfRule type="cellIs" dxfId="1222" priority="300" operator="greaterThanOrEqual">
      <formula>50</formula>
    </cfRule>
  </conditionalFormatting>
  <conditionalFormatting sqref="BG27 Y26">
    <cfRule type="cellIs" dxfId="1221" priority="299" operator="greaterThanOrEqual">
      <formula>60</formula>
    </cfRule>
  </conditionalFormatting>
  <conditionalFormatting sqref="BI27 AA26">
    <cfRule type="cellIs" dxfId="1220" priority="298" operator="greaterThanOrEqual">
      <formula>80</formula>
    </cfRule>
  </conditionalFormatting>
  <conditionalFormatting sqref="BH27 Z26">
    <cfRule type="cellIs" dxfId="1219" priority="297" operator="greaterThanOrEqual">
      <formula>70</formula>
    </cfRule>
  </conditionalFormatting>
  <conditionalFormatting sqref="BJ27 AB26">
    <cfRule type="cellIs" dxfId="1218" priority="296" operator="greaterThanOrEqual">
      <formula>90</formula>
    </cfRule>
  </conditionalFormatting>
  <conditionalFormatting sqref="BK27 AC26">
    <cfRule type="cellIs" dxfId="1217" priority="295" operator="equal">
      <formula>100</formula>
    </cfRule>
  </conditionalFormatting>
  <conditionalFormatting sqref="I33 I36 I42 BA33 BA36 BA39 BA42">
    <cfRule type="expression" dxfId="1216" priority="344">
      <formula>V33&gt;0</formula>
    </cfRule>
  </conditionalFormatting>
  <conditionalFormatting sqref="J33 J36 J42">
    <cfRule type="expression" dxfId="1215" priority="343">
      <formula>$V33&gt;10</formula>
    </cfRule>
  </conditionalFormatting>
  <conditionalFormatting sqref="K33 K36 K42">
    <cfRule type="expression" dxfId="1214" priority="342">
      <formula>$V33&gt;20</formula>
    </cfRule>
  </conditionalFormatting>
  <conditionalFormatting sqref="L33 L36 L42">
    <cfRule type="expression" dxfId="1213" priority="341">
      <formula>$V33&gt;30</formula>
    </cfRule>
  </conditionalFormatting>
  <conditionalFormatting sqref="M33 M36 M42">
    <cfRule type="expression" dxfId="1212" priority="340">
      <formula>$V33&gt;40</formula>
    </cfRule>
  </conditionalFormatting>
  <conditionalFormatting sqref="N33 N36 N42">
    <cfRule type="expression" dxfId="1211" priority="339">
      <formula>$V33&gt;50</formula>
    </cfRule>
  </conditionalFormatting>
  <conditionalFormatting sqref="O33 O36 O42">
    <cfRule type="expression" dxfId="1210" priority="338">
      <formula>$V33&gt;60</formula>
    </cfRule>
  </conditionalFormatting>
  <conditionalFormatting sqref="P33 P36 P42">
    <cfRule type="expression" dxfId="1209" priority="337">
      <formula>$V33&gt;70</formula>
    </cfRule>
  </conditionalFormatting>
  <conditionalFormatting sqref="Q33 Q36 Q42">
    <cfRule type="expression" dxfId="1208" priority="336">
      <formula>$V33&gt;80</formula>
    </cfRule>
  </conditionalFormatting>
  <conditionalFormatting sqref="R33 R36 R42">
    <cfRule type="expression" dxfId="1207" priority="335">
      <formula>$V33&gt;90</formula>
    </cfRule>
  </conditionalFormatting>
  <conditionalFormatting sqref="BB23">
    <cfRule type="expression" dxfId="1206" priority="1306">
      <formula>$BP23&gt;0</formula>
    </cfRule>
  </conditionalFormatting>
  <conditionalFormatting sqref="BC23">
    <cfRule type="expression" dxfId="1205" priority="1307">
      <formula>$BP23&gt;10</formula>
    </cfRule>
  </conditionalFormatting>
  <conditionalFormatting sqref="BD23">
    <cfRule type="expression" dxfId="1204" priority="1308">
      <formula>$BP23&gt;20</formula>
    </cfRule>
  </conditionalFormatting>
  <conditionalFormatting sqref="BE23">
    <cfRule type="expression" dxfId="1203" priority="1309">
      <formula>$BP23&gt;30</formula>
    </cfRule>
  </conditionalFormatting>
  <conditionalFormatting sqref="BF23">
    <cfRule type="expression" dxfId="1202" priority="1310">
      <formula>$BP23&gt;40</formula>
    </cfRule>
  </conditionalFormatting>
  <conditionalFormatting sqref="BG23">
    <cfRule type="expression" dxfId="1201" priority="1311">
      <formula>$BP23&gt;50</formula>
    </cfRule>
  </conditionalFormatting>
  <conditionalFormatting sqref="BH23">
    <cfRule type="expression" dxfId="1200" priority="1312">
      <formula>$BP23&gt;60</formula>
    </cfRule>
  </conditionalFormatting>
  <conditionalFormatting sqref="BI23">
    <cfRule type="expression" dxfId="1199" priority="1313">
      <formula>$BP23&gt;70</formula>
    </cfRule>
  </conditionalFormatting>
  <conditionalFormatting sqref="BJ23">
    <cfRule type="expression" dxfId="1198" priority="1314">
      <formula>$BP23&gt;80</formula>
    </cfRule>
  </conditionalFormatting>
  <conditionalFormatting sqref="BK23">
    <cfRule type="expression" dxfId="1197" priority="1315">
      <formula>$BP23&gt;90</formula>
    </cfRule>
  </conditionalFormatting>
  <conditionalFormatting sqref="BB25">
    <cfRule type="expression" dxfId="1196" priority="1316">
      <formula>$BP25&gt;0</formula>
    </cfRule>
  </conditionalFormatting>
  <conditionalFormatting sqref="BC25">
    <cfRule type="expression" dxfId="1195" priority="1317">
      <formula>$BP25&gt;10</formula>
    </cfRule>
  </conditionalFormatting>
  <conditionalFormatting sqref="BD25">
    <cfRule type="expression" dxfId="1194" priority="1318">
      <formula>$BP25&gt;20</formula>
    </cfRule>
  </conditionalFormatting>
  <conditionalFormatting sqref="BE25">
    <cfRule type="expression" dxfId="1193" priority="1319">
      <formula>$BP25&gt;30</formula>
    </cfRule>
  </conditionalFormatting>
  <conditionalFormatting sqref="BF25">
    <cfRule type="expression" dxfId="1192" priority="1320">
      <formula>$BP25&gt;40</formula>
    </cfRule>
  </conditionalFormatting>
  <conditionalFormatting sqref="BG25">
    <cfRule type="expression" dxfId="1191" priority="1321">
      <formula>$BP25&gt;50</formula>
    </cfRule>
  </conditionalFormatting>
  <conditionalFormatting sqref="BH25">
    <cfRule type="expression" dxfId="1190" priority="1322">
      <formula>$BP25&gt;60</formula>
    </cfRule>
  </conditionalFormatting>
  <conditionalFormatting sqref="BI25">
    <cfRule type="expression" dxfId="1189" priority="1323">
      <formula>$BP25&gt;70</formula>
    </cfRule>
  </conditionalFormatting>
  <conditionalFormatting sqref="BJ25">
    <cfRule type="expression" dxfId="1188" priority="1324">
      <formula>$BP25&gt;80</formula>
    </cfRule>
  </conditionalFormatting>
  <conditionalFormatting sqref="BK25">
    <cfRule type="expression" dxfId="1187" priority="1325">
      <formula>$BP25&gt;90</formula>
    </cfRule>
  </conditionalFormatting>
  <conditionalFormatting sqref="BB27">
    <cfRule type="expression" dxfId="1186" priority="1326">
      <formula>$BP27&gt;0</formula>
    </cfRule>
  </conditionalFormatting>
  <conditionalFormatting sqref="BC27">
    <cfRule type="expression" dxfId="1185" priority="1327">
      <formula>$BP27&gt;10</formula>
    </cfRule>
  </conditionalFormatting>
  <conditionalFormatting sqref="BD27">
    <cfRule type="expression" dxfId="1184" priority="1328">
      <formula>$BP27&gt;20</formula>
    </cfRule>
  </conditionalFormatting>
  <conditionalFormatting sqref="BE27">
    <cfRule type="expression" dxfId="1183" priority="1329">
      <formula>$BP27&gt;30</formula>
    </cfRule>
  </conditionalFormatting>
  <conditionalFormatting sqref="BF27">
    <cfRule type="expression" dxfId="1182" priority="1330">
      <formula>$BP27&gt;40</formula>
    </cfRule>
  </conditionalFormatting>
  <conditionalFormatting sqref="BG27">
    <cfRule type="expression" dxfId="1181" priority="1331">
      <formula>$BP27&gt;50</formula>
    </cfRule>
  </conditionalFormatting>
  <conditionalFormatting sqref="BH27">
    <cfRule type="expression" dxfId="1180" priority="1332">
      <formula>$BP27&gt;60</formula>
    </cfRule>
  </conditionalFormatting>
  <conditionalFormatting sqref="BI27">
    <cfRule type="expression" dxfId="1179" priority="1333">
      <formula>$BP27&gt;70</formula>
    </cfRule>
  </conditionalFormatting>
  <conditionalFormatting sqref="BJ27">
    <cfRule type="expression" dxfId="1178" priority="1334">
      <formula>$BP27&gt;80</formula>
    </cfRule>
  </conditionalFormatting>
  <conditionalFormatting sqref="BK27">
    <cfRule type="expression" dxfId="1177" priority="1335">
      <formula>$BP27&gt;90</formula>
    </cfRule>
  </conditionalFormatting>
  <conditionalFormatting sqref="BB33">
    <cfRule type="expression" dxfId="1176" priority="1456">
      <formula>$BN33&gt;10</formula>
    </cfRule>
  </conditionalFormatting>
  <conditionalFormatting sqref="BC33">
    <cfRule type="expression" dxfId="1175" priority="1457">
      <formula>$BN33&gt;20</formula>
    </cfRule>
  </conditionalFormatting>
  <conditionalFormatting sqref="BD33">
    <cfRule type="expression" dxfId="1174" priority="1458">
      <formula>$BN33&gt;30</formula>
    </cfRule>
  </conditionalFormatting>
  <conditionalFormatting sqref="BE33">
    <cfRule type="expression" dxfId="1173" priority="1459">
      <formula>$BN33&gt;40</formula>
    </cfRule>
  </conditionalFormatting>
  <conditionalFormatting sqref="BF33">
    <cfRule type="expression" dxfId="1172" priority="1460">
      <formula>$BN33&gt;50</formula>
    </cfRule>
  </conditionalFormatting>
  <conditionalFormatting sqref="BG33">
    <cfRule type="expression" dxfId="1171" priority="1461">
      <formula>$BN33&gt;60</formula>
    </cfRule>
  </conditionalFormatting>
  <conditionalFormatting sqref="BH33">
    <cfRule type="expression" dxfId="1170" priority="1462">
      <formula>$BN33&gt;70</formula>
    </cfRule>
  </conditionalFormatting>
  <conditionalFormatting sqref="BI33">
    <cfRule type="expression" dxfId="1169" priority="1463">
      <formula>$BN33&gt;80</formula>
    </cfRule>
  </conditionalFormatting>
  <conditionalFormatting sqref="BJ33">
    <cfRule type="expression" dxfId="1168" priority="1464">
      <formula>$BN33&gt;90</formula>
    </cfRule>
  </conditionalFormatting>
  <conditionalFormatting sqref="I39">
    <cfRule type="expression" dxfId="1167" priority="160">
      <formula>V39&gt;0</formula>
    </cfRule>
  </conditionalFormatting>
  <conditionalFormatting sqref="J39">
    <cfRule type="expression" dxfId="1166" priority="159">
      <formula>$V39&gt;10</formula>
    </cfRule>
  </conditionalFormatting>
  <conditionalFormatting sqref="K39">
    <cfRule type="expression" dxfId="1165" priority="158">
      <formula>$V39&gt;20</formula>
    </cfRule>
  </conditionalFormatting>
  <conditionalFormatting sqref="L39">
    <cfRule type="expression" dxfId="1164" priority="157">
      <formula>$V39&gt;30</formula>
    </cfRule>
  </conditionalFormatting>
  <conditionalFormatting sqref="M39">
    <cfRule type="expression" dxfId="1163" priority="156">
      <formula>$V39&gt;40</formula>
    </cfRule>
  </conditionalFormatting>
  <conditionalFormatting sqref="N39">
    <cfRule type="expression" dxfId="1162" priority="155">
      <formula>$V39&gt;50</formula>
    </cfRule>
  </conditionalFormatting>
  <conditionalFormatting sqref="O39">
    <cfRule type="expression" dxfId="1161" priority="154">
      <formula>$V39&gt;60</formula>
    </cfRule>
  </conditionalFormatting>
  <conditionalFormatting sqref="P39">
    <cfRule type="expression" dxfId="1160" priority="153">
      <formula>$V39&gt;70</formula>
    </cfRule>
  </conditionalFormatting>
  <conditionalFormatting sqref="Q39">
    <cfRule type="expression" dxfId="1159" priority="152">
      <formula>$V39&gt;80</formula>
    </cfRule>
  </conditionalFormatting>
  <conditionalFormatting sqref="R39">
    <cfRule type="expression" dxfId="1158" priority="151">
      <formula>$V39&gt;90</formula>
    </cfRule>
  </conditionalFormatting>
  <conditionalFormatting sqref="BB36 BB39 BB42">
    <cfRule type="expression" dxfId="1157" priority="1776">
      <formula>BN36&gt;10</formula>
    </cfRule>
  </conditionalFormatting>
  <conditionalFormatting sqref="BC36 BC39 BC42">
    <cfRule type="expression" dxfId="1156" priority="1779">
      <formula>BN36&gt;20</formula>
    </cfRule>
  </conditionalFormatting>
  <conditionalFormatting sqref="BD36 BD39 BD42">
    <cfRule type="expression" dxfId="1155" priority="1782">
      <formula>BN36&gt;30</formula>
    </cfRule>
  </conditionalFormatting>
  <conditionalFormatting sqref="BE36 BE39 BE42">
    <cfRule type="expression" dxfId="1154" priority="1785">
      <formula>BN36&gt;40</formula>
    </cfRule>
  </conditionalFormatting>
  <conditionalFormatting sqref="BF36 BF39 BF42">
    <cfRule type="expression" dxfId="1153" priority="1788">
      <formula>BN36&gt;50</formula>
    </cfRule>
  </conditionalFormatting>
  <conditionalFormatting sqref="BG36 BG39 BG42">
    <cfRule type="expression" dxfId="1152" priority="1791">
      <formula>BN36&gt;60</formula>
    </cfRule>
  </conditionalFormatting>
  <conditionalFormatting sqref="BH36 BH39 BH42">
    <cfRule type="expression" dxfId="1151" priority="1794">
      <formula>BN36&gt;70</formula>
    </cfRule>
  </conditionalFormatting>
  <conditionalFormatting sqref="BI36 BI39 BI42">
    <cfRule type="expression" dxfId="1150" priority="1797">
      <formula>BN36&gt;80</formula>
    </cfRule>
  </conditionalFormatting>
  <conditionalFormatting sqref="BJ36 BJ39 BJ42">
    <cfRule type="expression" dxfId="1149" priority="1800">
      <formula>BN36&gt;90</formula>
    </cfRule>
  </conditionalFormatting>
  <conditionalFormatting sqref="P18:P20 AB18:AD20">
    <cfRule type="expression" dxfId="1148" priority="1817">
      <formula>AND(O$10&gt;0,P$11=0)</formula>
    </cfRule>
  </conditionalFormatting>
  <conditionalFormatting sqref="P18:P20 AB18:AD20">
    <cfRule type="expression" dxfId="1147" priority="1843" stopIfTrue="1">
      <formula>COUNTIF(P$12:P$21,"x")&gt;1</formula>
    </cfRule>
    <cfRule type="expression" dxfId="1146" priority="1844">
      <formula>AND(O$10&gt;0,P$11=0,$F18&gt;=5)</formula>
    </cfRule>
    <cfRule type="cellIs" dxfId="1145" priority="1845" operator="equal">
      <formula>"x"</formula>
    </cfRule>
    <cfRule type="expression" dxfId="1144" priority="1846">
      <formula>P$11&gt;0</formula>
    </cfRule>
  </conditionalFormatting>
  <conditionalFormatting sqref="K18:O20 L18:P18 K19:P20 AB18:AD20">
    <cfRule type="expression" dxfId="1143" priority="1848" stopIfTrue="1">
      <formula>COUNTIF(K$12:K$21,"x")&gt;1</formula>
    </cfRule>
    <cfRule type="expression" dxfId="1142" priority="1849">
      <formula>AND(J$10&gt;0,K$10=0,$F18&gt;=5)</formula>
    </cfRule>
    <cfRule type="cellIs" dxfId="1141" priority="1850" operator="equal">
      <formula>"x"</formula>
    </cfRule>
    <cfRule type="expression" dxfId="1140" priority="1875">
      <formula>K$10&gt;0</formula>
    </cfRule>
  </conditionalFormatting>
  <conditionalFormatting sqref="K18:O20 L18:AD18 K19:AD20">
    <cfRule type="expression" dxfId="1139" priority="1847">
      <formula>AND(J$17&gt;0,K$17=0)</formula>
    </cfRule>
  </conditionalFormatting>
  <conditionalFormatting sqref="K17:AD17">
    <cfRule type="cellIs" dxfId="1138" priority="30" operator="equal">
      <formula>0</formula>
    </cfRule>
  </conditionalFormatting>
  <conditionalFormatting sqref="Q18:AA20 U19:AD19">
    <cfRule type="expression" dxfId="1137" priority="1889">
      <formula>AND(P$10&gt;0,#REF!=0)</formula>
    </cfRule>
  </conditionalFormatting>
  <conditionalFormatting sqref="Q18:AA20 U19:AD19">
    <cfRule type="expression" dxfId="1136" priority="1930" stopIfTrue="1">
      <formula>COUNTIF(Q$14:Q$21,"x")&gt;1</formula>
    </cfRule>
    <cfRule type="expression" dxfId="1135" priority="1931">
      <formula>AND(P$10&gt;0,#REF!=0,$F18&gt;=5)</formula>
    </cfRule>
    <cfRule type="cellIs" dxfId="1134" priority="1932" operator="equal">
      <formula>"x"</formula>
    </cfRule>
    <cfRule type="expression" dxfId="1133" priority="1933">
      <formula>#REF!&gt;0</formula>
    </cfRule>
  </conditionalFormatting>
  <conditionalFormatting sqref="Q18:AA20 U19:AD19">
    <cfRule type="expression" dxfId="1132" priority="1958" stopIfTrue="1">
      <formula>COUNTIF(Q$14:Q$21,"x")&gt;1</formula>
    </cfRule>
    <cfRule type="expression" dxfId="1131" priority="1959">
      <formula>AND(P$10&gt;0,#REF!=0,$F18&gt;=5)</formula>
    </cfRule>
    <cfRule type="cellIs" dxfId="1130" priority="1960" operator="equal">
      <formula>"x"</formula>
    </cfRule>
    <cfRule type="expression" dxfId="1129" priority="1961">
      <formula>#REF!&gt;0</formula>
    </cfRule>
  </conditionalFormatting>
  <conditionalFormatting sqref="K18:AD20">
    <cfRule type="expression" dxfId="1128" priority="2022">
      <formula>$I18&gt;21</formula>
    </cfRule>
  </conditionalFormatting>
  <conditionalFormatting sqref="I45">
    <cfRule type="cellIs" dxfId="1127" priority="1" operator="greaterThanOrEqual">
      <formula>10</formula>
    </cfRule>
  </conditionalFormatting>
  <conditionalFormatting sqref="J45">
    <cfRule type="cellIs" dxfId="1126" priority="2" operator="greaterThanOrEqual">
      <formula>20</formula>
    </cfRule>
  </conditionalFormatting>
  <conditionalFormatting sqref="K45">
    <cfRule type="cellIs" dxfId="1125" priority="3" operator="greaterThanOrEqual">
      <formula>30</formula>
    </cfRule>
  </conditionalFormatting>
  <conditionalFormatting sqref="L45">
    <cfRule type="cellIs" dxfId="1124" priority="4" operator="greaterThanOrEqual">
      <formula>40</formula>
    </cfRule>
  </conditionalFormatting>
  <conditionalFormatting sqref="M45">
    <cfRule type="cellIs" dxfId="1123" priority="5" operator="greaterThanOrEqual">
      <formula>50</formula>
    </cfRule>
  </conditionalFormatting>
  <conditionalFormatting sqref="N45">
    <cfRule type="cellIs" dxfId="1122" priority="6" operator="greaterThanOrEqual">
      <formula>60</formula>
    </cfRule>
  </conditionalFormatting>
  <conditionalFormatting sqref="P45">
    <cfRule type="cellIs" dxfId="1121" priority="8" operator="greaterThanOrEqual">
      <formula>80</formula>
    </cfRule>
  </conditionalFormatting>
  <conditionalFormatting sqref="O45">
    <cfRule type="cellIs" dxfId="1120" priority="7" operator="greaterThanOrEqual">
      <formula>70</formula>
    </cfRule>
  </conditionalFormatting>
  <conditionalFormatting sqref="Q45">
    <cfRule type="cellIs" dxfId="1119" priority="9" operator="greaterThanOrEqual">
      <formula>90</formula>
    </cfRule>
  </conditionalFormatting>
  <conditionalFormatting sqref="R45">
    <cfRule type="cellIs" dxfId="1118" priority="10" operator="greaterThanOrEqual">
      <formula>100</formula>
    </cfRule>
  </conditionalFormatting>
  <conditionalFormatting sqref="I45">
    <cfRule type="expression" dxfId="1117" priority="20">
      <formula>V45&gt;0</formula>
    </cfRule>
  </conditionalFormatting>
  <conditionalFormatting sqref="J45">
    <cfRule type="expression" dxfId="1116" priority="19">
      <formula>$V45&gt;10</formula>
    </cfRule>
  </conditionalFormatting>
  <conditionalFormatting sqref="K45">
    <cfRule type="expression" dxfId="1115" priority="18">
      <formula>$V45&gt;20</formula>
    </cfRule>
  </conditionalFormatting>
  <conditionalFormatting sqref="L45">
    <cfRule type="expression" dxfId="1114" priority="17">
      <formula>$V45&gt;30</formula>
    </cfRule>
  </conditionalFormatting>
  <conditionalFormatting sqref="M45">
    <cfRule type="expression" dxfId="1113" priority="16">
      <formula>$V45&gt;40</formula>
    </cfRule>
  </conditionalFormatting>
  <conditionalFormatting sqref="N45">
    <cfRule type="expression" dxfId="1112" priority="15">
      <formula>$V45&gt;50</formula>
    </cfRule>
  </conditionalFormatting>
  <conditionalFormatting sqref="O45">
    <cfRule type="expression" dxfId="1111" priority="14">
      <formula>$V45&gt;60</formula>
    </cfRule>
  </conditionalFormatting>
  <conditionalFormatting sqref="P45">
    <cfRule type="expression" dxfId="1110" priority="13">
      <formula>$V45&gt;70</formula>
    </cfRule>
  </conditionalFormatting>
  <conditionalFormatting sqref="Q45">
    <cfRule type="expression" dxfId="1109" priority="12">
      <formula>$V45&gt;80</formula>
    </cfRule>
  </conditionalFormatting>
  <conditionalFormatting sqref="R45">
    <cfRule type="expression" dxfId="1108" priority="11">
      <formula>$V45&gt;90</formula>
    </cfRule>
  </conditionalFormatting>
  <dataValidations count="2">
    <dataValidation type="list" allowBlank="1" showInputMessage="1" showErrorMessage="1" sqref="U8:W10">
      <formula1>$AE$7:$AE$18</formula1>
    </dataValidation>
    <dataValidation type="list" allowBlank="1" showInputMessage="1" showErrorMessage="1" sqref="AW9:AY11 AW18:AY20">
      <formula1>$CM$4:$CM$49</formula1>
    </dataValidation>
  </dataValidations>
  <pageMargins left="0.7" right="0.7" top="0.75" bottom="0.75" header="0.3" footer="0.3"/>
  <pageSetup orientation="portrait" horizontalDpi="1200" verticalDpi="120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23"/>
  <sheetViews>
    <sheetView workbookViewId="0">
      <selection activeCell="B26" sqref="B26"/>
    </sheetView>
  </sheetViews>
  <sheetFormatPr defaultColWidth="8.88671875" defaultRowHeight="14.4" x14ac:dyDescent="0.3"/>
  <cols>
    <col min="1" max="1" width="21.44140625" customWidth="1"/>
    <col min="2" max="2" width="58.33203125" customWidth="1"/>
  </cols>
  <sheetData>
    <row r="1" spans="1:2" ht="15" x14ac:dyDescent="0.25">
      <c r="A1" t="s">
        <v>181</v>
      </c>
    </row>
    <row r="2" spans="1:2" ht="15" x14ac:dyDescent="0.25">
      <c r="A2" t="s">
        <v>182</v>
      </c>
      <c r="B2" t="s">
        <v>183</v>
      </c>
    </row>
    <row r="3" spans="1:2" ht="15" x14ac:dyDescent="0.25">
      <c r="A3" t="s">
        <v>212</v>
      </c>
      <c r="B3" t="s">
        <v>213</v>
      </c>
    </row>
    <row r="4" spans="1:2" ht="15" x14ac:dyDescent="0.25">
      <c r="B4" t="s">
        <v>214</v>
      </c>
    </row>
    <row r="5" spans="1:2" ht="15" x14ac:dyDescent="0.25">
      <c r="B5" t="s">
        <v>215</v>
      </c>
    </row>
    <row r="6" spans="1:2" ht="15" x14ac:dyDescent="0.25">
      <c r="A6" t="s">
        <v>216</v>
      </c>
      <c r="B6" t="s">
        <v>217</v>
      </c>
    </row>
    <row r="7" spans="1:2" ht="15" x14ac:dyDescent="0.25">
      <c r="B7" t="s">
        <v>221</v>
      </c>
    </row>
    <row r="8" spans="1:2" ht="15" x14ac:dyDescent="0.25">
      <c r="A8" t="s">
        <v>236</v>
      </c>
      <c r="B8" t="s">
        <v>237</v>
      </c>
    </row>
    <row r="9" spans="1:2" ht="15" x14ac:dyDescent="0.25">
      <c r="A9" t="s">
        <v>265</v>
      </c>
      <c r="B9" t="s">
        <v>266</v>
      </c>
    </row>
    <row r="10" spans="1:2" ht="15" x14ac:dyDescent="0.25">
      <c r="A10" t="s">
        <v>273</v>
      </c>
      <c r="B10" t="s">
        <v>274</v>
      </c>
    </row>
    <row r="11" spans="1:2" ht="15" x14ac:dyDescent="0.25">
      <c r="A11" t="s">
        <v>277</v>
      </c>
      <c r="B11" t="s">
        <v>278</v>
      </c>
    </row>
    <row r="12" spans="1:2" ht="15" x14ac:dyDescent="0.25">
      <c r="A12" t="s">
        <v>302</v>
      </c>
      <c r="B12" t="s">
        <v>303</v>
      </c>
    </row>
    <row r="13" spans="1:2" ht="15" x14ac:dyDescent="0.25">
      <c r="A13" t="s">
        <v>354</v>
      </c>
      <c r="B13" t="s">
        <v>355</v>
      </c>
    </row>
    <row r="14" spans="1:2" ht="15" x14ac:dyDescent="0.25">
      <c r="A14" t="s">
        <v>382</v>
      </c>
      <c r="B14" t="s">
        <v>383</v>
      </c>
    </row>
    <row r="15" spans="1:2" ht="15" x14ac:dyDescent="0.25">
      <c r="A15" t="s">
        <v>423</v>
      </c>
      <c r="B15" t="s">
        <v>424</v>
      </c>
    </row>
    <row r="16" spans="1:2" ht="15" x14ac:dyDescent="0.25">
      <c r="A16" t="s">
        <v>571</v>
      </c>
      <c r="B16" t="s">
        <v>572</v>
      </c>
    </row>
    <row r="17" spans="1:2" ht="15" x14ac:dyDescent="0.25">
      <c r="B17" t="s">
        <v>573</v>
      </c>
    </row>
    <row r="18" spans="1:2" x14ac:dyDescent="0.3">
      <c r="B18" t="s">
        <v>607</v>
      </c>
    </row>
    <row r="19" spans="1:2" x14ac:dyDescent="0.3">
      <c r="A19" s="206" t="s">
        <v>656</v>
      </c>
      <c r="B19" s="206" t="s">
        <v>657</v>
      </c>
    </row>
    <row r="20" spans="1:2" x14ac:dyDescent="0.3">
      <c r="A20" s="259" t="s">
        <v>730</v>
      </c>
    </row>
    <row r="21" spans="1:2" x14ac:dyDescent="0.3">
      <c r="A21" s="259" t="s">
        <v>731</v>
      </c>
      <c r="B21" t="s">
        <v>735</v>
      </c>
    </row>
    <row r="22" spans="1:2" x14ac:dyDescent="0.3">
      <c r="B22" t="s">
        <v>740</v>
      </c>
    </row>
    <row r="23" spans="1:2" x14ac:dyDescent="0.3">
      <c r="B23" t="s">
        <v>829</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15" workbookViewId="0">
      <selection activeCell="B25" sqref="B25"/>
    </sheetView>
  </sheetViews>
  <sheetFormatPr defaultColWidth="11.44140625" defaultRowHeight="14.4" x14ac:dyDescent="0.3"/>
  <cols>
    <col min="1" max="1" width="12.44140625" customWidth="1"/>
    <col min="2" max="2" width="73.44140625" customWidth="1"/>
    <col min="3" max="3" width="3.33203125" customWidth="1"/>
    <col min="4" max="4" width="3.109375" customWidth="1"/>
    <col min="5" max="5" width="4" customWidth="1"/>
    <col min="6" max="6" width="15" customWidth="1"/>
    <col min="7" max="7" width="44.6640625" customWidth="1"/>
    <col min="8" max="9" width="3.33203125" customWidth="1"/>
    <col min="10" max="10" width="3.6640625" customWidth="1"/>
  </cols>
  <sheetData>
    <row r="1" spans="1:14" ht="15" x14ac:dyDescent="0.25">
      <c r="A1" t="s">
        <v>316</v>
      </c>
      <c r="F1" t="s">
        <v>321</v>
      </c>
    </row>
    <row r="2" spans="1:14" ht="15" x14ac:dyDescent="0.25">
      <c r="A2" s="194" t="s">
        <v>317</v>
      </c>
      <c r="B2" s="194" t="s">
        <v>367</v>
      </c>
      <c r="F2" t="s">
        <v>322</v>
      </c>
      <c r="G2" t="s">
        <v>353</v>
      </c>
    </row>
    <row r="3" spans="1:14" ht="15" x14ac:dyDescent="0.25">
      <c r="A3" s="194" t="s">
        <v>333</v>
      </c>
      <c r="B3" s="194" t="s">
        <v>318</v>
      </c>
      <c r="F3" t="s">
        <v>323</v>
      </c>
      <c r="G3" t="s">
        <v>324</v>
      </c>
    </row>
    <row r="4" spans="1:14" ht="15" x14ac:dyDescent="0.25">
      <c r="A4" s="194" t="s">
        <v>319</v>
      </c>
      <c r="B4" s="194" t="s">
        <v>320</v>
      </c>
      <c r="F4" t="s">
        <v>334</v>
      </c>
      <c r="G4" t="s">
        <v>335</v>
      </c>
    </row>
    <row r="5" spans="1:14" ht="15" x14ac:dyDescent="0.25">
      <c r="A5" s="194" t="s">
        <v>325</v>
      </c>
      <c r="B5" s="194" t="s">
        <v>326</v>
      </c>
      <c r="F5" t="s">
        <v>351</v>
      </c>
      <c r="G5" t="s">
        <v>353</v>
      </c>
    </row>
    <row r="6" spans="1:14" ht="15" x14ac:dyDescent="0.25">
      <c r="A6" s="194" t="s">
        <v>327</v>
      </c>
      <c r="B6" s="194" t="s">
        <v>328</v>
      </c>
      <c r="F6" t="s">
        <v>352</v>
      </c>
      <c r="G6" t="s">
        <v>353</v>
      </c>
    </row>
    <row r="7" spans="1:14" ht="15" x14ac:dyDescent="0.25">
      <c r="A7" s="194" t="s">
        <v>329</v>
      </c>
      <c r="B7" s="194" t="s">
        <v>330</v>
      </c>
      <c r="F7" t="s">
        <v>114</v>
      </c>
      <c r="G7" t="s">
        <v>353</v>
      </c>
    </row>
    <row r="8" spans="1:14" ht="15" x14ac:dyDescent="0.25">
      <c r="A8" s="194" t="s">
        <v>331</v>
      </c>
      <c r="B8" s="194" t="s">
        <v>332</v>
      </c>
      <c r="F8" t="s">
        <v>356</v>
      </c>
      <c r="G8" s="192" t="s">
        <v>353</v>
      </c>
    </row>
    <row r="9" spans="1:14" ht="15" x14ac:dyDescent="0.25">
      <c r="A9" s="194" t="s">
        <v>337</v>
      </c>
      <c r="B9" s="194" t="s">
        <v>336</v>
      </c>
    </row>
    <row r="10" spans="1:14" ht="15" x14ac:dyDescent="0.25">
      <c r="A10" s="194" t="s">
        <v>338</v>
      </c>
      <c r="B10" s="194" t="s">
        <v>339</v>
      </c>
    </row>
    <row r="11" spans="1:14" ht="15" x14ac:dyDescent="0.25">
      <c r="A11" s="194" t="s">
        <v>340</v>
      </c>
      <c r="B11" s="194" t="s">
        <v>348</v>
      </c>
    </row>
    <row r="12" spans="1:14" ht="15" x14ac:dyDescent="0.25">
      <c r="A12" s="194" t="s">
        <v>106</v>
      </c>
      <c r="B12" s="194" t="s">
        <v>341</v>
      </c>
    </row>
    <row r="13" spans="1:14" ht="15" x14ac:dyDescent="0.25">
      <c r="A13" s="194" t="s">
        <v>342</v>
      </c>
      <c r="B13" s="194" t="s">
        <v>343</v>
      </c>
    </row>
    <row r="14" spans="1:14" ht="15" x14ac:dyDescent="0.25">
      <c r="A14" s="194" t="s">
        <v>344</v>
      </c>
      <c r="B14" s="194" t="s">
        <v>345</v>
      </c>
    </row>
    <row r="15" spans="1:14" ht="15" x14ac:dyDescent="0.25">
      <c r="A15" s="194" t="s">
        <v>346</v>
      </c>
      <c r="B15" s="194" t="s">
        <v>347</v>
      </c>
    </row>
    <row r="16" spans="1:14" ht="15.75" customHeight="1" x14ac:dyDescent="0.25">
      <c r="A16" s="194" t="s">
        <v>350</v>
      </c>
      <c r="B16" s="194" t="s">
        <v>349</v>
      </c>
      <c r="F16" s="590" t="s">
        <v>614</v>
      </c>
      <c r="G16" s="590"/>
      <c r="H16" s="590"/>
      <c r="I16" s="590"/>
      <c r="J16" s="590"/>
      <c r="K16" s="590"/>
      <c r="L16" s="590"/>
      <c r="M16" s="590"/>
      <c r="N16" s="590"/>
    </row>
    <row r="17" spans="1:14" ht="15" x14ac:dyDescent="0.25">
      <c r="A17" s="194" t="s">
        <v>361</v>
      </c>
      <c r="B17" s="194" t="s">
        <v>362</v>
      </c>
      <c r="F17" s="591" t="s">
        <v>615</v>
      </c>
      <c r="G17" s="591"/>
      <c r="H17" s="591"/>
      <c r="I17" s="591"/>
      <c r="J17" s="591"/>
      <c r="K17" s="591"/>
      <c r="L17" s="591"/>
      <c r="M17" s="591"/>
      <c r="N17" s="591"/>
    </row>
    <row r="18" spans="1:14" ht="15" customHeight="1" x14ac:dyDescent="0.25">
      <c r="A18" s="194" t="s">
        <v>363</v>
      </c>
      <c r="B18" s="194" t="s">
        <v>364</v>
      </c>
      <c r="F18" s="591"/>
      <c r="G18" s="591"/>
      <c r="H18" s="591"/>
      <c r="I18" s="591"/>
      <c r="J18" s="591"/>
      <c r="K18" s="591"/>
      <c r="L18" s="591"/>
      <c r="M18" s="591"/>
      <c r="N18" s="591"/>
    </row>
    <row r="19" spans="1:14" ht="15" customHeight="1" x14ac:dyDescent="0.25">
      <c r="A19" s="194" t="s">
        <v>365</v>
      </c>
      <c r="B19" s="194" t="s">
        <v>366</v>
      </c>
      <c r="F19" s="589" t="s">
        <v>610</v>
      </c>
      <c r="G19" s="589"/>
      <c r="H19" s="589"/>
      <c r="I19" s="589"/>
      <c r="J19" s="589"/>
      <c r="K19" s="589"/>
      <c r="L19" s="589"/>
      <c r="M19" s="589"/>
      <c r="N19" s="589"/>
    </row>
    <row r="20" spans="1:14" s="193" customFormat="1" ht="15" customHeight="1" x14ac:dyDescent="0.25">
      <c r="A20" s="195" t="s">
        <v>357</v>
      </c>
      <c r="B20" s="195" t="s">
        <v>358</v>
      </c>
      <c r="F20" s="589" t="s">
        <v>618</v>
      </c>
      <c r="G20" s="589"/>
      <c r="H20" s="589"/>
      <c r="I20" s="589"/>
      <c r="J20" s="589"/>
      <c r="K20" s="589"/>
      <c r="L20" s="589"/>
      <c r="M20" s="589"/>
      <c r="N20" s="589"/>
    </row>
    <row r="21" spans="1:14" s="193" customFormat="1" ht="15" customHeight="1" x14ac:dyDescent="0.25">
      <c r="A21" s="195" t="s">
        <v>359</v>
      </c>
      <c r="B21" s="195" t="s">
        <v>360</v>
      </c>
      <c r="F21" s="592" t="s">
        <v>616</v>
      </c>
      <c r="G21" s="592"/>
      <c r="H21" s="592"/>
      <c r="I21" s="592"/>
      <c r="J21" s="592"/>
      <c r="K21" s="592"/>
      <c r="L21" s="592"/>
      <c r="M21" s="592"/>
      <c r="N21" s="592"/>
    </row>
    <row r="22" spans="1:14" ht="15" customHeight="1" x14ac:dyDescent="0.25">
      <c r="F22" s="591"/>
      <c r="G22" s="591"/>
      <c r="H22" s="591"/>
      <c r="I22" s="591"/>
      <c r="J22" s="591"/>
      <c r="K22" s="591"/>
      <c r="L22" s="591"/>
      <c r="M22" s="591"/>
      <c r="N22" s="591"/>
    </row>
    <row r="23" spans="1:14" ht="15" customHeight="1" x14ac:dyDescent="0.25">
      <c r="B23" t="s">
        <v>368</v>
      </c>
      <c r="F23" s="592" t="s">
        <v>613</v>
      </c>
      <c r="G23" s="592"/>
      <c r="H23" s="592"/>
      <c r="I23" s="592"/>
      <c r="J23" s="592"/>
      <c r="K23" s="592"/>
      <c r="L23" s="592"/>
      <c r="M23" s="592"/>
      <c r="N23" s="592"/>
    </row>
    <row r="24" spans="1:14" ht="15" x14ac:dyDescent="0.25">
      <c r="B24" t="s">
        <v>369</v>
      </c>
      <c r="F24" s="593" t="s">
        <v>612</v>
      </c>
      <c r="G24" s="593"/>
      <c r="H24" s="593"/>
      <c r="I24" s="593"/>
      <c r="J24" s="593"/>
      <c r="K24" s="593"/>
      <c r="L24" s="593"/>
      <c r="M24" s="593"/>
      <c r="N24" s="593"/>
    </row>
    <row r="25" spans="1:14" ht="15" x14ac:dyDescent="0.25">
      <c r="B25" t="s">
        <v>370</v>
      </c>
      <c r="F25" s="591"/>
      <c r="G25" s="591"/>
      <c r="H25" s="591"/>
      <c r="I25" s="591"/>
      <c r="J25" s="591"/>
      <c r="K25" s="591"/>
      <c r="L25" s="591"/>
      <c r="M25" s="591"/>
      <c r="N25" s="591"/>
    </row>
    <row r="26" spans="1:14" ht="15" customHeight="1" x14ac:dyDescent="0.25">
      <c r="B26" t="s">
        <v>371</v>
      </c>
      <c r="F26" s="589" t="s">
        <v>611</v>
      </c>
      <c r="G26" s="589"/>
      <c r="H26" s="589"/>
      <c r="I26" s="589"/>
      <c r="J26" s="589"/>
      <c r="K26" s="589"/>
      <c r="L26" s="589"/>
      <c r="M26" s="589"/>
      <c r="N26" s="589"/>
    </row>
    <row r="27" spans="1:14" ht="15" customHeight="1" x14ac:dyDescent="0.25">
      <c r="B27" t="s">
        <v>372</v>
      </c>
      <c r="F27" s="589" t="s">
        <v>617</v>
      </c>
      <c r="G27" s="589"/>
      <c r="H27" s="589"/>
      <c r="I27" s="589"/>
      <c r="J27" s="589"/>
      <c r="K27" s="589"/>
      <c r="L27" s="589"/>
      <c r="M27" s="589"/>
      <c r="N27" s="589"/>
    </row>
    <row r="28" spans="1:14" ht="15" customHeight="1" x14ac:dyDescent="0.25">
      <c r="B28" t="s">
        <v>373</v>
      </c>
    </row>
    <row r="29" spans="1:14" ht="15" customHeight="1" x14ac:dyDescent="0.25">
      <c r="B29" t="s">
        <v>374</v>
      </c>
    </row>
    <row r="30" spans="1:14" ht="15" x14ac:dyDescent="0.25">
      <c r="B30" t="s">
        <v>375</v>
      </c>
    </row>
    <row r="31" spans="1:14" ht="15" x14ac:dyDescent="0.25">
      <c r="B31" t="s">
        <v>376</v>
      </c>
    </row>
    <row r="32" spans="1:14" x14ac:dyDescent="0.3">
      <c r="B32" t="s">
        <v>377</v>
      </c>
    </row>
    <row r="33" spans="2:2" x14ac:dyDescent="0.3">
      <c r="B33" t="s">
        <v>378</v>
      </c>
    </row>
  </sheetData>
  <mergeCells count="12">
    <mergeCell ref="F26:N26"/>
    <mergeCell ref="F27:N27"/>
    <mergeCell ref="F16:N16"/>
    <mergeCell ref="F20:N20"/>
    <mergeCell ref="F17:N17"/>
    <mergeCell ref="F18:N18"/>
    <mergeCell ref="F19:N19"/>
    <mergeCell ref="F21:N21"/>
    <mergeCell ref="F23:N23"/>
    <mergeCell ref="F24:N24"/>
    <mergeCell ref="F25:N25"/>
    <mergeCell ref="F22:N22"/>
  </mergeCell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82"/>
  <sheetViews>
    <sheetView tabSelected="1" topLeftCell="A46" workbookViewId="0">
      <selection activeCell="A52" sqref="A52"/>
    </sheetView>
  </sheetViews>
  <sheetFormatPr defaultColWidth="8.88671875" defaultRowHeight="14.4" x14ac:dyDescent="0.3"/>
  <cols>
    <col min="1" max="1" width="30.44140625" customWidth="1"/>
    <col min="2" max="2" width="51.33203125" customWidth="1"/>
    <col min="3" max="9" width="11" customWidth="1"/>
    <col min="10" max="10" width="12" customWidth="1"/>
    <col min="11" max="11" width="18.21875" customWidth="1"/>
    <col min="12" max="12" width="17.109375" customWidth="1"/>
  </cols>
  <sheetData>
    <row r="1" spans="1:13" ht="15" x14ac:dyDescent="0.25">
      <c r="A1" t="s">
        <v>411</v>
      </c>
      <c r="B1" t="s">
        <v>412</v>
      </c>
      <c r="C1" t="s">
        <v>425</v>
      </c>
      <c r="D1" t="s">
        <v>426</v>
      </c>
      <c r="E1" t="s">
        <v>427</v>
      </c>
      <c r="F1" t="s">
        <v>413</v>
      </c>
      <c r="G1" t="s">
        <v>428</v>
      </c>
      <c r="H1" t="s">
        <v>429</v>
      </c>
      <c r="I1" t="s">
        <v>430</v>
      </c>
      <c r="J1" t="s">
        <v>431</v>
      </c>
      <c r="K1" t="s">
        <v>417</v>
      </c>
      <c r="L1" t="s">
        <v>432</v>
      </c>
    </row>
    <row r="2" spans="1:13" ht="15" x14ac:dyDescent="0.25">
      <c r="A2" s="194" t="s">
        <v>433</v>
      </c>
      <c r="B2" s="194" t="s">
        <v>434</v>
      </c>
      <c r="C2" s="194" t="s">
        <v>65</v>
      </c>
      <c r="D2">
        <v>5</v>
      </c>
      <c r="E2">
        <v>0.5</v>
      </c>
      <c r="F2">
        <v>20</v>
      </c>
      <c r="G2" s="194" t="s">
        <v>403</v>
      </c>
      <c r="H2" s="194" t="s">
        <v>379</v>
      </c>
      <c r="I2">
        <v>0</v>
      </c>
      <c r="J2" s="194" t="s">
        <v>418</v>
      </c>
      <c r="K2">
        <v>0</v>
      </c>
      <c r="L2" s="194" t="s">
        <v>82</v>
      </c>
      <c r="M2" t="s">
        <v>552</v>
      </c>
    </row>
    <row r="3" spans="1:13" ht="15" x14ac:dyDescent="0.25">
      <c r="A3" s="194" t="s">
        <v>435</v>
      </c>
      <c r="B3" s="194" t="s">
        <v>436</v>
      </c>
      <c r="C3" s="194" t="s">
        <v>65</v>
      </c>
      <c r="D3">
        <v>10</v>
      </c>
      <c r="E3">
        <v>0.5</v>
      </c>
      <c r="F3">
        <v>55</v>
      </c>
      <c r="G3" s="194" t="s">
        <v>403</v>
      </c>
      <c r="H3" s="194" t="s">
        <v>116</v>
      </c>
      <c r="I3">
        <v>10</v>
      </c>
      <c r="J3" s="194" t="s">
        <v>418</v>
      </c>
      <c r="K3">
        <v>0</v>
      </c>
      <c r="L3" s="194" t="s">
        <v>82</v>
      </c>
    </row>
    <row r="4" spans="1:13" ht="15" x14ac:dyDescent="0.25">
      <c r="A4" s="194" t="s">
        <v>437</v>
      </c>
      <c r="B4" s="194" t="s">
        <v>438</v>
      </c>
      <c r="C4" s="194" t="s">
        <v>65</v>
      </c>
      <c r="D4">
        <v>15</v>
      </c>
      <c r="E4">
        <v>1.5</v>
      </c>
      <c r="F4">
        <v>90</v>
      </c>
      <c r="G4" s="194" t="s">
        <v>403</v>
      </c>
      <c r="H4" s="194" t="s">
        <v>117</v>
      </c>
      <c r="I4">
        <v>20</v>
      </c>
      <c r="J4" s="194" t="s">
        <v>418</v>
      </c>
      <c r="K4">
        <v>0</v>
      </c>
      <c r="L4" s="194" t="s">
        <v>82</v>
      </c>
    </row>
    <row r="5" spans="1:13" ht="15" x14ac:dyDescent="0.25">
      <c r="A5" s="194" t="s">
        <v>439</v>
      </c>
      <c r="B5" s="194" t="s">
        <v>440</v>
      </c>
      <c r="C5" s="194" t="s">
        <v>66</v>
      </c>
      <c r="D5">
        <v>5</v>
      </c>
      <c r="E5">
        <v>0.5</v>
      </c>
      <c r="F5">
        <v>20</v>
      </c>
      <c r="G5" s="194" t="s">
        <v>404</v>
      </c>
      <c r="H5" s="194" t="s">
        <v>379</v>
      </c>
      <c r="I5">
        <v>0</v>
      </c>
      <c r="J5" s="194" t="s">
        <v>418</v>
      </c>
      <c r="K5">
        <v>0</v>
      </c>
      <c r="L5" s="194" t="s">
        <v>82</v>
      </c>
    </row>
    <row r="6" spans="1:13" ht="15" x14ac:dyDescent="0.25">
      <c r="A6" s="194" t="s">
        <v>441</v>
      </c>
      <c r="B6" s="194" t="s">
        <v>442</v>
      </c>
      <c r="C6" s="194" t="s">
        <v>66</v>
      </c>
      <c r="D6">
        <v>10</v>
      </c>
      <c r="E6">
        <v>0.5</v>
      </c>
      <c r="F6">
        <v>55</v>
      </c>
      <c r="G6" s="194" t="s">
        <v>404</v>
      </c>
      <c r="H6" s="194" t="s">
        <v>116</v>
      </c>
      <c r="I6">
        <v>10</v>
      </c>
      <c r="J6" s="194" t="s">
        <v>418</v>
      </c>
      <c r="K6">
        <v>0</v>
      </c>
      <c r="L6" s="194" t="s">
        <v>82</v>
      </c>
    </row>
    <row r="7" spans="1:13" ht="15" x14ac:dyDescent="0.25">
      <c r="A7" s="194" t="s">
        <v>443</v>
      </c>
      <c r="B7" s="194" t="s">
        <v>444</v>
      </c>
      <c r="C7" s="194" t="s">
        <v>66</v>
      </c>
      <c r="D7">
        <v>15</v>
      </c>
      <c r="E7">
        <v>1.5</v>
      </c>
      <c r="F7">
        <v>90</v>
      </c>
      <c r="G7" s="194" t="s">
        <v>404</v>
      </c>
      <c r="H7" s="194" t="s">
        <v>117</v>
      </c>
      <c r="I7">
        <v>20</v>
      </c>
      <c r="J7" s="194" t="s">
        <v>418</v>
      </c>
      <c r="K7">
        <v>0</v>
      </c>
      <c r="L7" s="194" t="s">
        <v>82</v>
      </c>
    </row>
    <row r="8" spans="1:13" ht="15" x14ac:dyDescent="0.25">
      <c r="A8" s="194" t="s">
        <v>445</v>
      </c>
      <c r="B8" s="194" t="s">
        <v>446</v>
      </c>
      <c r="C8" s="194" t="s">
        <v>67</v>
      </c>
      <c r="D8">
        <v>5</v>
      </c>
      <c r="E8">
        <v>0.5</v>
      </c>
      <c r="F8">
        <v>20</v>
      </c>
      <c r="G8" s="194" t="s">
        <v>405</v>
      </c>
      <c r="H8" s="194" t="s">
        <v>379</v>
      </c>
      <c r="I8">
        <v>0</v>
      </c>
      <c r="J8" s="194" t="s">
        <v>418</v>
      </c>
      <c r="K8">
        <v>0</v>
      </c>
      <c r="L8" s="194" t="s">
        <v>82</v>
      </c>
    </row>
    <row r="9" spans="1:13" ht="15" x14ac:dyDescent="0.25">
      <c r="A9" s="194" t="s">
        <v>447</v>
      </c>
      <c r="B9" s="194" t="s">
        <v>448</v>
      </c>
      <c r="C9" s="194" t="s">
        <v>67</v>
      </c>
      <c r="D9">
        <v>10</v>
      </c>
      <c r="E9">
        <v>0.5</v>
      </c>
      <c r="F9">
        <v>55</v>
      </c>
      <c r="G9" s="194" t="s">
        <v>405</v>
      </c>
      <c r="H9" s="194" t="s">
        <v>116</v>
      </c>
      <c r="I9">
        <v>10</v>
      </c>
      <c r="J9" s="194" t="s">
        <v>418</v>
      </c>
      <c r="K9">
        <v>0</v>
      </c>
      <c r="L9" s="194" t="s">
        <v>82</v>
      </c>
    </row>
    <row r="10" spans="1:13" ht="15" x14ac:dyDescent="0.25">
      <c r="A10" s="194" t="s">
        <v>449</v>
      </c>
      <c r="B10" s="194" t="s">
        <v>450</v>
      </c>
      <c r="C10" s="194" t="s">
        <v>67</v>
      </c>
      <c r="D10">
        <v>15</v>
      </c>
      <c r="E10">
        <v>1.5</v>
      </c>
      <c r="F10">
        <v>90</v>
      </c>
      <c r="G10" s="194" t="s">
        <v>405</v>
      </c>
      <c r="H10" s="194" t="s">
        <v>117</v>
      </c>
      <c r="I10">
        <v>20</v>
      </c>
      <c r="J10" s="194" t="s">
        <v>418</v>
      </c>
      <c r="K10">
        <v>0</v>
      </c>
      <c r="L10" s="194" t="s">
        <v>82</v>
      </c>
    </row>
    <row r="11" spans="1:13" ht="15" x14ac:dyDescent="0.25">
      <c r="A11" s="194" t="s">
        <v>451</v>
      </c>
      <c r="B11" s="194" t="s">
        <v>452</v>
      </c>
      <c r="C11" s="194" t="s">
        <v>127</v>
      </c>
      <c r="D11">
        <v>5</v>
      </c>
      <c r="E11">
        <v>0.5</v>
      </c>
      <c r="F11">
        <v>15</v>
      </c>
      <c r="G11" s="194" t="s">
        <v>396</v>
      </c>
      <c r="H11" s="194" t="s">
        <v>379</v>
      </c>
      <c r="I11">
        <v>0</v>
      </c>
      <c r="J11" s="194" t="s">
        <v>418</v>
      </c>
      <c r="K11">
        <v>0</v>
      </c>
      <c r="L11" s="194" t="s">
        <v>82</v>
      </c>
    </row>
    <row r="12" spans="1:13" ht="15" x14ac:dyDescent="0.25">
      <c r="A12" s="194" t="s">
        <v>453</v>
      </c>
      <c r="B12" s="194" t="s">
        <v>454</v>
      </c>
      <c r="C12" s="194" t="s">
        <v>127</v>
      </c>
      <c r="D12">
        <v>10</v>
      </c>
      <c r="E12">
        <v>0.75</v>
      </c>
      <c r="F12">
        <v>60</v>
      </c>
      <c r="G12" s="194" t="s">
        <v>396</v>
      </c>
      <c r="H12" s="194" t="s">
        <v>116</v>
      </c>
      <c r="I12">
        <v>10</v>
      </c>
      <c r="J12" s="194" t="s">
        <v>418</v>
      </c>
      <c r="K12">
        <v>0</v>
      </c>
      <c r="L12" s="194" t="s">
        <v>82</v>
      </c>
    </row>
    <row r="13" spans="1:13" ht="15" x14ac:dyDescent="0.25">
      <c r="A13" s="194" t="s">
        <v>455</v>
      </c>
      <c r="B13" s="194" t="s">
        <v>456</v>
      </c>
      <c r="C13" s="194" t="s">
        <v>127</v>
      </c>
      <c r="D13">
        <v>15</v>
      </c>
      <c r="E13">
        <v>1</v>
      </c>
      <c r="F13">
        <v>105</v>
      </c>
      <c r="G13" s="194" t="s">
        <v>396</v>
      </c>
      <c r="H13" s="194" t="s">
        <v>117</v>
      </c>
      <c r="I13">
        <v>20</v>
      </c>
      <c r="J13" s="194" t="s">
        <v>418</v>
      </c>
      <c r="K13">
        <v>0</v>
      </c>
      <c r="L13" s="194" t="s">
        <v>82</v>
      </c>
    </row>
    <row r="14" spans="1:13" ht="15" x14ac:dyDescent="0.25">
      <c r="A14" s="194" t="s">
        <v>457</v>
      </c>
      <c r="B14" s="194" t="s">
        <v>458</v>
      </c>
      <c r="C14" s="194" t="s">
        <v>131</v>
      </c>
      <c r="D14">
        <v>5</v>
      </c>
      <c r="E14">
        <v>0.5</v>
      </c>
      <c r="F14">
        <v>15</v>
      </c>
      <c r="G14" s="194" t="s">
        <v>388</v>
      </c>
      <c r="H14" s="194" t="s">
        <v>379</v>
      </c>
      <c r="I14">
        <v>0</v>
      </c>
      <c r="J14" s="194" t="s">
        <v>418</v>
      </c>
      <c r="K14">
        <v>0</v>
      </c>
      <c r="L14" s="194" t="s">
        <v>82</v>
      </c>
    </row>
    <row r="15" spans="1:13" ht="15" x14ac:dyDescent="0.25">
      <c r="A15" s="194" t="s">
        <v>459</v>
      </c>
      <c r="B15" s="194" t="s">
        <v>460</v>
      </c>
      <c r="C15" s="194" t="s">
        <v>131</v>
      </c>
      <c r="D15">
        <v>10</v>
      </c>
      <c r="E15">
        <v>0.75</v>
      </c>
      <c r="F15">
        <v>60</v>
      </c>
      <c r="G15" s="194" t="s">
        <v>388</v>
      </c>
      <c r="H15" s="194" t="s">
        <v>116</v>
      </c>
      <c r="I15">
        <v>10</v>
      </c>
      <c r="J15" s="194" t="s">
        <v>418</v>
      </c>
      <c r="K15">
        <v>0</v>
      </c>
      <c r="L15" s="194" t="s">
        <v>82</v>
      </c>
    </row>
    <row r="16" spans="1:13" ht="15" x14ac:dyDescent="0.25">
      <c r="A16" s="194" t="s">
        <v>461</v>
      </c>
      <c r="B16" s="194" t="s">
        <v>462</v>
      </c>
      <c r="C16" s="194" t="s">
        <v>131</v>
      </c>
      <c r="D16">
        <v>15</v>
      </c>
      <c r="E16">
        <v>1</v>
      </c>
      <c r="F16">
        <v>105</v>
      </c>
      <c r="G16" s="194" t="s">
        <v>388</v>
      </c>
      <c r="H16" s="194" t="s">
        <v>117</v>
      </c>
      <c r="I16">
        <v>20</v>
      </c>
      <c r="J16" s="194" t="s">
        <v>418</v>
      </c>
      <c r="K16">
        <v>0</v>
      </c>
      <c r="L16" s="194" t="s">
        <v>82</v>
      </c>
    </row>
    <row r="17" spans="1:12" ht="15" x14ac:dyDescent="0.25">
      <c r="A17" s="194" t="s">
        <v>463</v>
      </c>
      <c r="B17" s="194" t="s">
        <v>464</v>
      </c>
      <c r="C17" s="194" t="s">
        <v>132</v>
      </c>
      <c r="D17">
        <v>5</v>
      </c>
      <c r="E17">
        <v>0.5</v>
      </c>
      <c r="F17">
        <v>15</v>
      </c>
      <c r="G17" s="194" t="s">
        <v>402</v>
      </c>
      <c r="H17" s="194" t="s">
        <v>379</v>
      </c>
      <c r="I17">
        <v>0</v>
      </c>
      <c r="J17" s="194" t="s">
        <v>418</v>
      </c>
      <c r="K17">
        <v>0</v>
      </c>
      <c r="L17" s="194" t="s">
        <v>82</v>
      </c>
    </row>
    <row r="18" spans="1:12" x14ac:dyDescent="0.3">
      <c r="A18" s="194" t="s">
        <v>465</v>
      </c>
      <c r="B18" s="194" t="s">
        <v>466</v>
      </c>
      <c r="C18" s="194" t="s">
        <v>132</v>
      </c>
      <c r="D18">
        <v>10</v>
      </c>
      <c r="E18">
        <v>0.75</v>
      </c>
      <c r="F18">
        <v>60</v>
      </c>
      <c r="G18" s="194" t="s">
        <v>402</v>
      </c>
      <c r="H18" s="194" t="s">
        <v>116</v>
      </c>
      <c r="I18">
        <v>10</v>
      </c>
      <c r="J18" s="194" t="s">
        <v>418</v>
      </c>
      <c r="K18">
        <v>0</v>
      </c>
      <c r="L18" s="194" t="s">
        <v>82</v>
      </c>
    </row>
    <row r="19" spans="1:12" x14ac:dyDescent="0.3">
      <c r="A19" s="194" t="s">
        <v>467</v>
      </c>
      <c r="B19" s="194" t="s">
        <v>468</v>
      </c>
      <c r="C19" s="194" t="s">
        <v>132</v>
      </c>
      <c r="D19">
        <v>15</v>
      </c>
      <c r="E19">
        <v>1</v>
      </c>
      <c r="F19">
        <v>105</v>
      </c>
      <c r="G19" s="194" t="s">
        <v>402</v>
      </c>
      <c r="H19" s="194" t="s">
        <v>117</v>
      </c>
      <c r="I19">
        <v>20</v>
      </c>
      <c r="J19" s="194" t="s">
        <v>418</v>
      </c>
      <c r="K19">
        <v>0</v>
      </c>
      <c r="L19" s="194" t="s">
        <v>82</v>
      </c>
    </row>
    <row r="20" spans="1:12" x14ac:dyDescent="0.3">
      <c r="A20" s="194" t="s">
        <v>469</v>
      </c>
      <c r="B20" s="194" t="s">
        <v>470</v>
      </c>
      <c r="C20" s="194" t="s">
        <v>133</v>
      </c>
      <c r="D20">
        <v>5</v>
      </c>
      <c r="E20">
        <v>0.5</v>
      </c>
      <c r="F20">
        <v>15</v>
      </c>
      <c r="G20" s="194" t="s">
        <v>386</v>
      </c>
      <c r="H20" s="194" t="s">
        <v>379</v>
      </c>
      <c r="I20">
        <v>0</v>
      </c>
      <c r="J20" s="194" t="s">
        <v>418</v>
      </c>
      <c r="K20">
        <v>0</v>
      </c>
      <c r="L20" s="194" t="s">
        <v>82</v>
      </c>
    </row>
    <row r="21" spans="1:12" x14ac:dyDescent="0.3">
      <c r="A21" s="194" t="s">
        <v>471</v>
      </c>
      <c r="B21" s="194" t="s">
        <v>472</v>
      </c>
      <c r="C21" s="194" t="s">
        <v>133</v>
      </c>
      <c r="D21">
        <v>10</v>
      </c>
      <c r="E21">
        <v>0.75</v>
      </c>
      <c r="F21">
        <v>60</v>
      </c>
      <c r="G21" s="194" t="s">
        <v>386</v>
      </c>
      <c r="H21" s="194" t="s">
        <v>116</v>
      </c>
      <c r="I21">
        <v>10</v>
      </c>
      <c r="J21" s="194" t="s">
        <v>418</v>
      </c>
      <c r="K21">
        <v>0</v>
      </c>
      <c r="L21" s="194" t="s">
        <v>82</v>
      </c>
    </row>
    <row r="22" spans="1:12" x14ac:dyDescent="0.3">
      <c r="A22" s="194" t="s">
        <v>473</v>
      </c>
      <c r="B22" s="194" t="s">
        <v>474</v>
      </c>
      <c r="C22" s="194" t="s">
        <v>133</v>
      </c>
      <c r="D22">
        <v>15</v>
      </c>
      <c r="E22">
        <v>1</v>
      </c>
      <c r="F22">
        <v>105</v>
      </c>
      <c r="G22" s="194" t="s">
        <v>386</v>
      </c>
      <c r="H22" s="194" t="s">
        <v>117</v>
      </c>
      <c r="I22">
        <v>20</v>
      </c>
      <c r="J22" s="194" t="s">
        <v>418</v>
      </c>
      <c r="K22">
        <v>0</v>
      </c>
      <c r="L22" s="194" t="s">
        <v>82</v>
      </c>
    </row>
    <row r="23" spans="1:12" x14ac:dyDescent="0.3">
      <c r="A23" s="194" t="s">
        <v>475</v>
      </c>
      <c r="B23" s="194" t="s">
        <v>476</v>
      </c>
      <c r="C23" s="194" t="s">
        <v>134</v>
      </c>
      <c r="D23">
        <v>5</v>
      </c>
      <c r="E23">
        <v>0.5</v>
      </c>
      <c r="F23">
        <v>15</v>
      </c>
      <c r="G23" s="194" t="s">
        <v>398</v>
      </c>
      <c r="H23" s="194" t="s">
        <v>379</v>
      </c>
      <c r="I23">
        <v>0</v>
      </c>
      <c r="J23" s="194" t="s">
        <v>418</v>
      </c>
      <c r="K23">
        <v>0</v>
      </c>
      <c r="L23" s="194" t="s">
        <v>82</v>
      </c>
    </row>
    <row r="24" spans="1:12" x14ac:dyDescent="0.3">
      <c r="A24" s="194" t="s">
        <v>477</v>
      </c>
      <c r="B24" s="194" t="s">
        <v>478</v>
      </c>
      <c r="C24" s="194" t="s">
        <v>134</v>
      </c>
      <c r="D24">
        <v>10</v>
      </c>
      <c r="E24">
        <v>0.75</v>
      </c>
      <c r="F24">
        <v>60</v>
      </c>
      <c r="G24" s="194" t="s">
        <v>398</v>
      </c>
      <c r="H24" s="194" t="s">
        <v>116</v>
      </c>
      <c r="I24">
        <v>10</v>
      </c>
      <c r="J24" s="194" t="s">
        <v>418</v>
      </c>
      <c r="K24">
        <v>0</v>
      </c>
      <c r="L24" s="194" t="s">
        <v>82</v>
      </c>
    </row>
    <row r="25" spans="1:12" x14ac:dyDescent="0.3">
      <c r="A25" s="194" t="s">
        <v>479</v>
      </c>
      <c r="B25" s="194" t="s">
        <v>480</v>
      </c>
      <c r="C25" s="194" t="s">
        <v>134</v>
      </c>
      <c r="D25">
        <v>15</v>
      </c>
      <c r="E25">
        <v>1</v>
      </c>
      <c r="F25">
        <v>105</v>
      </c>
      <c r="G25" s="194" t="s">
        <v>398</v>
      </c>
      <c r="H25" s="194" t="s">
        <v>117</v>
      </c>
      <c r="I25">
        <v>20</v>
      </c>
      <c r="J25" s="194" t="s">
        <v>418</v>
      </c>
      <c r="K25">
        <v>0</v>
      </c>
      <c r="L25" s="194" t="s">
        <v>82</v>
      </c>
    </row>
    <row r="26" spans="1:12" x14ac:dyDescent="0.3">
      <c r="A26" s="194" t="s">
        <v>481</v>
      </c>
      <c r="B26" s="194" t="s">
        <v>482</v>
      </c>
      <c r="C26" s="194" t="s">
        <v>135</v>
      </c>
      <c r="D26">
        <v>5</v>
      </c>
      <c r="E26">
        <v>0.5</v>
      </c>
      <c r="F26">
        <v>15</v>
      </c>
      <c r="G26" s="194" t="s">
        <v>399</v>
      </c>
      <c r="H26" s="194" t="s">
        <v>379</v>
      </c>
      <c r="I26">
        <v>0</v>
      </c>
      <c r="J26" s="194" t="s">
        <v>418</v>
      </c>
      <c r="K26">
        <v>0</v>
      </c>
      <c r="L26" s="194" t="s">
        <v>82</v>
      </c>
    </row>
    <row r="27" spans="1:12" x14ac:dyDescent="0.3">
      <c r="A27" s="194" t="s">
        <v>483</v>
      </c>
      <c r="B27" s="194" t="s">
        <v>484</v>
      </c>
      <c r="C27" s="194" t="s">
        <v>135</v>
      </c>
      <c r="D27">
        <v>10</v>
      </c>
      <c r="E27">
        <v>0.75</v>
      </c>
      <c r="F27">
        <v>60</v>
      </c>
      <c r="G27" s="194" t="s">
        <v>399</v>
      </c>
      <c r="H27" s="194" t="s">
        <v>116</v>
      </c>
      <c r="I27">
        <v>10</v>
      </c>
      <c r="J27" s="194" t="s">
        <v>418</v>
      </c>
      <c r="K27">
        <v>0</v>
      </c>
      <c r="L27" s="194" t="s">
        <v>82</v>
      </c>
    </row>
    <row r="28" spans="1:12" x14ac:dyDescent="0.3">
      <c r="A28" s="194" t="s">
        <v>485</v>
      </c>
      <c r="B28" s="194" t="s">
        <v>486</v>
      </c>
      <c r="C28" s="194" t="s">
        <v>135</v>
      </c>
      <c r="D28">
        <v>15</v>
      </c>
      <c r="E28">
        <v>1</v>
      </c>
      <c r="F28">
        <v>105</v>
      </c>
      <c r="G28" s="194" t="s">
        <v>399</v>
      </c>
      <c r="H28" s="194" t="s">
        <v>117</v>
      </c>
      <c r="I28">
        <v>20</v>
      </c>
      <c r="J28" s="194" t="s">
        <v>418</v>
      </c>
      <c r="K28">
        <v>0</v>
      </c>
      <c r="L28" s="194" t="s">
        <v>82</v>
      </c>
    </row>
    <row r="29" spans="1:12" x14ac:dyDescent="0.3">
      <c r="A29" s="194" t="s">
        <v>487</v>
      </c>
      <c r="B29" s="194" t="s">
        <v>488</v>
      </c>
      <c r="C29" s="194" t="s">
        <v>136</v>
      </c>
      <c r="D29">
        <v>5</v>
      </c>
      <c r="E29">
        <v>0.5</v>
      </c>
      <c r="F29">
        <v>15</v>
      </c>
      <c r="G29" s="194" t="s">
        <v>395</v>
      </c>
      <c r="H29" s="194" t="s">
        <v>379</v>
      </c>
      <c r="I29">
        <v>0</v>
      </c>
      <c r="J29" s="194" t="s">
        <v>418</v>
      </c>
      <c r="K29">
        <v>0</v>
      </c>
      <c r="L29" s="194" t="s">
        <v>82</v>
      </c>
    </row>
    <row r="30" spans="1:12" x14ac:dyDescent="0.3">
      <c r="A30" s="194" t="s">
        <v>489</v>
      </c>
      <c r="B30" s="194" t="s">
        <v>490</v>
      </c>
      <c r="C30" s="194" t="s">
        <v>136</v>
      </c>
      <c r="D30">
        <v>10</v>
      </c>
      <c r="E30">
        <v>0.75</v>
      </c>
      <c r="F30">
        <v>60</v>
      </c>
      <c r="G30" s="194" t="s">
        <v>395</v>
      </c>
      <c r="H30" s="194" t="s">
        <v>116</v>
      </c>
      <c r="I30">
        <v>10</v>
      </c>
      <c r="J30" s="194" t="s">
        <v>418</v>
      </c>
      <c r="K30">
        <v>0</v>
      </c>
      <c r="L30" s="194" t="s">
        <v>82</v>
      </c>
    </row>
    <row r="31" spans="1:12" x14ac:dyDescent="0.3">
      <c r="A31" s="194" t="s">
        <v>491</v>
      </c>
      <c r="B31" s="194" t="s">
        <v>492</v>
      </c>
      <c r="C31" s="194" t="s">
        <v>136</v>
      </c>
      <c r="D31">
        <v>15</v>
      </c>
      <c r="E31">
        <v>1</v>
      </c>
      <c r="F31">
        <v>105</v>
      </c>
      <c r="G31" s="194" t="s">
        <v>395</v>
      </c>
      <c r="H31" s="194" t="s">
        <v>117</v>
      </c>
      <c r="I31">
        <v>20</v>
      </c>
      <c r="J31" s="194" t="s">
        <v>418</v>
      </c>
      <c r="K31">
        <v>0</v>
      </c>
      <c r="L31" s="194" t="s">
        <v>82</v>
      </c>
    </row>
    <row r="32" spans="1:12" x14ac:dyDescent="0.3">
      <c r="A32" t="s">
        <v>781</v>
      </c>
      <c r="B32" t="s">
        <v>805</v>
      </c>
      <c r="D32">
        <v>5</v>
      </c>
      <c r="E32">
        <v>2.5</v>
      </c>
      <c r="F32">
        <v>30</v>
      </c>
      <c r="G32" t="s">
        <v>380</v>
      </c>
      <c r="H32" t="s">
        <v>379</v>
      </c>
      <c r="I32">
        <v>0</v>
      </c>
      <c r="J32" t="s">
        <v>418</v>
      </c>
      <c r="K32">
        <v>0</v>
      </c>
      <c r="L32" t="s">
        <v>82</v>
      </c>
    </row>
    <row r="33" spans="1:14" x14ac:dyDescent="0.3">
      <c r="A33" t="s">
        <v>782</v>
      </c>
      <c r="B33" t="s">
        <v>806</v>
      </c>
      <c r="D33">
        <v>10</v>
      </c>
      <c r="E33">
        <v>5</v>
      </c>
      <c r="F33">
        <v>75</v>
      </c>
      <c r="G33" t="s">
        <v>380</v>
      </c>
      <c r="H33" t="s">
        <v>116</v>
      </c>
      <c r="I33">
        <v>10</v>
      </c>
      <c r="J33" t="s">
        <v>418</v>
      </c>
      <c r="K33">
        <v>0</v>
      </c>
      <c r="L33" t="s">
        <v>82</v>
      </c>
    </row>
    <row r="34" spans="1:14" x14ac:dyDescent="0.3">
      <c r="A34" t="s">
        <v>783</v>
      </c>
      <c r="B34" t="s">
        <v>807</v>
      </c>
      <c r="D34">
        <v>15</v>
      </c>
      <c r="E34">
        <v>7.5</v>
      </c>
      <c r="F34">
        <v>120</v>
      </c>
      <c r="G34" t="s">
        <v>380</v>
      </c>
      <c r="H34" t="s">
        <v>117</v>
      </c>
      <c r="I34">
        <v>20</v>
      </c>
      <c r="J34" t="s">
        <v>418</v>
      </c>
      <c r="K34">
        <v>0</v>
      </c>
      <c r="L34" t="s">
        <v>82</v>
      </c>
    </row>
    <row r="35" spans="1:14" x14ac:dyDescent="0.3">
      <c r="A35" t="s">
        <v>784</v>
      </c>
      <c r="B35" t="s">
        <v>808</v>
      </c>
      <c r="D35">
        <v>5</v>
      </c>
      <c r="E35">
        <v>0.5</v>
      </c>
      <c r="F35">
        <v>5</v>
      </c>
      <c r="G35" t="s">
        <v>384</v>
      </c>
      <c r="H35" t="s">
        <v>379</v>
      </c>
      <c r="I35">
        <v>0</v>
      </c>
      <c r="J35" t="s">
        <v>418</v>
      </c>
      <c r="K35">
        <v>0</v>
      </c>
      <c r="L35" t="s">
        <v>82</v>
      </c>
      <c r="N35">
        <v>0.5</v>
      </c>
    </row>
    <row r="36" spans="1:14" x14ac:dyDescent="0.3">
      <c r="A36" t="s">
        <v>785</v>
      </c>
      <c r="B36" t="s">
        <v>809</v>
      </c>
      <c r="D36">
        <v>10</v>
      </c>
      <c r="E36">
        <v>0.5</v>
      </c>
      <c r="F36">
        <v>40</v>
      </c>
      <c r="G36" t="s">
        <v>384</v>
      </c>
      <c r="H36" t="s">
        <v>116</v>
      </c>
      <c r="I36">
        <v>10</v>
      </c>
      <c r="J36" t="s">
        <v>418</v>
      </c>
      <c r="K36">
        <v>0</v>
      </c>
      <c r="L36" t="s">
        <v>82</v>
      </c>
      <c r="N36">
        <v>0.5</v>
      </c>
    </row>
    <row r="37" spans="1:14" x14ac:dyDescent="0.3">
      <c r="A37" t="s">
        <v>786</v>
      </c>
      <c r="B37" t="s">
        <v>810</v>
      </c>
      <c r="D37">
        <v>15</v>
      </c>
      <c r="E37">
        <v>1.5</v>
      </c>
      <c r="F37">
        <v>75</v>
      </c>
      <c r="G37" t="s">
        <v>384</v>
      </c>
      <c r="H37" t="s">
        <v>117</v>
      </c>
      <c r="I37">
        <v>20</v>
      </c>
      <c r="J37" t="s">
        <v>418</v>
      </c>
      <c r="K37">
        <v>0</v>
      </c>
      <c r="L37" t="s">
        <v>82</v>
      </c>
      <c r="N37">
        <v>1.5</v>
      </c>
    </row>
    <row r="38" spans="1:14" x14ac:dyDescent="0.3">
      <c r="A38" t="s">
        <v>787</v>
      </c>
      <c r="B38" t="s">
        <v>811</v>
      </c>
      <c r="D38">
        <v>5</v>
      </c>
      <c r="E38">
        <v>2.5</v>
      </c>
      <c r="F38">
        <v>5</v>
      </c>
      <c r="G38" t="s">
        <v>385</v>
      </c>
      <c r="H38" t="s">
        <v>379</v>
      </c>
      <c r="I38">
        <v>0</v>
      </c>
      <c r="J38" t="s">
        <v>418</v>
      </c>
      <c r="K38">
        <v>0</v>
      </c>
      <c r="L38" t="s">
        <v>82</v>
      </c>
    </row>
    <row r="39" spans="1:14" x14ac:dyDescent="0.3">
      <c r="A39" t="s">
        <v>788</v>
      </c>
      <c r="B39" t="s">
        <v>812</v>
      </c>
      <c r="D39">
        <v>10</v>
      </c>
      <c r="E39">
        <v>5</v>
      </c>
      <c r="F39">
        <v>40</v>
      </c>
      <c r="G39" t="s">
        <v>385</v>
      </c>
      <c r="H39" t="s">
        <v>116</v>
      </c>
      <c r="I39">
        <v>10</v>
      </c>
      <c r="J39" t="s">
        <v>418</v>
      </c>
      <c r="K39">
        <v>0</v>
      </c>
      <c r="L39" t="s">
        <v>82</v>
      </c>
    </row>
    <row r="40" spans="1:14" x14ac:dyDescent="0.3">
      <c r="A40" t="s">
        <v>789</v>
      </c>
      <c r="B40" t="s">
        <v>813</v>
      </c>
      <c r="D40">
        <v>15</v>
      </c>
      <c r="E40">
        <v>7.5</v>
      </c>
      <c r="F40">
        <v>75</v>
      </c>
      <c r="G40" t="s">
        <v>385</v>
      </c>
      <c r="H40" t="s">
        <v>117</v>
      </c>
      <c r="I40">
        <v>20</v>
      </c>
      <c r="J40" t="s">
        <v>418</v>
      </c>
      <c r="K40">
        <v>0</v>
      </c>
      <c r="L40" t="s">
        <v>82</v>
      </c>
    </row>
    <row r="41" spans="1:14" x14ac:dyDescent="0.3">
      <c r="A41" t="s">
        <v>790</v>
      </c>
      <c r="B41" t="s">
        <v>814</v>
      </c>
      <c r="D41">
        <v>5</v>
      </c>
      <c r="E41">
        <v>0.5</v>
      </c>
      <c r="F41">
        <v>5</v>
      </c>
      <c r="G41" t="s">
        <v>387</v>
      </c>
      <c r="H41" t="s">
        <v>379</v>
      </c>
      <c r="I41">
        <v>0</v>
      </c>
      <c r="J41" t="s">
        <v>418</v>
      </c>
      <c r="K41">
        <v>0</v>
      </c>
      <c r="L41" t="s">
        <v>82</v>
      </c>
      <c r="N41">
        <v>0.5</v>
      </c>
    </row>
    <row r="42" spans="1:14" x14ac:dyDescent="0.3">
      <c r="A42" t="s">
        <v>791</v>
      </c>
      <c r="B42" t="s">
        <v>815</v>
      </c>
      <c r="D42">
        <v>10</v>
      </c>
      <c r="E42">
        <v>0.5</v>
      </c>
      <c r="F42">
        <v>40</v>
      </c>
      <c r="G42" t="s">
        <v>387</v>
      </c>
      <c r="H42" t="s">
        <v>116</v>
      </c>
      <c r="I42">
        <v>10</v>
      </c>
      <c r="J42" t="s">
        <v>418</v>
      </c>
      <c r="K42">
        <v>0</v>
      </c>
      <c r="L42" t="s">
        <v>82</v>
      </c>
      <c r="N42">
        <v>0.5</v>
      </c>
    </row>
    <row r="43" spans="1:14" x14ac:dyDescent="0.3">
      <c r="A43" t="s">
        <v>792</v>
      </c>
      <c r="B43" t="s">
        <v>816</v>
      </c>
      <c r="D43">
        <v>15</v>
      </c>
      <c r="E43">
        <v>1.5</v>
      </c>
      <c r="F43">
        <v>75</v>
      </c>
      <c r="G43" t="s">
        <v>387</v>
      </c>
      <c r="H43" t="s">
        <v>117</v>
      </c>
      <c r="I43">
        <v>20</v>
      </c>
      <c r="J43" t="s">
        <v>418</v>
      </c>
      <c r="K43">
        <v>0</v>
      </c>
      <c r="L43" t="s">
        <v>82</v>
      </c>
      <c r="N43">
        <v>1.5</v>
      </c>
    </row>
    <row r="44" spans="1:14" x14ac:dyDescent="0.3">
      <c r="D44">
        <v>2</v>
      </c>
      <c r="E44">
        <v>0.2</v>
      </c>
      <c r="F44">
        <v>30</v>
      </c>
      <c r="G44" t="s">
        <v>392</v>
      </c>
      <c r="H44" t="s">
        <v>389</v>
      </c>
      <c r="I44">
        <v>0</v>
      </c>
      <c r="J44" t="s">
        <v>418</v>
      </c>
      <c r="K44">
        <v>0</v>
      </c>
      <c r="L44" t="s">
        <v>82</v>
      </c>
      <c r="N44">
        <v>0.2</v>
      </c>
    </row>
    <row r="45" spans="1:14" x14ac:dyDescent="0.3">
      <c r="A45" t="s">
        <v>793</v>
      </c>
      <c r="B45" t="s">
        <v>817</v>
      </c>
      <c r="D45">
        <v>3</v>
      </c>
      <c r="E45">
        <v>0.4</v>
      </c>
      <c r="F45">
        <v>75</v>
      </c>
      <c r="G45" t="s">
        <v>392</v>
      </c>
      <c r="H45" t="s">
        <v>390</v>
      </c>
      <c r="I45">
        <v>10</v>
      </c>
      <c r="J45" t="s">
        <v>418</v>
      </c>
      <c r="K45">
        <v>0</v>
      </c>
      <c r="L45" t="s">
        <v>82</v>
      </c>
      <c r="N45">
        <v>0.4</v>
      </c>
    </row>
    <row r="46" spans="1:14" x14ac:dyDescent="0.3">
      <c r="A46" t="s">
        <v>794</v>
      </c>
      <c r="B46" t="s">
        <v>818</v>
      </c>
      <c r="D46">
        <v>4</v>
      </c>
      <c r="E46">
        <v>0.8</v>
      </c>
      <c r="F46">
        <v>120</v>
      </c>
      <c r="G46" t="s">
        <v>392</v>
      </c>
      <c r="H46" t="s">
        <v>391</v>
      </c>
      <c r="I46">
        <v>20</v>
      </c>
      <c r="J46" t="s">
        <v>418</v>
      </c>
      <c r="K46">
        <v>0</v>
      </c>
      <c r="L46" t="s">
        <v>82</v>
      </c>
      <c r="N46">
        <v>0.8</v>
      </c>
    </row>
    <row r="47" spans="1:14" x14ac:dyDescent="0.3">
      <c r="A47" t="s">
        <v>795</v>
      </c>
      <c r="B47" t="s">
        <v>819</v>
      </c>
      <c r="D47">
        <v>5</v>
      </c>
      <c r="E47">
        <v>0.5</v>
      </c>
      <c r="F47">
        <v>5</v>
      </c>
      <c r="G47" t="s">
        <v>394</v>
      </c>
      <c r="H47" t="s">
        <v>379</v>
      </c>
      <c r="I47">
        <v>0</v>
      </c>
      <c r="J47" t="s">
        <v>418</v>
      </c>
      <c r="K47">
        <v>0</v>
      </c>
      <c r="L47" t="s">
        <v>82</v>
      </c>
      <c r="N47">
        <v>0.5</v>
      </c>
    </row>
    <row r="48" spans="1:14" x14ac:dyDescent="0.3">
      <c r="A48" t="s">
        <v>796</v>
      </c>
      <c r="B48" t="s">
        <v>820</v>
      </c>
      <c r="D48">
        <v>10</v>
      </c>
      <c r="E48">
        <v>0.5</v>
      </c>
      <c r="F48">
        <v>40</v>
      </c>
      <c r="G48" t="s">
        <v>394</v>
      </c>
      <c r="H48" t="s">
        <v>116</v>
      </c>
      <c r="I48">
        <v>10</v>
      </c>
      <c r="J48" t="s">
        <v>418</v>
      </c>
      <c r="K48">
        <v>0</v>
      </c>
      <c r="L48" t="s">
        <v>82</v>
      </c>
      <c r="N48">
        <v>0.5</v>
      </c>
    </row>
    <row r="49" spans="1:14" x14ac:dyDescent="0.3">
      <c r="A49" t="s">
        <v>797</v>
      </c>
      <c r="B49" t="s">
        <v>821</v>
      </c>
      <c r="D49">
        <v>15</v>
      </c>
      <c r="E49">
        <v>1.5</v>
      </c>
      <c r="F49">
        <v>75</v>
      </c>
      <c r="G49" t="s">
        <v>394</v>
      </c>
      <c r="H49" t="s">
        <v>117</v>
      </c>
      <c r="I49">
        <v>20</v>
      </c>
      <c r="J49" t="s">
        <v>418</v>
      </c>
      <c r="K49">
        <v>0</v>
      </c>
      <c r="L49" t="s">
        <v>82</v>
      </c>
      <c r="N49">
        <v>1.5</v>
      </c>
    </row>
    <row r="50" spans="1:14" x14ac:dyDescent="0.3">
      <c r="A50" t="s">
        <v>798</v>
      </c>
      <c r="B50" t="s">
        <v>822</v>
      </c>
      <c r="D50">
        <v>5</v>
      </c>
      <c r="E50">
        <v>0.5</v>
      </c>
      <c r="F50">
        <v>5</v>
      </c>
      <c r="G50" t="s">
        <v>397</v>
      </c>
      <c r="H50" t="s">
        <v>379</v>
      </c>
      <c r="I50">
        <v>0</v>
      </c>
      <c r="J50" t="s">
        <v>418</v>
      </c>
      <c r="K50">
        <v>0</v>
      </c>
      <c r="L50" t="s">
        <v>82</v>
      </c>
      <c r="N50">
        <v>0.5</v>
      </c>
    </row>
    <row r="51" spans="1:14" x14ac:dyDescent="0.3">
      <c r="A51" t="s">
        <v>799</v>
      </c>
      <c r="B51" t="s">
        <v>823</v>
      </c>
      <c r="D51">
        <v>10</v>
      </c>
      <c r="E51">
        <v>0.5</v>
      </c>
      <c r="F51">
        <v>40</v>
      </c>
      <c r="G51" t="s">
        <v>397</v>
      </c>
      <c r="H51" t="s">
        <v>116</v>
      </c>
      <c r="I51">
        <v>10</v>
      </c>
      <c r="J51" t="s">
        <v>418</v>
      </c>
      <c r="K51">
        <v>0</v>
      </c>
      <c r="L51" t="s">
        <v>82</v>
      </c>
      <c r="N51">
        <v>0.5</v>
      </c>
    </row>
    <row r="52" spans="1:14" x14ac:dyDescent="0.3">
      <c r="A52" t="s">
        <v>800</v>
      </c>
      <c r="B52" t="s">
        <v>824</v>
      </c>
      <c r="D52">
        <v>15</v>
      </c>
      <c r="E52">
        <v>1.5</v>
      </c>
      <c r="F52">
        <v>75</v>
      </c>
      <c r="G52" t="s">
        <v>397</v>
      </c>
      <c r="H52" t="s">
        <v>117</v>
      </c>
      <c r="I52">
        <v>20</v>
      </c>
      <c r="J52" t="s">
        <v>418</v>
      </c>
      <c r="K52">
        <v>0</v>
      </c>
      <c r="L52" t="s">
        <v>82</v>
      </c>
      <c r="N52">
        <v>1.5</v>
      </c>
    </row>
    <row r="53" spans="1:14" x14ac:dyDescent="0.3">
      <c r="A53" t="s">
        <v>801</v>
      </c>
      <c r="B53" t="s">
        <v>825</v>
      </c>
      <c r="D53">
        <v>5</v>
      </c>
      <c r="E53">
        <v>0.5</v>
      </c>
      <c r="F53">
        <v>5</v>
      </c>
      <c r="G53" t="s">
        <v>400</v>
      </c>
      <c r="H53" t="s">
        <v>379</v>
      </c>
      <c r="I53">
        <v>0</v>
      </c>
      <c r="J53" t="s">
        <v>418</v>
      </c>
      <c r="K53">
        <v>0</v>
      </c>
      <c r="L53" t="s">
        <v>82</v>
      </c>
      <c r="N53">
        <v>0.5</v>
      </c>
    </row>
    <row r="54" spans="1:14" x14ac:dyDescent="0.3">
      <c r="A54" t="s">
        <v>802</v>
      </c>
      <c r="B54" t="s">
        <v>826</v>
      </c>
      <c r="D54">
        <v>10</v>
      </c>
      <c r="E54">
        <v>0.5</v>
      </c>
      <c r="F54">
        <v>40</v>
      </c>
      <c r="G54" t="s">
        <v>400</v>
      </c>
      <c r="H54" t="s">
        <v>116</v>
      </c>
      <c r="I54">
        <v>10</v>
      </c>
      <c r="J54" t="s">
        <v>418</v>
      </c>
      <c r="K54">
        <v>0</v>
      </c>
      <c r="L54" t="s">
        <v>82</v>
      </c>
      <c r="N54">
        <v>0.5</v>
      </c>
    </row>
    <row r="55" spans="1:14" x14ac:dyDescent="0.3">
      <c r="A55" t="s">
        <v>803</v>
      </c>
      <c r="B55" t="s">
        <v>827</v>
      </c>
      <c r="D55">
        <v>15</v>
      </c>
      <c r="E55">
        <v>1.5</v>
      </c>
      <c r="F55">
        <v>75</v>
      </c>
      <c r="G55" t="s">
        <v>400</v>
      </c>
      <c r="H55" t="s">
        <v>117</v>
      </c>
      <c r="I55">
        <v>20</v>
      </c>
      <c r="J55" t="s">
        <v>418</v>
      </c>
      <c r="K55">
        <v>0</v>
      </c>
      <c r="L55" t="s">
        <v>82</v>
      </c>
      <c r="N55">
        <v>1.5</v>
      </c>
    </row>
    <row r="56" spans="1:14" x14ac:dyDescent="0.3">
      <c r="A56" s="194" t="s">
        <v>804</v>
      </c>
      <c r="B56" s="194" t="s">
        <v>828</v>
      </c>
      <c r="C56" s="194" t="s">
        <v>65</v>
      </c>
      <c r="D56">
        <v>5</v>
      </c>
      <c r="E56">
        <v>0.5</v>
      </c>
      <c r="F56">
        <v>100</v>
      </c>
      <c r="G56" s="194" t="s">
        <v>166</v>
      </c>
      <c r="H56" s="194" t="s">
        <v>379</v>
      </c>
      <c r="I56">
        <v>0</v>
      </c>
      <c r="J56" s="194">
        <v>30</v>
      </c>
      <c r="K56">
        <v>60</v>
      </c>
      <c r="L56" s="194" t="s">
        <v>125</v>
      </c>
      <c r="M56" t="s">
        <v>551</v>
      </c>
    </row>
    <row r="57" spans="1:14" x14ac:dyDescent="0.3">
      <c r="A57" s="194" t="s">
        <v>493</v>
      </c>
      <c r="B57" s="194" t="s">
        <v>494</v>
      </c>
      <c r="C57" s="194" t="s">
        <v>545</v>
      </c>
      <c r="D57">
        <v>10</v>
      </c>
      <c r="E57">
        <v>1</v>
      </c>
      <c r="F57">
        <v>275</v>
      </c>
      <c r="G57" s="194" t="s">
        <v>166</v>
      </c>
      <c r="H57" s="194" t="s">
        <v>116</v>
      </c>
      <c r="I57">
        <v>10</v>
      </c>
      <c r="J57" s="194">
        <v>30</v>
      </c>
      <c r="K57">
        <v>60</v>
      </c>
      <c r="L57" s="194" t="s">
        <v>125</v>
      </c>
    </row>
    <row r="58" spans="1:14" x14ac:dyDescent="0.3">
      <c r="A58" s="194" t="s">
        <v>495</v>
      </c>
      <c r="B58" s="194" t="s">
        <v>496</v>
      </c>
      <c r="C58" s="194" t="s">
        <v>546</v>
      </c>
      <c r="D58">
        <v>15</v>
      </c>
      <c r="E58">
        <v>1.5</v>
      </c>
      <c r="F58">
        <v>425</v>
      </c>
      <c r="G58" s="194" t="s">
        <v>166</v>
      </c>
      <c r="H58" s="194" t="s">
        <v>117</v>
      </c>
      <c r="I58">
        <v>20</v>
      </c>
      <c r="J58" s="194">
        <v>30</v>
      </c>
      <c r="K58">
        <v>60</v>
      </c>
      <c r="L58" s="194" t="s">
        <v>125</v>
      </c>
    </row>
    <row r="59" spans="1:14" x14ac:dyDescent="0.3">
      <c r="A59" s="194" t="s">
        <v>497</v>
      </c>
      <c r="B59" s="194" t="s">
        <v>498</v>
      </c>
      <c r="C59" s="194" t="s">
        <v>65</v>
      </c>
      <c r="D59">
        <v>5</v>
      </c>
      <c r="E59">
        <v>0.5</v>
      </c>
      <c r="F59">
        <v>125</v>
      </c>
      <c r="G59" s="194" t="s">
        <v>160</v>
      </c>
      <c r="H59" s="194" t="s">
        <v>379</v>
      </c>
      <c r="I59">
        <v>0</v>
      </c>
      <c r="J59" s="194">
        <v>40</v>
      </c>
      <c r="K59">
        <v>90</v>
      </c>
      <c r="L59" s="194" t="s">
        <v>125</v>
      </c>
    </row>
    <row r="60" spans="1:14" x14ac:dyDescent="0.3">
      <c r="A60" s="194" t="s">
        <v>499</v>
      </c>
      <c r="B60" s="194" t="s">
        <v>500</v>
      </c>
      <c r="C60" s="194" t="s">
        <v>545</v>
      </c>
      <c r="D60">
        <v>10</v>
      </c>
      <c r="E60">
        <v>1</v>
      </c>
      <c r="F60">
        <v>300</v>
      </c>
      <c r="G60" s="194" t="s">
        <v>160</v>
      </c>
      <c r="H60" s="194" t="s">
        <v>116</v>
      </c>
      <c r="I60">
        <v>10</v>
      </c>
      <c r="J60" s="194">
        <v>40</v>
      </c>
      <c r="K60">
        <v>90</v>
      </c>
      <c r="L60" s="194" t="s">
        <v>125</v>
      </c>
    </row>
    <row r="61" spans="1:14" x14ac:dyDescent="0.3">
      <c r="A61" s="194" t="s">
        <v>501</v>
      </c>
      <c r="B61" s="194" t="s">
        <v>502</v>
      </c>
      <c r="C61" s="194" t="s">
        <v>546</v>
      </c>
      <c r="D61">
        <v>15</v>
      </c>
      <c r="E61">
        <v>1.5</v>
      </c>
      <c r="F61">
        <v>450</v>
      </c>
      <c r="G61" s="194" t="s">
        <v>160</v>
      </c>
      <c r="H61" s="194" t="s">
        <v>117</v>
      </c>
      <c r="I61">
        <v>20</v>
      </c>
      <c r="J61" s="194">
        <v>40</v>
      </c>
      <c r="K61">
        <v>90</v>
      </c>
      <c r="L61" s="194" t="s">
        <v>125</v>
      </c>
    </row>
    <row r="62" spans="1:14" x14ac:dyDescent="0.3">
      <c r="A62" s="194" t="s">
        <v>503</v>
      </c>
      <c r="B62" s="194" t="s">
        <v>504</v>
      </c>
      <c r="C62" s="194" t="s">
        <v>65</v>
      </c>
      <c r="D62">
        <v>5</v>
      </c>
      <c r="E62">
        <v>0.5</v>
      </c>
      <c r="F62">
        <v>150</v>
      </c>
      <c r="G62" s="194" t="s">
        <v>161</v>
      </c>
      <c r="H62" s="194" t="s">
        <v>379</v>
      </c>
      <c r="I62">
        <v>0</v>
      </c>
      <c r="J62" s="194">
        <v>60</v>
      </c>
      <c r="K62">
        <v>120</v>
      </c>
      <c r="L62" s="194" t="s">
        <v>125</v>
      </c>
    </row>
    <row r="63" spans="1:14" x14ac:dyDescent="0.3">
      <c r="A63" s="194" t="s">
        <v>505</v>
      </c>
      <c r="B63" s="194" t="s">
        <v>506</v>
      </c>
      <c r="C63" s="194" t="s">
        <v>545</v>
      </c>
      <c r="D63">
        <v>10</v>
      </c>
      <c r="E63">
        <v>1</v>
      </c>
      <c r="F63">
        <v>350</v>
      </c>
      <c r="G63" s="194" t="s">
        <v>161</v>
      </c>
      <c r="H63" s="194" t="s">
        <v>116</v>
      </c>
      <c r="I63">
        <v>10</v>
      </c>
      <c r="J63" s="194">
        <v>60</v>
      </c>
      <c r="K63">
        <v>120</v>
      </c>
      <c r="L63" s="194" t="s">
        <v>125</v>
      </c>
    </row>
    <row r="64" spans="1:14" x14ac:dyDescent="0.3">
      <c r="A64" s="194" t="s">
        <v>507</v>
      </c>
      <c r="B64" s="194" t="s">
        <v>508</v>
      </c>
      <c r="C64" s="194" t="s">
        <v>546</v>
      </c>
      <c r="D64">
        <v>15</v>
      </c>
      <c r="E64">
        <v>1.5</v>
      </c>
      <c r="F64">
        <v>500</v>
      </c>
      <c r="G64" s="194" t="s">
        <v>161</v>
      </c>
      <c r="H64" s="194" t="s">
        <v>117</v>
      </c>
      <c r="I64">
        <v>20</v>
      </c>
      <c r="J64" s="194">
        <v>60</v>
      </c>
      <c r="K64">
        <v>120</v>
      </c>
      <c r="L64" s="194" t="s">
        <v>125</v>
      </c>
    </row>
    <row r="65" spans="1:12" x14ac:dyDescent="0.3">
      <c r="A65" s="194" t="s">
        <v>509</v>
      </c>
      <c r="B65" s="194" t="s">
        <v>510</v>
      </c>
      <c r="C65" s="194" t="s">
        <v>66</v>
      </c>
      <c r="D65">
        <v>5</v>
      </c>
      <c r="E65">
        <v>0.5</v>
      </c>
      <c r="F65">
        <v>100</v>
      </c>
      <c r="G65" s="194" t="s">
        <v>162</v>
      </c>
      <c r="H65" s="194" t="s">
        <v>379</v>
      </c>
      <c r="I65">
        <v>0</v>
      </c>
      <c r="J65" s="194">
        <v>30</v>
      </c>
      <c r="K65">
        <v>60</v>
      </c>
      <c r="L65" s="194" t="s">
        <v>125</v>
      </c>
    </row>
    <row r="66" spans="1:12" x14ac:dyDescent="0.3">
      <c r="A66" s="194" t="s">
        <v>511</v>
      </c>
      <c r="B66" s="194" t="s">
        <v>512</v>
      </c>
      <c r="C66" s="194" t="s">
        <v>547</v>
      </c>
      <c r="D66">
        <v>10</v>
      </c>
      <c r="E66">
        <v>1</v>
      </c>
      <c r="F66">
        <v>275</v>
      </c>
      <c r="G66" s="194" t="s">
        <v>162</v>
      </c>
      <c r="H66" s="194" t="s">
        <v>116</v>
      </c>
      <c r="I66">
        <v>10</v>
      </c>
      <c r="J66" s="194">
        <v>30</v>
      </c>
      <c r="K66">
        <v>60</v>
      </c>
      <c r="L66" s="194" t="s">
        <v>125</v>
      </c>
    </row>
    <row r="67" spans="1:12" x14ac:dyDescent="0.3">
      <c r="A67" s="194" t="s">
        <v>513</v>
      </c>
      <c r="B67" s="194" t="s">
        <v>514</v>
      </c>
      <c r="C67" s="194" t="s">
        <v>548</v>
      </c>
      <c r="D67">
        <v>15</v>
      </c>
      <c r="E67">
        <v>1.5</v>
      </c>
      <c r="F67">
        <v>425</v>
      </c>
      <c r="G67" s="194" t="s">
        <v>162</v>
      </c>
      <c r="H67" s="194" t="s">
        <v>117</v>
      </c>
      <c r="I67">
        <v>20</v>
      </c>
      <c r="J67" s="194">
        <v>30</v>
      </c>
      <c r="K67">
        <v>60</v>
      </c>
      <c r="L67" s="194" t="s">
        <v>125</v>
      </c>
    </row>
    <row r="68" spans="1:12" x14ac:dyDescent="0.3">
      <c r="A68" s="194" t="s">
        <v>515</v>
      </c>
      <c r="B68" s="194" t="s">
        <v>516</v>
      </c>
      <c r="C68" s="194" t="s">
        <v>66</v>
      </c>
      <c r="D68">
        <v>5</v>
      </c>
      <c r="E68">
        <v>0.5</v>
      </c>
      <c r="F68">
        <v>125</v>
      </c>
      <c r="G68" s="194" t="s">
        <v>167</v>
      </c>
      <c r="H68" s="194" t="s">
        <v>379</v>
      </c>
      <c r="I68">
        <v>0</v>
      </c>
      <c r="J68" s="194">
        <v>40</v>
      </c>
      <c r="K68">
        <v>90</v>
      </c>
      <c r="L68" s="194" t="s">
        <v>125</v>
      </c>
    </row>
    <row r="69" spans="1:12" x14ac:dyDescent="0.3">
      <c r="A69" s="194" t="s">
        <v>517</v>
      </c>
      <c r="B69" s="194" t="s">
        <v>518</v>
      </c>
      <c r="C69" s="194" t="s">
        <v>547</v>
      </c>
      <c r="D69">
        <v>10</v>
      </c>
      <c r="E69">
        <v>1</v>
      </c>
      <c r="F69">
        <v>300</v>
      </c>
      <c r="G69" s="194" t="s">
        <v>167</v>
      </c>
      <c r="H69" s="194" t="s">
        <v>116</v>
      </c>
      <c r="I69">
        <v>10</v>
      </c>
      <c r="J69" s="194">
        <v>40</v>
      </c>
      <c r="K69">
        <v>90</v>
      </c>
      <c r="L69" s="194" t="s">
        <v>125</v>
      </c>
    </row>
    <row r="70" spans="1:12" x14ac:dyDescent="0.3">
      <c r="A70" s="194" t="s">
        <v>519</v>
      </c>
      <c r="B70" s="194" t="s">
        <v>520</v>
      </c>
      <c r="C70" s="194" t="s">
        <v>548</v>
      </c>
      <c r="D70">
        <v>15</v>
      </c>
      <c r="E70">
        <v>1.5</v>
      </c>
      <c r="F70">
        <v>450</v>
      </c>
      <c r="G70" s="194" t="s">
        <v>167</v>
      </c>
      <c r="H70" s="194" t="s">
        <v>117</v>
      </c>
      <c r="I70">
        <v>20</v>
      </c>
      <c r="J70" s="194">
        <v>40</v>
      </c>
      <c r="K70">
        <v>90</v>
      </c>
      <c r="L70" s="194" t="s">
        <v>125</v>
      </c>
    </row>
    <row r="71" spans="1:12" x14ac:dyDescent="0.3">
      <c r="A71" s="194" t="s">
        <v>521</v>
      </c>
      <c r="B71" s="194" t="s">
        <v>522</v>
      </c>
      <c r="C71" s="194" t="s">
        <v>66</v>
      </c>
      <c r="D71">
        <v>5</v>
      </c>
      <c r="E71">
        <v>0.5</v>
      </c>
      <c r="F71">
        <v>150</v>
      </c>
      <c r="G71" s="194" t="s">
        <v>163</v>
      </c>
      <c r="H71" s="194" t="s">
        <v>379</v>
      </c>
      <c r="I71">
        <v>0</v>
      </c>
      <c r="J71" s="194">
        <v>60</v>
      </c>
      <c r="K71">
        <v>120</v>
      </c>
      <c r="L71" s="194" t="s">
        <v>125</v>
      </c>
    </row>
    <row r="72" spans="1:12" x14ac:dyDescent="0.3">
      <c r="A72" s="194" t="s">
        <v>523</v>
      </c>
      <c r="B72" s="194" t="s">
        <v>524</v>
      </c>
      <c r="C72" s="194" t="s">
        <v>547</v>
      </c>
      <c r="D72">
        <v>10</v>
      </c>
      <c r="E72">
        <v>1</v>
      </c>
      <c r="F72">
        <v>350</v>
      </c>
      <c r="G72" s="194" t="s">
        <v>163</v>
      </c>
      <c r="H72" s="194" t="s">
        <v>116</v>
      </c>
      <c r="I72">
        <v>10</v>
      </c>
      <c r="J72" s="194">
        <v>60</v>
      </c>
      <c r="K72">
        <v>120</v>
      </c>
      <c r="L72" s="194" t="s">
        <v>125</v>
      </c>
    </row>
    <row r="73" spans="1:12" x14ac:dyDescent="0.3">
      <c r="A73" s="194" t="s">
        <v>525</v>
      </c>
      <c r="B73" s="194" t="s">
        <v>526</v>
      </c>
      <c r="C73" s="194" t="s">
        <v>548</v>
      </c>
      <c r="D73">
        <v>15</v>
      </c>
      <c r="E73">
        <v>1.5</v>
      </c>
      <c r="F73">
        <v>500</v>
      </c>
      <c r="G73" s="194" t="s">
        <v>163</v>
      </c>
      <c r="H73" s="194" t="s">
        <v>117</v>
      </c>
      <c r="I73">
        <v>20</v>
      </c>
      <c r="J73" s="194">
        <v>60</v>
      </c>
      <c r="K73">
        <v>120</v>
      </c>
      <c r="L73" s="194" t="s">
        <v>125</v>
      </c>
    </row>
    <row r="74" spans="1:12" x14ac:dyDescent="0.3">
      <c r="A74" s="194" t="s">
        <v>527</v>
      </c>
      <c r="B74" s="194" t="s">
        <v>528</v>
      </c>
      <c r="C74" s="194" t="s">
        <v>67</v>
      </c>
      <c r="D74">
        <v>5</v>
      </c>
      <c r="E74">
        <v>0.5</v>
      </c>
      <c r="F74">
        <v>100</v>
      </c>
      <c r="G74" s="194" t="s">
        <v>165</v>
      </c>
      <c r="H74" s="194" t="s">
        <v>379</v>
      </c>
      <c r="I74">
        <v>0</v>
      </c>
      <c r="J74" s="194">
        <v>30</v>
      </c>
      <c r="K74">
        <v>60</v>
      </c>
      <c r="L74" s="194" t="s">
        <v>125</v>
      </c>
    </row>
    <row r="75" spans="1:12" x14ac:dyDescent="0.3">
      <c r="A75" s="194" t="s">
        <v>529</v>
      </c>
      <c r="B75" s="194" t="s">
        <v>530</v>
      </c>
      <c r="C75" s="194" t="s">
        <v>549</v>
      </c>
      <c r="D75">
        <v>10</v>
      </c>
      <c r="E75">
        <v>1</v>
      </c>
      <c r="F75">
        <v>275</v>
      </c>
      <c r="G75" s="194" t="s">
        <v>165</v>
      </c>
      <c r="H75" s="194" t="s">
        <v>116</v>
      </c>
      <c r="I75">
        <v>10</v>
      </c>
      <c r="J75" s="194">
        <v>30</v>
      </c>
      <c r="K75">
        <v>60</v>
      </c>
      <c r="L75" s="194" t="s">
        <v>125</v>
      </c>
    </row>
    <row r="76" spans="1:12" x14ac:dyDescent="0.3">
      <c r="A76" s="194" t="s">
        <v>531</v>
      </c>
      <c r="B76" s="194" t="s">
        <v>532</v>
      </c>
      <c r="C76" s="194" t="s">
        <v>550</v>
      </c>
      <c r="D76">
        <v>15</v>
      </c>
      <c r="E76">
        <v>1.5</v>
      </c>
      <c r="F76">
        <v>425</v>
      </c>
      <c r="G76" s="194" t="s">
        <v>165</v>
      </c>
      <c r="H76" s="194" t="s">
        <v>117</v>
      </c>
      <c r="I76">
        <v>20</v>
      </c>
      <c r="J76" s="194">
        <v>30</v>
      </c>
      <c r="K76">
        <v>60</v>
      </c>
      <c r="L76" s="194" t="s">
        <v>125</v>
      </c>
    </row>
    <row r="77" spans="1:12" x14ac:dyDescent="0.3">
      <c r="A77" s="194" t="s">
        <v>533</v>
      </c>
      <c r="B77" s="194" t="s">
        <v>534</v>
      </c>
      <c r="C77" s="194" t="s">
        <v>67</v>
      </c>
      <c r="D77">
        <v>5</v>
      </c>
      <c r="E77">
        <v>0.5</v>
      </c>
      <c r="F77">
        <v>125</v>
      </c>
      <c r="G77" s="194" t="s">
        <v>164</v>
      </c>
      <c r="H77" s="194" t="s">
        <v>379</v>
      </c>
      <c r="I77">
        <v>0</v>
      </c>
      <c r="J77" s="194">
        <v>40</v>
      </c>
      <c r="K77">
        <v>90</v>
      </c>
      <c r="L77" s="194" t="s">
        <v>125</v>
      </c>
    </row>
    <row r="78" spans="1:12" x14ac:dyDescent="0.3">
      <c r="A78" s="194" t="s">
        <v>535</v>
      </c>
      <c r="B78" s="194" t="s">
        <v>536</v>
      </c>
      <c r="C78" s="194" t="s">
        <v>549</v>
      </c>
      <c r="D78">
        <v>10</v>
      </c>
      <c r="E78">
        <v>1</v>
      </c>
      <c r="F78">
        <v>300</v>
      </c>
      <c r="G78" s="194" t="s">
        <v>164</v>
      </c>
      <c r="H78" s="194" t="s">
        <v>116</v>
      </c>
      <c r="I78">
        <v>10</v>
      </c>
      <c r="J78" s="194">
        <v>40</v>
      </c>
      <c r="K78">
        <v>90</v>
      </c>
      <c r="L78" s="194" t="s">
        <v>125</v>
      </c>
    </row>
    <row r="79" spans="1:12" x14ac:dyDescent="0.3">
      <c r="A79" s="194" t="s">
        <v>537</v>
      </c>
      <c r="B79" s="194" t="s">
        <v>538</v>
      </c>
      <c r="C79" s="194" t="s">
        <v>550</v>
      </c>
      <c r="D79">
        <v>15</v>
      </c>
      <c r="E79">
        <v>1.5</v>
      </c>
      <c r="F79">
        <v>450</v>
      </c>
      <c r="G79" s="194" t="s">
        <v>164</v>
      </c>
      <c r="H79" s="194" t="s">
        <v>117</v>
      </c>
      <c r="I79">
        <v>20</v>
      </c>
      <c r="J79" s="194">
        <v>40</v>
      </c>
      <c r="K79">
        <v>90</v>
      </c>
      <c r="L79" s="194" t="s">
        <v>125</v>
      </c>
    </row>
    <row r="80" spans="1:12" x14ac:dyDescent="0.3">
      <c r="A80" s="194" t="s">
        <v>539</v>
      </c>
      <c r="B80" s="194" t="s">
        <v>540</v>
      </c>
      <c r="C80" s="194" t="s">
        <v>67</v>
      </c>
      <c r="D80">
        <v>5</v>
      </c>
      <c r="E80">
        <v>0.5</v>
      </c>
      <c r="F80">
        <v>150</v>
      </c>
      <c r="G80" s="194" t="s">
        <v>158</v>
      </c>
      <c r="H80" s="194" t="s">
        <v>379</v>
      </c>
      <c r="I80">
        <v>0</v>
      </c>
      <c r="J80" s="194">
        <v>60</v>
      </c>
      <c r="K80">
        <v>120</v>
      </c>
      <c r="L80" s="194" t="s">
        <v>125</v>
      </c>
    </row>
    <row r="81" spans="1:12" x14ac:dyDescent="0.3">
      <c r="A81" s="194" t="s">
        <v>541</v>
      </c>
      <c r="B81" s="194" t="s">
        <v>542</v>
      </c>
      <c r="C81" s="194" t="s">
        <v>549</v>
      </c>
      <c r="D81">
        <v>10</v>
      </c>
      <c r="E81">
        <v>1</v>
      </c>
      <c r="F81">
        <v>350</v>
      </c>
      <c r="G81" s="194" t="s">
        <v>158</v>
      </c>
      <c r="H81" s="194" t="s">
        <v>116</v>
      </c>
      <c r="I81">
        <v>10</v>
      </c>
      <c r="J81" s="194">
        <v>60</v>
      </c>
      <c r="K81">
        <v>120</v>
      </c>
      <c r="L81" s="194" t="s">
        <v>125</v>
      </c>
    </row>
    <row r="82" spans="1:12" x14ac:dyDescent="0.3">
      <c r="A82" s="194" t="s">
        <v>543</v>
      </c>
      <c r="B82" s="194" t="s">
        <v>544</v>
      </c>
      <c r="C82" s="194" t="s">
        <v>550</v>
      </c>
      <c r="D82">
        <v>15</v>
      </c>
      <c r="E82">
        <v>1.5</v>
      </c>
      <c r="F82">
        <v>500</v>
      </c>
      <c r="G82" s="194" t="s">
        <v>158</v>
      </c>
      <c r="H82" s="194" t="s">
        <v>117</v>
      </c>
      <c r="I82">
        <v>20</v>
      </c>
      <c r="J82" s="194">
        <v>60</v>
      </c>
      <c r="K82">
        <v>120</v>
      </c>
      <c r="L82" s="194" t="s">
        <v>125</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13"/>
  <sheetViews>
    <sheetView workbookViewId="0">
      <selection activeCell="B32" sqref="B32"/>
    </sheetView>
  </sheetViews>
  <sheetFormatPr defaultRowHeight="14.4" x14ac:dyDescent="0.3"/>
  <cols>
    <col min="1" max="1" width="8.88671875" style="7" customWidth="1"/>
    <col min="2" max="3" width="12.88671875" style="7" customWidth="1"/>
    <col min="4" max="4" width="16.6640625" style="7" customWidth="1"/>
    <col min="5" max="5" width="11.109375" bestFit="1" customWidth="1"/>
    <col min="6" max="7" width="11.33203125" bestFit="1" customWidth="1"/>
  </cols>
  <sheetData>
    <row r="1" spans="1:7" x14ac:dyDescent="0.25">
      <c r="A1" s="274" t="s">
        <v>780</v>
      </c>
      <c r="B1" s="274" t="s">
        <v>741</v>
      </c>
      <c r="C1" s="274" t="s">
        <v>742</v>
      </c>
      <c r="D1" s="274" t="s">
        <v>743</v>
      </c>
      <c r="E1" s="276" t="s">
        <v>65</v>
      </c>
      <c r="F1" s="276" t="s">
        <v>570</v>
      </c>
      <c r="G1" s="277" t="s">
        <v>67</v>
      </c>
    </row>
    <row r="2" spans="1:7" x14ac:dyDescent="0.25">
      <c r="A2" s="7">
        <v>1</v>
      </c>
      <c r="B2" s="275" t="s">
        <v>744</v>
      </c>
      <c r="C2" s="275" t="s">
        <v>768</v>
      </c>
      <c r="D2" s="275" t="s">
        <v>756</v>
      </c>
      <c r="E2" s="15">
        <v>80</v>
      </c>
      <c r="F2" s="15">
        <v>10</v>
      </c>
      <c r="G2" s="15">
        <v>10</v>
      </c>
    </row>
    <row r="3" spans="1:7" x14ac:dyDescent="0.25">
      <c r="A3" s="7">
        <v>2</v>
      </c>
      <c r="B3" s="275" t="s">
        <v>750</v>
      </c>
      <c r="C3" s="275" t="s">
        <v>779</v>
      </c>
      <c r="D3" s="275" t="s">
        <v>757</v>
      </c>
      <c r="E3" s="15">
        <v>60</v>
      </c>
      <c r="F3" s="15">
        <v>30</v>
      </c>
      <c r="G3" s="15">
        <v>10</v>
      </c>
    </row>
    <row r="4" spans="1:7" x14ac:dyDescent="0.25">
      <c r="A4" s="7">
        <v>3</v>
      </c>
      <c r="B4" s="275" t="s">
        <v>745</v>
      </c>
      <c r="C4" s="275" t="s">
        <v>769</v>
      </c>
      <c r="D4" s="275" t="s">
        <v>758</v>
      </c>
      <c r="E4" s="15">
        <v>60</v>
      </c>
      <c r="F4" s="15">
        <v>10</v>
      </c>
      <c r="G4" s="15">
        <v>30</v>
      </c>
    </row>
    <row r="5" spans="1:7" x14ac:dyDescent="0.25">
      <c r="A5" s="7">
        <v>4</v>
      </c>
      <c r="B5" s="275" t="s">
        <v>746</v>
      </c>
      <c r="C5" s="275" t="s">
        <v>770</v>
      </c>
      <c r="D5" s="275" t="s">
        <v>759</v>
      </c>
      <c r="E5" s="16">
        <v>10</v>
      </c>
      <c r="F5" s="16">
        <v>80</v>
      </c>
      <c r="G5" s="16">
        <v>10</v>
      </c>
    </row>
    <row r="6" spans="1:7" x14ac:dyDescent="0.25">
      <c r="A6" s="7">
        <v>5</v>
      </c>
      <c r="B6" s="275" t="s">
        <v>747</v>
      </c>
      <c r="C6" s="275" t="s">
        <v>771</v>
      </c>
      <c r="D6" s="275" t="s">
        <v>760</v>
      </c>
      <c r="E6" s="16">
        <v>30</v>
      </c>
      <c r="F6" s="16">
        <v>60</v>
      </c>
      <c r="G6" s="16">
        <v>10</v>
      </c>
    </row>
    <row r="7" spans="1:7" x14ac:dyDescent="0.25">
      <c r="A7" s="7">
        <v>6</v>
      </c>
      <c r="B7" s="275" t="s">
        <v>748</v>
      </c>
      <c r="C7" s="275" t="s">
        <v>772</v>
      </c>
      <c r="D7" s="275" t="s">
        <v>761</v>
      </c>
      <c r="E7" s="16">
        <v>10</v>
      </c>
      <c r="F7" s="16">
        <v>60</v>
      </c>
      <c r="G7" s="16">
        <v>30</v>
      </c>
    </row>
    <row r="8" spans="1:7" x14ac:dyDescent="0.25">
      <c r="A8" s="7">
        <v>7</v>
      </c>
      <c r="B8" s="275" t="s">
        <v>749</v>
      </c>
      <c r="C8" s="275" t="s">
        <v>778</v>
      </c>
      <c r="D8" s="275" t="s">
        <v>762</v>
      </c>
      <c r="E8" s="18">
        <v>10</v>
      </c>
      <c r="F8" s="18">
        <v>10</v>
      </c>
      <c r="G8" s="18">
        <v>80</v>
      </c>
    </row>
    <row r="9" spans="1:7" x14ac:dyDescent="0.25">
      <c r="A9" s="7">
        <v>8</v>
      </c>
      <c r="B9" s="275" t="s">
        <v>751</v>
      </c>
      <c r="C9" s="275" t="s">
        <v>773</v>
      </c>
      <c r="D9" s="275" t="s">
        <v>763</v>
      </c>
      <c r="E9" s="18">
        <v>30</v>
      </c>
      <c r="F9" s="18">
        <v>10</v>
      </c>
      <c r="G9" s="18">
        <v>60</v>
      </c>
    </row>
    <row r="10" spans="1:7" x14ac:dyDescent="0.25">
      <c r="A10" s="7">
        <v>9</v>
      </c>
      <c r="B10" s="275" t="s">
        <v>752</v>
      </c>
      <c r="C10" s="275" t="s">
        <v>774</v>
      </c>
      <c r="D10" s="275" t="s">
        <v>764</v>
      </c>
      <c r="E10" s="18">
        <v>10</v>
      </c>
      <c r="F10" s="18">
        <v>30</v>
      </c>
      <c r="G10" s="18">
        <v>60</v>
      </c>
    </row>
    <row r="11" spans="1:7" x14ac:dyDescent="0.25">
      <c r="A11" s="7">
        <v>10</v>
      </c>
      <c r="B11" s="275" t="s">
        <v>753</v>
      </c>
      <c r="C11" s="275" t="s">
        <v>776</v>
      </c>
      <c r="D11" s="275" t="s">
        <v>765</v>
      </c>
      <c r="E11" s="61">
        <v>40</v>
      </c>
      <c r="F11" s="61">
        <v>30</v>
      </c>
      <c r="G11" s="61">
        <v>30</v>
      </c>
    </row>
    <row r="12" spans="1:7" x14ac:dyDescent="0.25">
      <c r="A12" s="7">
        <v>11</v>
      </c>
      <c r="B12" s="275" t="s">
        <v>754</v>
      </c>
      <c r="C12" s="275" t="s">
        <v>775</v>
      </c>
      <c r="D12" s="275" t="s">
        <v>766</v>
      </c>
      <c r="E12" s="61">
        <v>30</v>
      </c>
      <c r="F12" s="61">
        <v>40</v>
      </c>
      <c r="G12" s="61">
        <v>30</v>
      </c>
    </row>
    <row r="13" spans="1:7" x14ac:dyDescent="0.25">
      <c r="A13" s="7">
        <v>12</v>
      </c>
      <c r="B13" s="275" t="s">
        <v>755</v>
      </c>
      <c r="C13" s="275" t="s">
        <v>777</v>
      </c>
      <c r="D13" s="275" t="s">
        <v>767</v>
      </c>
      <c r="E13" s="61">
        <v>30</v>
      </c>
      <c r="F13" s="61">
        <v>30</v>
      </c>
      <c r="G13" s="61">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80"/>
  <sheetViews>
    <sheetView topLeftCell="AF1" zoomScale="115" zoomScaleNormal="115" zoomScalePageLayoutView="115" workbookViewId="0">
      <selection activeCell="L6" sqref="L6:O6"/>
    </sheetView>
  </sheetViews>
  <sheetFormatPr defaultColWidth="8.88671875" defaultRowHeight="14.4" x14ac:dyDescent="0.3"/>
  <cols>
    <col min="1" max="1" width="1.6640625" style="221" customWidth="1"/>
    <col min="2" max="2" width="3.88671875" style="221" customWidth="1"/>
    <col min="3" max="26" width="1.6640625" style="221" customWidth="1"/>
    <col min="27" max="27" width="5.109375" style="119" customWidth="1"/>
    <col min="28" max="28" width="2.109375" style="222" customWidth="1"/>
    <col min="29" max="29" width="17.88671875" style="222" customWidth="1"/>
    <col min="30" max="30" width="6.33203125" style="221" customWidth="1"/>
    <col min="31" max="31" width="9.21875" style="205" customWidth="1"/>
    <col min="32" max="32" width="13.5546875" style="205" customWidth="1"/>
    <col min="33" max="33" width="23.33203125" style="205" customWidth="1"/>
    <col min="34" max="34" width="27.5546875" style="205" customWidth="1"/>
    <col min="35" max="35" width="28.21875" style="205" customWidth="1"/>
    <col min="36" max="36" width="32" style="205" customWidth="1"/>
    <col min="37" max="37" width="31.21875" style="205" customWidth="1"/>
    <col min="38" max="38" width="24" style="205" customWidth="1"/>
    <col min="39" max="39" width="29.21875" style="205" customWidth="1"/>
    <col min="40" max="40" width="28.77734375" style="205" customWidth="1"/>
    <col min="41" max="41" width="20.44140625" style="205" customWidth="1"/>
    <col min="42" max="42" width="33.33203125" style="205" customWidth="1"/>
    <col min="43" max="43" width="28.5546875" style="205" customWidth="1"/>
    <col min="44" max="44" width="37.21875" style="205" customWidth="1"/>
    <col min="45" max="45" width="21.109375" style="205" customWidth="1"/>
    <col min="46" max="46" width="19.5546875" style="205" customWidth="1"/>
    <col min="47" max="47" width="26.5546875" style="205" customWidth="1"/>
    <col min="48" max="48" width="26.33203125" style="205" customWidth="1"/>
    <col min="49" max="49" width="13.77734375" style="205" customWidth="1"/>
    <col min="50" max="50" width="12.88671875" style="205" customWidth="1"/>
    <col min="51" max="51" width="6.109375" style="205" customWidth="1"/>
    <col min="52" max="52" width="3.6640625" style="205" customWidth="1"/>
    <col min="53" max="16384" width="8.88671875" style="205"/>
  </cols>
  <sheetData>
    <row r="1" spans="1:52" ht="5.25" customHeight="1" x14ac:dyDescent="0.25">
      <c r="A1" s="210"/>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1"/>
      <c r="AB1" s="212"/>
      <c r="AC1" s="212"/>
      <c r="AD1" s="210"/>
    </row>
    <row r="2" spans="1:52" ht="19.649999999999999" customHeight="1" x14ac:dyDescent="0.35">
      <c r="A2" s="210"/>
      <c r="B2" s="210"/>
      <c r="C2" s="210"/>
      <c r="D2" s="210"/>
      <c r="E2" s="210"/>
      <c r="F2" s="210"/>
      <c r="G2" s="210"/>
      <c r="H2" s="210"/>
      <c r="I2" s="210"/>
      <c r="J2" s="210"/>
      <c r="K2" s="210"/>
      <c r="L2" s="210"/>
      <c r="M2" s="210"/>
      <c r="N2" s="235" t="s">
        <v>623</v>
      </c>
      <c r="O2" s="210"/>
      <c r="P2" s="210"/>
      <c r="Q2" s="210"/>
      <c r="R2" s="210"/>
      <c r="S2" s="210"/>
      <c r="T2" s="210"/>
      <c r="U2" s="210"/>
      <c r="V2" s="210"/>
      <c r="W2" s="210"/>
      <c r="X2" s="210"/>
      <c r="Y2" s="210"/>
      <c r="Z2" s="210"/>
      <c r="AA2" s="211"/>
      <c r="AB2" s="212"/>
      <c r="AC2" s="212"/>
      <c r="AD2" s="210"/>
    </row>
    <row r="3" spans="1:52" ht="12" customHeight="1" thickBot="1" x14ac:dyDescent="0.3">
      <c r="A3" s="210"/>
      <c r="B3" s="213"/>
      <c r="C3" s="213" t="s">
        <v>640</v>
      </c>
      <c r="D3" s="213"/>
      <c r="E3" s="213"/>
      <c r="F3" s="213"/>
      <c r="G3" s="213"/>
      <c r="H3" s="213"/>
      <c r="I3" s="213"/>
      <c r="J3" s="213"/>
      <c r="K3" s="213"/>
      <c r="L3" s="213"/>
      <c r="M3" s="213"/>
      <c r="N3" s="213"/>
      <c r="O3" s="213"/>
      <c r="P3" s="213"/>
      <c r="Q3" s="213"/>
      <c r="R3" s="213"/>
      <c r="S3" s="213"/>
      <c r="T3" s="213"/>
      <c r="U3" s="213"/>
      <c r="V3" s="213"/>
      <c r="W3" s="213"/>
      <c r="X3" s="213"/>
      <c r="Y3" s="213"/>
      <c r="Z3" s="213"/>
      <c r="AA3" s="214"/>
      <c r="AB3" s="215"/>
      <c r="AC3" s="215"/>
      <c r="AD3" s="210"/>
      <c r="AF3" s="205" t="s">
        <v>644</v>
      </c>
      <c r="AI3" s="64" t="s">
        <v>103</v>
      </c>
      <c r="AJ3" s="64" t="s">
        <v>627</v>
      </c>
      <c r="AK3" s="64" t="s">
        <v>67</v>
      </c>
      <c r="AL3" s="64" t="s">
        <v>143</v>
      </c>
      <c r="AN3" s="22"/>
      <c r="AO3" s="22"/>
      <c r="AP3" s="22"/>
      <c r="AQ3" s="22"/>
      <c r="AR3" s="21"/>
      <c r="AS3" s="292" t="s">
        <v>103</v>
      </c>
      <c r="AT3" s="292"/>
      <c r="AU3" s="292"/>
      <c r="AV3" s="292"/>
      <c r="AW3" s="22"/>
      <c r="AX3" s="22"/>
      <c r="AY3" s="22"/>
      <c r="AZ3" s="22"/>
    </row>
    <row r="4" spans="1:52" ht="12" customHeight="1" thickTop="1" thickBot="1" x14ac:dyDescent="0.3">
      <c r="A4" s="210"/>
      <c r="B4" s="213"/>
      <c r="C4" s="468" t="str">
        <f>AF3</f>
        <v>Quick, Fast</v>
      </c>
      <c r="D4" s="469"/>
      <c r="E4" s="469"/>
      <c r="F4" s="469"/>
      <c r="G4" s="469"/>
      <c r="H4" s="469"/>
      <c r="I4" s="470"/>
      <c r="J4" s="213"/>
      <c r="K4" s="213"/>
      <c r="L4" s="465" t="s">
        <v>65</v>
      </c>
      <c r="M4" s="465"/>
      <c r="N4" s="465"/>
      <c r="O4" s="465"/>
      <c r="P4" s="213"/>
      <c r="Q4" s="216">
        <f t="shared" ref="Q4:Z6" si="0">$AA4</f>
        <v>80</v>
      </c>
      <c r="R4" s="217">
        <f t="shared" si="0"/>
        <v>80</v>
      </c>
      <c r="S4" s="217">
        <f t="shared" si="0"/>
        <v>80</v>
      </c>
      <c r="T4" s="217">
        <f t="shared" si="0"/>
        <v>80</v>
      </c>
      <c r="U4" s="217">
        <f t="shared" si="0"/>
        <v>80</v>
      </c>
      <c r="V4" s="217">
        <f t="shared" si="0"/>
        <v>80</v>
      </c>
      <c r="W4" s="217">
        <f t="shared" si="0"/>
        <v>80</v>
      </c>
      <c r="X4" s="217">
        <f t="shared" si="0"/>
        <v>80</v>
      </c>
      <c r="Y4" s="217">
        <f t="shared" si="0"/>
        <v>80</v>
      </c>
      <c r="Z4" s="218">
        <f t="shared" si="0"/>
        <v>80</v>
      </c>
      <c r="AA4" s="219">
        <f>AF4</f>
        <v>80</v>
      </c>
      <c r="AB4" s="220"/>
      <c r="AC4" s="215"/>
      <c r="AD4" s="210"/>
      <c r="AF4" s="205">
        <v>80</v>
      </c>
      <c r="AH4" s="33" t="s">
        <v>103</v>
      </c>
      <c r="AI4" s="33" t="s">
        <v>628</v>
      </c>
      <c r="AJ4" s="33" t="s">
        <v>631</v>
      </c>
      <c r="AK4" s="33" t="s">
        <v>635</v>
      </c>
      <c r="AL4" s="33" t="s">
        <v>637</v>
      </c>
      <c r="AM4" s="33"/>
      <c r="AN4" s="25"/>
      <c r="AO4" s="25"/>
      <c r="AP4" s="20"/>
      <c r="AQ4" s="20"/>
      <c r="AR4" s="20"/>
      <c r="AS4" s="20"/>
      <c r="AT4" s="20"/>
      <c r="AU4" s="20"/>
      <c r="AV4" s="20"/>
      <c r="AW4" s="20"/>
      <c r="AX4" s="20"/>
      <c r="AY4" s="25"/>
      <c r="AZ4" s="25"/>
    </row>
    <row r="5" spans="1:52" ht="12" customHeight="1" thickTop="1" thickBot="1" x14ac:dyDescent="0.35">
      <c r="A5" s="210"/>
      <c r="B5" s="213"/>
      <c r="C5" s="213"/>
      <c r="D5" s="213"/>
      <c r="E5" s="213"/>
      <c r="F5" s="213"/>
      <c r="G5" s="213"/>
      <c r="H5" s="213"/>
      <c r="I5" s="213"/>
      <c r="J5" s="213"/>
      <c r="K5" s="213"/>
      <c r="L5" s="466" t="s">
        <v>570</v>
      </c>
      <c r="M5" s="466"/>
      <c r="N5" s="466"/>
      <c r="O5" s="466"/>
      <c r="P5" s="213"/>
      <c r="Q5" s="216">
        <f t="shared" si="0"/>
        <v>10</v>
      </c>
      <c r="R5" s="217">
        <f t="shared" si="0"/>
        <v>10</v>
      </c>
      <c r="S5" s="217">
        <f t="shared" si="0"/>
        <v>10</v>
      </c>
      <c r="T5" s="217">
        <f t="shared" si="0"/>
        <v>10</v>
      </c>
      <c r="U5" s="217">
        <f t="shared" si="0"/>
        <v>10</v>
      </c>
      <c r="V5" s="217">
        <f t="shared" si="0"/>
        <v>10</v>
      </c>
      <c r="W5" s="217">
        <f t="shared" si="0"/>
        <v>10</v>
      </c>
      <c r="X5" s="217">
        <f t="shared" si="0"/>
        <v>10</v>
      </c>
      <c r="Y5" s="217">
        <f t="shared" si="0"/>
        <v>10</v>
      </c>
      <c r="Z5" s="218">
        <f t="shared" si="0"/>
        <v>10</v>
      </c>
      <c r="AA5" s="219">
        <f t="shared" ref="AA5:AA14" si="1">AF5</f>
        <v>10</v>
      </c>
      <c r="AB5" s="220"/>
      <c r="AC5" s="215" t="s">
        <v>624</v>
      </c>
      <c r="AD5" s="210"/>
      <c r="AF5" s="205">
        <v>10</v>
      </c>
      <c r="AH5" s="33" t="s">
        <v>627</v>
      </c>
      <c r="AI5" s="33" t="s">
        <v>632</v>
      </c>
      <c r="AJ5" s="33" t="s">
        <v>629</v>
      </c>
      <c r="AK5" s="33" t="s">
        <v>636</v>
      </c>
      <c r="AL5" s="33" t="s">
        <v>638</v>
      </c>
      <c r="AM5" s="33"/>
      <c r="AN5" s="25"/>
      <c r="AO5" s="471" t="s">
        <v>69</v>
      </c>
      <c r="AP5" s="472"/>
      <c r="AQ5" s="473"/>
      <c r="AR5" s="209">
        <v>80</v>
      </c>
      <c r="AS5" s="480" t="s">
        <v>71</v>
      </c>
      <c r="AT5" s="481"/>
      <c r="AU5" s="482"/>
      <c r="AV5" s="209">
        <v>60</v>
      </c>
      <c r="AW5" s="544" t="s">
        <v>73</v>
      </c>
      <c r="AX5" s="545"/>
      <c r="AY5" s="546"/>
      <c r="AZ5" s="25">
        <v>60</v>
      </c>
    </row>
    <row r="6" spans="1:52" ht="12" customHeight="1" thickBot="1" x14ac:dyDescent="0.35">
      <c r="A6" s="210"/>
      <c r="B6" s="213"/>
      <c r="C6" s="213"/>
      <c r="D6" s="213"/>
      <c r="E6" s="213"/>
      <c r="F6" s="213"/>
      <c r="G6" s="213"/>
      <c r="H6" s="213"/>
      <c r="I6" s="213"/>
      <c r="J6" s="213"/>
      <c r="K6" s="213"/>
      <c r="L6" s="467" t="s">
        <v>67</v>
      </c>
      <c r="M6" s="467"/>
      <c r="N6" s="467"/>
      <c r="O6" s="467"/>
      <c r="P6" s="213"/>
      <c r="Q6" s="216">
        <f t="shared" si="0"/>
        <v>10</v>
      </c>
      <c r="R6" s="217">
        <f t="shared" si="0"/>
        <v>10</v>
      </c>
      <c r="S6" s="217">
        <f t="shared" si="0"/>
        <v>10</v>
      </c>
      <c r="T6" s="217">
        <f t="shared" si="0"/>
        <v>10</v>
      </c>
      <c r="U6" s="217">
        <f t="shared" si="0"/>
        <v>10</v>
      </c>
      <c r="V6" s="217">
        <f t="shared" si="0"/>
        <v>10</v>
      </c>
      <c r="W6" s="217">
        <f t="shared" si="0"/>
        <v>10</v>
      </c>
      <c r="X6" s="217">
        <f t="shared" si="0"/>
        <v>10</v>
      </c>
      <c r="Y6" s="217">
        <f t="shared" si="0"/>
        <v>10</v>
      </c>
      <c r="Z6" s="218">
        <f t="shared" si="0"/>
        <v>10</v>
      </c>
      <c r="AA6" s="219">
        <f t="shared" si="1"/>
        <v>10</v>
      </c>
      <c r="AB6" s="220"/>
      <c r="AC6" s="215"/>
      <c r="AD6" s="210"/>
      <c r="AF6" s="205">
        <v>10</v>
      </c>
      <c r="AH6" s="33" t="s">
        <v>67</v>
      </c>
      <c r="AI6" s="33" t="s">
        <v>633</v>
      </c>
      <c r="AJ6" s="33" t="s">
        <v>634</v>
      </c>
      <c r="AK6" s="33" t="s">
        <v>630</v>
      </c>
      <c r="AL6" s="33" t="s">
        <v>639</v>
      </c>
      <c r="AM6" s="33"/>
      <c r="AN6" s="25"/>
      <c r="AO6" s="474"/>
      <c r="AP6" s="475"/>
      <c r="AQ6" s="476"/>
      <c r="AR6" s="209">
        <v>10</v>
      </c>
      <c r="AS6" s="483"/>
      <c r="AT6" s="484"/>
      <c r="AU6" s="485"/>
      <c r="AV6" s="209">
        <v>30</v>
      </c>
      <c r="AW6" s="547"/>
      <c r="AX6" s="548"/>
      <c r="AY6" s="549"/>
      <c r="AZ6" s="25">
        <v>10</v>
      </c>
    </row>
    <row r="7" spans="1:52" ht="12" customHeight="1" thickBot="1" x14ac:dyDescent="0.35">
      <c r="A7" s="210"/>
      <c r="B7" s="213"/>
      <c r="C7" s="213"/>
      <c r="D7" s="213"/>
      <c r="E7" s="213"/>
      <c r="F7" s="213"/>
      <c r="G7" s="213"/>
      <c r="H7" s="213"/>
      <c r="I7" s="213"/>
      <c r="J7" s="213"/>
      <c r="K7" s="213"/>
      <c r="L7" s="213"/>
      <c r="M7" s="213"/>
      <c r="N7" s="213"/>
      <c r="O7" s="213"/>
      <c r="P7" s="213"/>
      <c r="Q7" s="213"/>
      <c r="R7" s="213"/>
      <c r="S7" s="213"/>
      <c r="T7" s="213"/>
      <c r="U7" s="213"/>
      <c r="V7" s="213"/>
      <c r="W7" s="213"/>
      <c r="X7" s="213"/>
      <c r="Y7" s="213"/>
      <c r="Z7" s="213"/>
      <c r="AA7" s="213"/>
      <c r="AB7" s="215"/>
      <c r="AC7" s="215"/>
      <c r="AD7" s="210"/>
      <c r="AH7" s="33"/>
      <c r="AI7" s="33"/>
      <c r="AJ7" s="33"/>
      <c r="AK7" s="33"/>
      <c r="AL7" s="33"/>
      <c r="AM7" s="33"/>
      <c r="AN7" s="25"/>
      <c r="AO7" s="477"/>
      <c r="AP7" s="478"/>
      <c r="AQ7" s="479"/>
      <c r="AR7" s="209">
        <v>10</v>
      </c>
      <c r="AS7" s="486"/>
      <c r="AT7" s="487"/>
      <c r="AU7" s="488"/>
      <c r="AV7" s="209">
        <v>10</v>
      </c>
      <c r="AW7" s="550"/>
      <c r="AX7" s="551"/>
      <c r="AY7" s="552"/>
      <c r="AZ7" s="25">
        <v>30</v>
      </c>
    </row>
    <row r="8" spans="1:52" ht="12" customHeight="1" thickBot="1" x14ac:dyDescent="0.3">
      <c r="A8" s="210"/>
      <c r="B8" s="213"/>
      <c r="C8" s="213"/>
      <c r="D8" s="213"/>
      <c r="E8" s="213"/>
      <c r="F8" s="213"/>
      <c r="G8" s="213"/>
      <c r="H8" s="213"/>
      <c r="I8" s="213"/>
      <c r="J8" s="213"/>
      <c r="K8" s="213"/>
      <c r="L8" s="465" t="s">
        <v>65</v>
      </c>
      <c r="M8" s="465"/>
      <c r="N8" s="465"/>
      <c r="O8" s="465"/>
      <c r="P8" s="213"/>
      <c r="Q8" s="216">
        <f t="shared" ref="Q8:Z10" si="2">$AA8</f>
        <v>60</v>
      </c>
      <c r="R8" s="217">
        <f t="shared" si="2"/>
        <v>60</v>
      </c>
      <c r="S8" s="217">
        <f t="shared" si="2"/>
        <v>60</v>
      </c>
      <c r="T8" s="217">
        <f t="shared" si="2"/>
        <v>60</v>
      </c>
      <c r="U8" s="217">
        <f t="shared" si="2"/>
        <v>60</v>
      </c>
      <c r="V8" s="217">
        <f t="shared" si="2"/>
        <v>60</v>
      </c>
      <c r="W8" s="217">
        <f t="shared" si="2"/>
        <v>60</v>
      </c>
      <c r="X8" s="217">
        <f t="shared" si="2"/>
        <v>60</v>
      </c>
      <c r="Y8" s="217">
        <f t="shared" si="2"/>
        <v>60</v>
      </c>
      <c r="Z8" s="218">
        <f t="shared" si="2"/>
        <v>60</v>
      </c>
      <c r="AA8" s="219">
        <f t="shared" si="1"/>
        <v>60</v>
      </c>
      <c r="AB8" s="220"/>
      <c r="AC8" s="215"/>
      <c r="AD8" s="210"/>
      <c r="AF8" s="205">
        <v>60</v>
      </c>
      <c r="AH8" s="33"/>
      <c r="AI8" s="33"/>
      <c r="AJ8" s="33"/>
      <c r="AK8" s="33"/>
      <c r="AL8" s="33"/>
      <c r="AM8" s="33"/>
      <c r="AN8" s="25"/>
      <c r="AO8" s="209">
        <v>80</v>
      </c>
      <c r="AP8" s="209">
        <v>10</v>
      </c>
      <c r="AQ8" s="209">
        <v>10</v>
      </c>
      <c r="AR8" s="209"/>
      <c r="AS8" s="209">
        <v>60</v>
      </c>
      <c r="AT8" s="209">
        <v>30</v>
      </c>
      <c r="AU8" s="209">
        <v>10</v>
      </c>
      <c r="AV8" s="209"/>
      <c r="AW8" s="209">
        <v>60</v>
      </c>
      <c r="AX8" s="209">
        <v>10</v>
      </c>
      <c r="AY8" s="209">
        <v>30</v>
      </c>
      <c r="AZ8" s="25"/>
    </row>
    <row r="9" spans="1:52" ht="12" customHeight="1" thickBot="1" x14ac:dyDescent="0.3">
      <c r="A9" s="210"/>
      <c r="B9" s="213"/>
      <c r="C9" s="213"/>
      <c r="D9" s="213"/>
      <c r="E9" s="213"/>
      <c r="F9" s="213"/>
      <c r="G9" s="213"/>
      <c r="H9" s="213"/>
      <c r="I9" s="213"/>
      <c r="J9" s="213"/>
      <c r="K9" s="213"/>
      <c r="L9" s="466" t="s">
        <v>570</v>
      </c>
      <c r="M9" s="466"/>
      <c r="N9" s="466"/>
      <c r="O9" s="466"/>
      <c r="P9" s="213"/>
      <c r="Q9" s="216">
        <f t="shared" si="2"/>
        <v>30</v>
      </c>
      <c r="R9" s="217">
        <f t="shared" si="2"/>
        <v>30</v>
      </c>
      <c r="S9" s="217">
        <f t="shared" si="2"/>
        <v>30</v>
      </c>
      <c r="T9" s="217">
        <f t="shared" si="2"/>
        <v>30</v>
      </c>
      <c r="U9" s="217">
        <f t="shared" si="2"/>
        <v>30</v>
      </c>
      <c r="V9" s="217">
        <f t="shared" si="2"/>
        <v>30</v>
      </c>
      <c r="W9" s="217">
        <f t="shared" si="2"/>
        <v>30</v>
      </c>
      <c r="X9" s="217">
        <f t="shared" si="2"/>
        <v>30</v>
      </c>
      <c r="Y9" s="217">
        <f t="shared" si="2"/>
        <v>30</v>
      </c>
      <c r="Z9" s="218">
        <f t="shared" si="2"/>
        <v>30</v>
      </c>
      <c r="AA9" s="219">
        <f t="shared" si="1"/>
        <v>30</v>
      </c>
      <c r="AB9" s="220"/>
      <c r="AC9" s="215" t="s">
        <v>625</v>
      </c>
      <c r="AD9" s="210"/>
      <c r="AF9" s="205">
        <v>30</v>
      </c>
      <c r="AH9" s="33"/>
      <c r="AI9" s="33"/>
      <c r="AJ9" s="33"/>
      <c r="AK9" s="33"/>
      <c r="AL9" s="33"/>
      <c r="AM9" s="33"/>
      <c r="AN9" s="25"/>
      <c r="AO9" s="25"/>
      <c r="AP9" s="25"/>
      <c r="AQ9" s="25"/>
      <c r="AR9" s="223"/>
      <c r="AS9" s="553" t="s">
        <v>570</v>
      </c>
      <c r="AT9" s="553"/>
      <c r="AU9" s="553"/>
      <c r="AV9" s="553"/>
      <c r="AW9" s="25"/>
      <c r="AX9" s="25"/>
      <c r="AY9" s="25"/>
      <c r="AZ9" s="25"/>
    </row>
    <row r="10" spans="1:52" ht="12" customHeight="1" thickBot="1" x14ac:dyDescent="0.3">
      <c r="A10" s="210"/>
      <c r="B10" s="213"/>
      <c r="C10" s="213"/>
      <c r="D10" s="213"/>
      <c r="E10" s="213"/>
      <c r="F10" s="213"/>
      <c r="G10" s="213"/>
      <c r="H10" s="213"/>
      <c r="I10" s="213"/>
      <c r="J10" s="213"/>
      <c r="K10" s="213"/>
      <c r="L10" s="467" t="s">
        <v>67</v>
      </c>
      <c r="M10" s="467"/>
      <c r="N10" s="467"/>
      <c r="O10" s="467"/>
      <c r="P10" s="213"/>
      <c r="Q10" s="216">
        <f t="shared" si="2"/>
        <v>10</v>
      </c>
      <c r="R10" s="217">
        <f t="shared" si="2"/>
        <v>10</v>
      </c>
      <c r="S10" s="217">
        <f t="shared" si="2"/>
        <v>10</v>
      </c>
      <c r="T10" s="217">
        <f t="shared" si="2"/>
        <v>10</v>
      </c>
      <c r="U10" s="217">
        <f t="shared" si="2"/>
        <v>10</v>
      </c>
      <c r="V10" s="217">
        <f t="shared" si="2"/>
        <v>10</v>
      </c>
      <c r="W10" s="217">
        <f t="shared" si="2"/>
        <v>10</v>
      </c>
      <c r="X10" s="217">
        <f t="shared" si="2"/>
        <v>10</v>
      </c>
      <c r="Y10" s="217">
        <f t="shared" si="2"/>
        <v>10</v>
      </c>
      <c r="Z10" s="218">
        <f t="shared" si="2"/>
        <v>10</v>
      </c>
      <c r="AA10" s="219">
        <f t="shared" si="1"/>
        <v>10</v>
      </c>
      <c r="AB10" s="220"/>
      <c r="AC10" s="215"/>
      <c r="AD10" s="210"/>
      <c r="AF10" s="205">
        <v>10</v>
      </c>
      <c r="AH10" s="33"/>
      <c r="AI10" s="33"/>
      <c r="AJ10" s="33"/>
      <c r="AK10" s="33"/>
      <c r="AL10" s="33"/>
      <c r="AM10" s="33"/>
      <c r="AN10" s="25"/>
      <c r="AO10" s="25"/>
      <c r="AP10" s="25"/>
      <c r="AQ10" s="25"/>
      <c r="AR10" s="25"/>
      <c r="AS10" s="25"/>
      <c r="AT10" s="25"/>
      <c r="AU10" s="25"/>
      <c r="AV10" s="25"/>
      <c r="AW10" s="25"/>
      <c r="AX10" s="25"/>
      <c r="AY10" s="25"/>
      <c r="AZ10" s="25"/>
    </row>
    <row r="11" spans="1:52" ht="12" customHeight="1" thickBot="1" x14ac:dyDescent="0.35">
      <c r="A11" s="210"/>
      <c r="B11" s="213"/>
      <c r="C11" s="213"/>
      <c r="D11" s="213"/>
      <c r="E11" s="213"/>
      <c r="F11" s="213"/>
      <c r="G11" s="213"/>
      <c r="H11" s="213"/>
      <c r="I11" s="213"/>
      <c r="J11" s="213"/>
      <c r="K11" s="213"/>
      <c r="L11" s="213"/>
      <c r="M11" s="213"/>
      <c r="N11" s="213"/>
      <c r="O11" s="213"/>
      <c r="P11" s="213"/>
      <c r="Q11" s="213"/>
      <c r="R11" s="213"/>
      <c r="S11" s="213"/>
      <c r="T11" s="213"/>
      <c r="U11" s="213"/>
      <c r="V11" s="213"/>
      <c r="W11" s="213"/>
      <c r="X11" s="213"/>
      <c r="Y11" s="213"/>
      <c r="Z11" s="213"/>
      <c r="AA11" s="213"/>
      <c r="AB11" s="215"/>
      <c r="AC11" s="215"/>
      <c r="AD11" s="210"/>
      <c r="AH11" s="33"/>
      <c r="AI11" s="33"/>
      <c r="AJ11" s="33"/>
      <c r="AK11" s="33"/>
      <c r="AL11" s="33"/>
      <c r="AM11" s="33"/>
      <c r="AN11" s="25"/>
      <c r="AO11" s="554" t="s">
        <v>75</v>
      </c>
      <c r="AP11" s="555"/>
      <c r="AQ11" s="556"/>
      <c r="AR11" s="209">
        <v>10</v>
      </c>
      <c r="AS11" s="563" t="s">
        <v>76</v>
      </c>
      <c r="AT11" s="564"/>
      <c r="AU11" s="565"/>
      <c r="AV11" s="209">
        <v>30</v>
      </c>
      <c r="AW11" s="572" t="s">
        <v>78</v>
      </c>
      <c r="AX11" s="573"/>
      <c r="AY11" s="574"/>
      <c r="AZ11" s="25">
        <v>10</v>
      </c>
    </row>
    <row r="12" spans="1:52" ht="12" customHeight="1" thickBot="1" x14ac:dyDescent="0.35">
      <c r="A12" s="210"/>
      <c r="B12" s="213"/>
      <c r="C12" s="213"/>
      <c r="D12" s="213"/>
      <c r="E12" s="213"/>
      <c r="F12" s="213"/>
      <c r="G12" s="213"/>
      <c r="H12" s="213"/>
      <c r="I12" s="213"/>
      <c r="J12" s="213"/>
      <c r="K12" s="213"/>
      <c r="L12" s="465" t="s">
        <v>65</v>
      </c>
      <c r="M12" s="465"/>
      <c r="N12" s="465"/>
      <c r="O12" s="465"/>
      <c r="P12" s="213"/>
      <c r="Q12" s="216">
        <f t="shared" ref="Q12:Z14" si="3">$AA12</f>
        <v>60</v>
      </c>
      <c r="R12" s="217">
        <f t="shared" si="3"/>
        <v>60</v>
      </c>
      <c r="S12" s="217">
        <f t="shared" si="3"/>
        <v>60</v>
      </c>
      <c r="T12" s="217">
        <f t="shared" si="3"/>
        <v>60</v>
      </c>
      <c r="U12" s="217">
        <f t="shared" si="3"/>
        <v>60</v>
      </c>
      <c r="V12" s="217">
        <f t="shared" si="3"/>
        <v>60</v>
      </c>
      <c r="W12" s="217">
        <f t="shared" si="3"/>
        <v>60</v>
      </c>
      <c r="X12" s="217">
        <f t="shared" si="3"/>
        <v>60</v>
      </c>
      <c r="Y12" s="217">
        <f t="shared" si="3"/>
        <v>60</v>
      </c>
      <c r="Z12" s="218">
        <f t="shared" si="3"/>
        <v>60</v>
      </c>
      <c r="AA12" s="219">
        <f t="shared" si="1"/>
        <v>60</v>
      </c>
      <c r="AB12" s="220"/>
      <c r="AC12" s="215"/>
      <c r="AD12" s="210"/>
      <c r="AF12" s="205">
        <v>60</v>
      </c>
      <c r="AH12" s="33"/>
      <c r="AI12" s="33"/>
      <c r="AJ12" s="33"/>
      <c r="AK12" s="33"/>
      <c r="AL12" s="33"/>
      <c r="AM12" s="33"/>
      <c r="AN12" s="25"/>
      <c r="AO12" s="557"/>
      <c r="AP12" s="558"/>
      <c r="AQ12" s="559"/>
      <c r="AR12" s="209">
        <v>80</v>
      </c>
      <c r="AS12" s="566"/>
      <c r="AT12" s="567"/>
      <c r="AU12" s="568"/>
      <c r="AV12" s="209">
        <v>60</v>
      </c>
      <c r="AW12" s="575"/>
      <c r="AX12" s="576"/>
      <c r="AY12" s="577"/>
      <c r="AZ12" s="25">
        <v>60</v>
      </c>
    </row>
    <row r="13" spans="1:52" ht="12" customHeight="1" thickBot="1" x14ac:dyDescent="0.35">
      <c r="A13" s="210"/>
      <c r="B13" s="213"/>
      <c r="C13" s="213"/>
      <c r="D13" s="213"/>
      <c r="E13" s="213"/>
      <c r="F13" s="213"/>
      <c r="G13" s="213"/>
      <c r="H13" s="213"/>
      <c r="I13" s="213"/>
      <c r="J13" s="213"/>
      <c r="K13" s="213"/>
      <c r="L13" s="466" t="s">
        <v>570</v>
      </c>
      <c r="M13" s="466"/>
      <c r="N13" s="466"/>
      <c r="O13" s="466"/>
      <c r="P13" s="213"/>
      <c r="Q13" s="216">
        <f t="shared" si="3"/>
        <v>10</v>
      </c>
      <c r="R13" s="217">
        <f t="shared" si="3"/>
        <v>10</v>
      </c>
      <c r="S13" s="217">
        <f t="shared" si="3"/>
        <v>10</v>
      </c>
      <c r="T13" s="217">
        <f t="shared" si="3"/>
        <v>10</v>
      </c>
      <c r="U13" s="217">
        <f t="shared" si="3"/>
        <v>10</v>
      </c>
      <c r="V13" s="217">
        <f t="shared" si="3"/>
        <v>10</v>
      </c>
      <c r="W13" s="217">
        <f t="shared" si="3"/>
        <v>10</v>
      </c>
      <c r="X13" s="217">
        <f t="shared" si="3"/>
        <v>10</v>
      </c>
      <c r="Y13" s="217">
        <f t="shared" si="3"/>
        <v>10</v>
      </c>
      <c r="Z13" s="218">
        <f t="shared" si="3"/>
        <v>10</v>
      </c>
      <c r="AA13" s="219">
        <f t="shared" si="1"/>
        <v>10</v>
      </c>
      <c r="AB13" s="220"/>
      <c r="AC13" s="215" t="s">
        <v>626</v>
      </c>
      <c r="AD13" s="210"/>
      <c r="AF13" s="205">
        <v>10</v>
      </c>
      <c r="AH13" s="33"/>
      <c r="AI13" s="33"/>
      <c r="AJ13" s="33"/>
      <c r="AK13" s="33"/>
      <c r="AL13" s="33"/>
      <c r="AM13" s="33"/>
      <c r="AN13" s="25"/>
      <c r="AO13" s="560"/>
      <c r="AP13" s="561"/>
      <c r="AQ13" s="562"/>
      <c r="AR13" s="209">
        <v>10</v>
      </c>
      <c r="AS13" s="569"/>
      <c r="AT13" s="570"/>
      <c r="AU13" s="571"/>
      <c r="AV13" s="209">
        <v>10</v>
      </c>
      <c r="AW13" s="578"/>
      <c r="AX13" s="579"/>
      <c r="AY13" s="580"/>
      <c r="AZ13" s="25">
        <v>30</v>
      </c>
    </row>
    <row r="14" spans="1:52" ht="12" customHeight="1" thickBot="1" x14ac:dyDescent="0.3">
      <c r="A14" s="210"/>
      <c r="B14" s="213"/>
      <c r="C14" s="213"/>
      <c r="D14" s="213"/>
      <c r="E14" s="213"/>
      <c r="F14" s="213"/>
      <c r="G14" s="213"/>
      <c r="H14" s="213"/>
      <c r="I14" s="213"/>
      <c r="J14" s="213"/>
      <c r="K14" s="213"/>
      <c r="L14" s="467" t="s">
        <v>67</v>
      </c>
      <c r="M14" s="467"/>
      <c r="N14" s="467"/>
      <c r="O14" s="467"/>
      <c r="P14" s="213"/>
      <c r="Q14" s="216">
        <f t="shared" si="3"/>
        <v>30</v>
      </c>
      <c r="R14" s="217">
        <f t="shared" si="3"/>
        <v>30</v>
      </c>
      <c r="S14" s="217">
        <f t="shared" si="3"/>
        <v>30</v>
      </c>
      <c r="T14" s="217">
        <f t="shared" si="3"/>
        <v>30</v>
      </c>
      <c r="U14" s="217">
        <f t="shared" si="3"/>
        <v>30</v>
      </c>
      <c r="V14" s="217">
        <f t="shared" si="3"/>
        <v>30</v>
      </c>
      <c r="W14" s="217">
        <f t="shared" si="3"/>
        <v>30</v>
      </c>
      <c r="X14" s="217">
        <f t="shared" si="3"/>
        <v>30</v>
      </c>
      <c r="Y14" s="217">
        <f t="shared" si="3"/>
        <v>30</v>
      </c>
      <c r="Z14" s="218">
        <f t="shared" si="3"/>
        <v>30</v>
      </c>
      <c r="AA14" s="219">
        <f t="shared" si="1"/>
        <v>30</v>
      </c>
      <c r="AB14" s="220"/>
      <c r="AC14" s="215"/>
      <c r="AD14" s="210"/>
      <c r="AF14" s="205">
        <v>30</v>
      </c>
      <c r="AH14" s="33"/>
      <c r="AI14" s="33"/>
      <c r="AJ14" s="33"/>
      <c r="AK14" s="33"/>
      <c r="AL14" s="33"/>
      <c r="AM14" s="33"/>
      <c r="AN14" s="25"/>
      <c r="AO14" s="209">
        <v>10</v>
      </c>
      <c r="AP14" s="209">
        <v>80</v>
      </c>
      <c r="AQ14" s="209">
        <v>10</v>
      </c>
      <c r="AR14" s="209"/>
      <c r="AS14" s="209">
        <v>30</v>
      </c>
      <c r="AT14" s="209">
        <v>60</v>
      </c>
      <c r="AU14" s="209">
        <v>10</v>
      </c>
      <c r="AV14" s="209"/>
      <c r="AW14" s="209">
        <v>10</v>
      </c>
      <c r="AX14" s="209">
        <v>60</v>
      </c>
      <c r="AY14" s="209">
        <v>30</v>
      </c>
      <c r="AZ14" s="25"/>
    </row>
    <row r="15" spans="1:52" ht="12" customHeight="1" x14ac:dyDescent="0.25">
      <c r="A15" s="210"/>
      <c r="B15" s="213"/>
      <c r="C15" s="213"/>
      <c r="D15" s="213"/>
      <c r="E15" s="213"/>
      <c r="F15" s="213"/>
      <c r="G15" s="213"/>
      <c r="H15" s="213"/>
      <c r="I15" s="213"/>
      <c r="J15" s="213"/>
      <c r="K15" s="213"/>
      <c r="L15" s="213"/>
      <c r="M15" s="213"/>
      <c r="N15" s="213"/>
      <c r="O15" s="213"/>
      <c r="P15" s="213"/>
      <c r="Q15" s="213"/>
      <c r="R15" s="213"/>
      <c r="S15" s="213"/>
      <c r="T15" s="213"/>
      <c r="U15" s="213"/>
      <c r="V15" s="213"/>
      <c r="W15" s="213"/>
      <c r="X15" s="213"/>
      <c r="Y15" s="213"/>
      <c r="Z15" s="213"/>
      <c r="AA15" s="213"/>
      <c r="AB15" s="215"/>
      <c r="AC15" s="215"/>
      <c r="AD15" s="210"/>
      <c r="AH15" s="33"/>
      <c r="AI15" s="33"/>
      <c r="AJ15" s="33"/>
      <c r="AK15" s="33"/>
      <c r="AL15" s="33"/>
      <c r="AM15" s="33"/>
      <c r="AN15" s="25"/>
      <c r="AO15" s="25"/>
      <c r="AP15" s="25"/>
      <c r="AQ15" s="25"/>
      <c r="AR15" s="224"/>
      <c r="AS15" s="581" t="s">
        <v>67</v>
      </c>
      <c r="AT15" s="581"/>
      <c r="AU15" s="581"/>
      <c r="AV15" s="581"/>
      <c r="AW15" s="25"/>
      <c r="AX15" s="25"/>
      <c r="AY15" s="25"/>
      <c r="AZ15" s="25"/>
    </row>
    <row r="16" spans="1:52" ht="12" customHeight="1" thickBot="1" x14ac:dyDescent="0.3">
      <c r="A16" s="210"/>
      <c r="B16" s="226"/>
      <c r="C16" s="226" t="s">
        <v>640</v>
      </c>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7"/>
      <c r="AB16" s="228"/>
      <c r="AC16" s="228"/>
      <c r="AD16" s="210"/>
      <c r="AF16" s="205" t="s">
        <v>645</v>
      </c>
      <c r="AH16" s="33"/>
      <c r="AI16" s="33"/>
      <c r="AJ16" s="33"/>
      <c r="AK16" s="33"/>
      <c r="AL16" s="33"/>
      <c r="AM16" s="33"/>
      <c r="AN16" s="25"/>
      <c r="AO16" s="25"/>
      <c r="AP16" s="25"/>
      <c r="AQ16" s="25"/>
      <c r="AR16" s="25"/>
      <c r="AS16" s="25"/>
      <c r="AT16" s="25"/>
      <c r="AU16" s="25"/>
      <c r="AV16" s="25"/>
      <c r="AW16" s="25"/>
      <c r="AX16" s="25"/>
      <c r="AY16" s="25"/>
      <c r="AZ16" s="25"/>
    </row>
    <row r="17" spans="1:52" ht="12" customHeight="1" thickTop="1" thickBot="1" x14ac:dyDescent="0.35">
      <c r="A17" s="210"/>
      <c r="B17" s="226"/>
      <c r="C17" s="468" t="str">
        <f>AF16</f>
        <v>Nimble, Fast</v>
      </c>
      <c r="D17" s="469"/>
      <c r="E17" s="469"/>
      <c r="F17" s="469"/>
      <c r="G17" s="469"/>
      <c r="H17" s="469"/>
      <c r="I17" s="470"/>
      <c r="J17" s="226"/>
      <c r="K17" s="226"/>
      <c r="L17" s="465" t="s">
        <v>65</v>
      </c>
      <c r="M17" s="465"/>
      <c r="N17" s="465"/>
      <c r="O17" s="465"/>
      <c r="P17" s="226"/>
      <c r="Q17" s="216">
        <f t="shared" ref="Q17:Z19" si="4">$AA17</f>
        <v>80</v>
      </c>
      <c r="R17" s="217">
        <f t="shared" si="4"/>
        <v>80</v>
      </c>
      <c r="S17" s="217">
        <f t="shared" si="4"/>
        <v>80</v>
      </c>
      <c r="T17" s="217">
        <f t="shared" si="4"/>
        <v>80</v>
      </c>
      <c r="U17" s="217">
        <f t="shared" si="4"/>
        <v>80</v>
      </c>
      <c r="V17" s="217">
        <f t="shared" si="4"/>
        <v>80</v>
      </c>
      <c r="W17" s="217">
        <f t="shared" si="4"/>
        <v>80</v>
      </c>
      <c r="X17" s="217">
        <f t="shared" si="4"/>
        <v>80</v>
      </c>
      <c r="Y17" s="217">
        <f t="shared" si="4"/>
        <v>80</v>
      </c>
      <c r="Z17" s="218">
        <f t="shared" si="4"/>
        <v>80</v>
      </c>
      <c r="AA17" s="229">
        <f>AF17</f>
        <v>80</v>
      </c>
      <c r="AB17" s="230"/>
      <c r="AC17" s="228"/>
      <c r="AD17" s="210"/>
      <c r="AF17" s="205">
        <v>80</v>
      </c>
      <c r="AH17" s="33"/>
      <c r="AI17" s="33"/>
      <c r="AJ17" s="33"/>
      <c r="AK17" s="33"/>
      <c r="AL17" s="33"/>
      <c r="AM17" s="33"/>
      <c r="AN17" s="25"/>
      <c r="AO17" s="489" t="s">
        <v>80</v>
      </c>
      <c r="AP17" s="490"/>
      <c r="AQ17" s="491"/>
      <c r="AR17" s="209">
        <v>10</v>
      </c>
      <c r="AS17" s="498" t="s">
        <v>81</v>
      </c>
      <c r="AT17" s="499"/>
      <c r="AU17" s="500"/>
      <c r="AV17" s="209">
        <v>30</v>
      </c>
      <c r="AW17" s="507" t="s">
        <v>82</v>
      </c>
      <c r="AX17" s="508"/>
      <c r="AY17" s="509"/>
      <c r="AZ17" s="25">
        <v>10</v>
      </c>
    </row>
    <row r="18" spans="1:52" ht="12" customHeight="1" thickTop="1" thickBot="1" x14ac:dyDescent="0.35">
      <c r="A18" s="210"/>
      <c r="B18" s="226"/>
      <c r="C18" s="226"/>
      <c r="D18" s="226"/>
      <c r="E18" s="226"/>
      <c r="F18" s="226"/>
      <c r="G18" s="226"/>
      <c r="H18" s="226"/>
      <c r="I18" s="226"/>
      <c r="J18" s="226"/>
      <c r="K18" s="226"/>
      <c r="L18" s="466" t="s">
        <v>570</v>
      </c>
      <c r="M18" s="466"/>
      <c r="N18" s="466"/>
      <c r="O18" s="466"/>
      <c r="P18" s="226"/>
      <c r="Q18" s="216">
        <f t="shared" si="4"/>
        <v>10</v>
      </c>
      <c r="R18" s="217">
        <f t="shared" si="4"/>
        <v>10</v>
      </c>
      <c r="S18" s="217">
        <f t="shared" si="4"/>
        <v>10</v>
      </c>
      <c r="T18" s="217">
        <f t="shared" si="4"/>
        <v>10</v>
      </c>
      <c r="U18" s="217">
        <f t="shared" si="4"/>
        <v>10</v>
      </c>
      <c r="V18" s="217">
        <f t="shared" si="4"/>
        <v>10</v>
      </c>
      <c r="W18" s="217">
        <f t="shared" si="4"/>
        <v>10</v>
      </c>
      <c r="X18" s="217">
        <f t="shared" si="4"/>
        <v>10</v>
      </c>
      <c r="Y18" s="217">
        <f t="shared" si="4"/>
        <v>10</v>
      </c>
      <c r="Z18" s="218">
        <f t="shared" si="4"/>
        <v>10</v>
      </c>
      <c r="AA18" s="229">
        <f t="shared" ref="AA18:AA19" si="5">AF18</f>
        <v>10</v>
      </c>
      <c r="AB18" s="230"/>
      <c r="AC18" s="228" t="s">
        <v>624</v>
      </c>
      <c r="AD18" s="210"/>
      <c r="AF18" s="205">
        <v>10</v>
      </c>
      <c r="AH18" s="33"/>
      <c r="AI18" s="33"/>
      <c r="AJ18" s="33"/>
      <c r="AK18" s="33"/>
      <c r="AL18" s="33"/>
      <c r="AM18" s="33"/>
      <c r="AN18" s="25"/>
      <c r="AO18" s="492"/>
      <c r="AP18" s="493"/>
      <c r="AQ18" s="494"/>
      <c r="AR18" s="209">
        <v>10</v>
      </c>
      <c r="AS18" s="501"/>
      <c r="AT18" s="502"/>
      <c r="AU18" s="503"/>
      <c r="AV18" s="209">
        <v>10</v>
      </c>
      <c r="AW18" s="510"/>
      <c r="AX18" s="511"/>
      <c r="AY18" s="512"/>
      <c r="AZ18" s="25">
        <v>30</v>
      </c>
    </row>
    <row r="19" spans="1:52" ht="12" customHeight="1" thickBot="1" x14ac:dyDescent="0.35">
      <c r="A19" s="210"/>
      <c r="B19" s="226"/>
      <c r="C19" s="226"/>
      <c r="D19" s="226"/>
      <c r="E19" s="226"/>
      <c r="F19" s="226"/>
      <c r="G19" s="226"/>
      <c r="H19" s="226"/>
      <c r="I19" s="226"/>
      <c r="J19" s="226"/>
      <c r="K19" s="226"/>
      <c r="L19" s="467" t="s">
        <v>67</v>
      </c>
      <c r="M19" s="467"/>
      <c r="N19" s="467"/>
      <c r="O19" s="467"/>
      <c r="P19" s="226"/>
      <c r="Q19" s="216">
        <f t="shared" si="4"/>
        <v>10</v>
      </c>
      <c r="R19" s="217">
        <f t="shared" si="4"/>
        <v>10</v>
      </c>
      <c r="S19" s="217">
        <f t="shared" si="4"/>
        <v>10</v>
      </c>
      <c r="T19" s="217">
        <f t="shared" si="4"/>
        <v>10</v>
      </c>
      <c r="U19" s="217">
        <f t="shared" si="4"/>
        <v>10</v>
      </c>
      <c r="V19" s="217">
        <f t="shared" si="4"/>
        <v>10</v>
      </c>
      <c r="W19" s="217">
        <f t="shared" si="4"/>
        <v>10</v>
      </c>
      <c r="X19" s="217">
        <f t="shared" si="4"/>
        <v>10</v>
      </c>
      <c r="Y19" s="217">
        <f t="shared" si="4"/>
        <v>10</v>
      </c>
      <c r="Z19" s="218">
        <f t="shared" si="4"/>
        <v>10</v>
      </c>
      <c r="AA19" s="229">
        <f t="shared" si="5"/>
        <v>10</v>
      </c>
      <c r="AB19" s="230"/>
      <c r="AC19" s="228"/>
      <c r="AD19" s="210"/>
      <c r="AF19" s="205">
        <v>10</v>
      </c>
      <c r="AH19" s="33"/>
      <c r="AI19" s="33"/>
      <c r="AJ19" s="33"/>
      <c r="AK19" s="33"/>
      <c r="AL19" s="33"/>
      <c r="AM19" s="33"/>
      <c r="AN19" s="25"/>
      <c r="AO19" s="495"/>
      <c r="AP19" s="496"/>
      <c r="AQ19" s="497"/>
      <c r="AR19" s="209">
        <v>80</v>
      </c>
      <c r="AS19" s="504"/>
      <c r="AT19" s="505"/>
      <c r="AU19" s="506"/>
      <c r="AV19" s="209">
        <v>60</v>
      </c>
      <c r="AW19" s="513"/>
      <c r="AX19" s="514"/>
      <c r="AY19" s="515"/>
      <c r="AZ19" s="25">
        <v>60</v>
      </c>
    </row>
    <row r="20" spans="1:52" ht="12" customHeight="1" thickBot="1" x14ac:dyDescent="0.3">
      <c r="A20" s="210"/>
      <c r="B20" s="226"/>
      <c r="C20" s="226"/>
      <c r="D20" s="226"/>
      <c r="E20" s="226"/>
      <c r="F20" s="226"/>
      <c r="G20" s="226"/>
      <c r="H20" s="226"/>
      <c r="I20" s="226"/>
      <c r="J20" s="226"/>
      <c r="K20" s="226"/>
      <c r="L20" s="226"/>
      <c r="M20" s="226"/>
      <c r="N20" s="226"/>
      <c r="O20" s="226"/>
      <c r="P20" s="226"/>
      <c r="Q20" s="226"/>
      <c r="R20" s="226"/>
      <c r="S20" s="226"/>
      <c r="T20" s="226"/>
      <c r="U20" s="226"/>
      <c r="V20" s="226"/>
      <c r="W20" s="226"/>
      <c r="X20" s="226"/>
      <c r="Y20" s="226"/>
      <c r="Z20" s="226"/>
      <c r="AA20" s="226"/>
      <c r="AB20" s="228"/>
      <c r="AC20" s="228"/>
      <c r="AD20" s="210"/>
      <c r="AH20" s="33"/>
      <c r="AI20" s="33"/>
      <c r="AJ20" s="33"/>
      <c r="AK20" s="33"/>
      <c r="AL20" s="33"/>
      <c r="AM20" s="33"/>
      <c r="AN20" s="25"/>
      <c r="AO20" s="209">
        <v>10</v>
      </c>
      <c r="AP20" s="209">
        <v>10</v>
      </c>
      <c r="AQ20" s="209">
        <v>80</v>
      </c>
      <c r="AR20" s="209"/>
      <c r="AS20" s="209">
        <v>30</v>
      </c>
      <c r="AT20" s="209">
        <v>10</v>
      </c>
      <c r="AU20" s="209">
        <v>60</v>
      </c>
      <c r="AV20" s="209"/>
      <c r="AW20" s="209">
        <v>10</v>
      </c>
      <c r="AX20" s="209">
        <v>30</v>
      </c>
      <c r="AY20" s="209">
        <v>60</v>
      </c>
      <c r="AZ20" s="25"/>
    </row>
    <row r="21" spans="1:52" ht="12" customHeight="1" thickBot="1" x14ac:dyDescent="0.3">
      <c r="A21" s="210"/>
      <c r="B21" s="226"/>
      <c r="C21" s="226"/>
      <c r="D21" s="226"/>
      <c r="E21" s="226"/>
      <c r="F21" s="226"/>
      <c r="G21" s="226"/>
      <c r="H21" s="226"/>
      <c r="I21" s="226"/>
      <c r="J21" s="226"/>
      <c r="K21" s="226"/>
      <c r="L21" s="465" t="s">
        <v>65</v>
      </c>
      <c r="M21" s="465"/>
      <c r="N21" s="465"/>
      <c r="O21" s="465"/>
      <c r="P21" s="226"/>
      <c r="Q21" s="216">
        <f t="shared" ref="Q21:Z23" si="6">$AA21</f>
        <v>10</v>
      </c>
      <c r="R21" s="217">
        <f t="shared" si="6"/>
        <v>10</v>
      </c>
      <c r="S21" s="217">
        <f t="shared" si="6"/>
        <v>10</v>
      </c>
      <c r="T21" s="217">
        <f t="shared" si="6"/>
        <v>10</v>
      </c>
      <c r="U21" s="217">
        <f t="shared" si="6"/>
        <v>10</v>
      </c>
      <c r="V21" s="217">
        <f t="shared" si="6"/>
        <v>10</v>
      </c>
      <c r="W21" s="217">
        <f t="shared" si="6"/>
        <v>10</v>
      </c>
      <c r="X21" s="217">
        <f t="shared" si="6"/>
        <v>10</v>
      </c>
      <c r="Y21" s="217">
        <f t="shared" si="6"/>
        <v>10</v>
      </c>
      <c r="Z21" s="218">
        <f t="shared" si="6"/>
        <v>10</v>
      </c>
      <c r="AA21" s="229">
        <f t="shared" ref="AA21:AA23" si="7">AF21</f>
        <v>10</v>
      </c>
      <c r="AB21" s="230"/>
      <c r="AC21" s="228"/>
      <c r="AD21" s="210"/>
      <c r="AF21" s="205">
        <v>10</v>
      </c>
      <c r="AH21" s="33"/>
      <c r="AI21" s="225" t="s">
        <v>103</v>
      </c>
      <c r="AJ21" s="225" t="s">
        <v>627</v>
      </c>
      <c r="AK21" s="225" t="s">
        <v>67</v>
      </c>
      <c r="AL21" s="225" t="s">
        <v>143</v>
      </c>
      <c r="AM21" s="33"/>
      <c r="AN21" s="25"/>
      <c r="AO21" s="25"/>
      <c r="AP21" s="25"/>
      <c r="AQ21" s="25"/>
      <c r="AR21" s="516" t="s">
        <v>143</v>
      </c>
      <c r="AS21" s="516"/>
      <c r="AT21" s="516"/>
      <c r="AU21" s="516"/>
      <c r="AV21" s="516"/>
      <c r="AW21" s="25"/>
      <c r="AX21" s="25"/>
      <c r="AY21" s="25"/>
      <c r="AZ21" s="25"/>
    </row>
    <row r="22" spans="1:52" ht="12" customHeight="1" thickBot="1" x14ac:dyDescent="0.3">
      <c r="A22" s="210"/>
      <c r="B22" s="226"/>
      <c r="C22" s="226"/>
      <c r="D22" s="226"/>
      <c r="E22" s="226"/>
      <c r="F22" s="226"/>
      <c r="G22" s="226"/>
      <c r="H22" s="226"/>
      <c r="I22" s="226"/>
      <c r="J22" s="226"/>
      <c r="K22" s="226"/>
      <c r="L22" s="466" t="s">
        <v>570</v>
      </c>
      <c r="M22" s="466"/>
      <c r="N22" s="466"/>
      <c r="O22" s="466"/>
      <c r="P22" s="226"/>
      <c r="Q22" s="216">
        <f t="shared" si="6"/>
        <v>80</v>
      </c>
      <c r="R22" s="217">
        <f t="shared" si="6"/>
        <v>80</v>
      </c>
      <c r="S22" s="217">
        <f t="shared" si="6"/>
        <v>80</v>
      </c>
      <c r="T22" s="217">
        <f t="shared" si="6"/>
        <v>80</v>
      </c>
      <c r="U22" s="217">
        <f t="shared" si="6"/>
        <v>80</v>
      </c>
      <c r="V22" s="217">
        <f t="shared" si="6"/>
        <v>80</v>
      </c>
      <c r="W22" s="217">
        <f t="shared" si="6"/>
        <v>80</v>
      </c>
      <c r="X22" s="217">
        <f t="shared" si="6"/>
        <v>80</v>
      </c>
      <c r="Y22" s="217">
        <f t="shared" si="6"/>
        <v>80</v>
      </c>
      <c r="Z22" s="218">
        <f t="shared" si="6"/>
        <v>80</v>
      </c>
      <c r="AA22" s="229">
        <f t="shared" si="7"/>
        <v>80</v>
      </c>
      <c r="AB22" s="230"/>
      <c r="AC22" s="228" t="s">
        <v>625</v>
      </c>
      <c r="AD22" s="210"/>
      <c r="AF22" s="205">
        <v>80</v>
      </c>
      <c r="AH22" s="33" t="s">
        <v>641</v>
      </c>
      <c r="AI22" s="234" t="s">
        <v>628</v>
      </c>
      <c r="AJ22" s="33" t="s">
        <v>631</v>
      </c>
      <c r="AK22" s="33" t="s">
        <v>635</v>
      </c>
      <c r="AL22" s="33" t="s">
        <v>637</v>
      </c>
      <c r="AM22" s="33"/>
      <c r="AN22" s="25"/>
      <c r="AO22" s="25"/>
      <c r="AP22" s="25"/>
      <c r="AQ22" s="25"/>
      <c r="AR22" s="25"/>
      <c r="AS22" s="25"/>
      <c r="AT22" s="25"/>
      <c r="AU22" s="25"/>
      <c r="AV22" s="25"/>
      <c r="AW22" s="25"/>
      <c r="AX22" s="25"/>
      <c r="AY22" s="25"/>
      <c r="AZ22" s="20"/>
    </row>
    <row r="23" spans="1:52" ht="12" customHeight="1" thickBot="1" x14ac:dyDescent="0.35">
      <c r="A23" s="210"/>
      <c r="B23" s="226"/>
      <c r="C23" s="226"/>
      <c r="D23" s="226"/>
      <c r="E23" s="226"/>
      <c r="F23" s="226"/>
      <c r="G23" s="226"/>
      <c r="H23" s="226"/>
      <c r="I23" s="226"/>
      <c r="J23" s="226"/>
      <c r="K23" s="226"/>
      <c r="L23" s="467" t="s">
        <v>67</v>
      </c>
      <c r="M23" s="467"/>
      <c r="N23" s="467"/>
      <c r="O23" s="467"/>
      <c r="P23" s="226"/>
      <c r="Q23" s="216">
        <f t="shared" si="6"/>
        <v>10</v>
      </c>
      <c r="R23" s="217">
        <f t="shared" si="6"/>
        <v>10</v>
      </c>
      <c r="S23" s="217">
        <f t="shared" si="6"/>
        <v>10</v>
      </c>
      <c r="T23" s="217">
        <f t="shared" si="6"/>
        <v>10</v>
      </c>
      <c r="U23" s="217">
        <f t="shared" si="6"/>
        <v>10</v>
      </c>
      <c r="V23" s="217">
        <f t="shared" si="6"/>
        <v>10</v>
      </c>
      <c r="W23" s="217">
        <f t="shared" si="6"/>
        <v>10</v>
      </c>
      <c r="X23" s="217">
        <f t="shared" si="6"/>
        <v>10</v>
      </c>
      <c r="Y23" s="217">
        <f t="shared" si="6"/>
        <v>10</v>
      </c>
      <c r="Z23" s="218">
        <f t="shared" si="6"/>
        <v>10</v>
      </c>
      <c r="AA23" s="229">
        <f t="shared" si="7"/>
        <v>10</v>
      </c>
      <c r="AB23" s="230"/>
      <c r="AC23" s="228"/>
      <c r="AD23" s="210"/>
      <c r="AF23" s="205">
        <v>10</v>
      </c>
      <c r="AH23" s="33" t="s">
        <v>642</v>
      </c>
      <c r="AI23" s="33" t="s">
        <v>632</v>
      </c>
      <c r="AJ23" s="33" t="s">
        <v>629</v>
      </c>
      <c r="AK23" s="33" t="s">
        <v>636</v>
      </c>
      <c r="AL23" s="33" t="s">
        <v>638</v>
      </c>
      <c r="AM23" s="33"/>
      <c r="AN23" s="25"/>
      <c r="AO23" s="517" t="s">
        <v>141</v>
      </c>
      <c r="AP23" s="518"/>
      <c r="AQ23" s="519"/>
      <c r="AR23" s="25">
        <v>40</v>
      </c>
      <c r="AS23" s="526" t="s">
        <v>145</v>
      </c>
      <c r="AT23" s="527"/>
      <c r="AU23" s="528"/>
      <c r="AV23" s="25">
        <v>30</v>
      </c>
      <c r="AW23" s="535" t="s">
        <v>146</v>
      </c>
      <c r="AX23" s="536"/>
      <c r="AY23" s="537"/>
      <c r="AZ23" s="20">
        <v>30</v>
      </c>
    </row>
    <row r="24" spans="1:52" ht="12" customHeight="1" thickBot="1" x14ac:dyDescent="0.35">
      <c r="A24" s="210"/>
      <c r="B24" s="226"/>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8"/>
      <c r="AC24" s="228"/>
      <c r="AD24" s="210"/>
      <c r="AH24" s="33" t="s">
        <v>643</v>
      </c>
      <c r="AI24" s="33" t="s">
        <v>633</v>
      </c>
      <c r="AJ24" s="33" t="s">
        <v>634</v>
      </c>
      <c r="AK24" s="33" t="s">
        <v>630</v>
      </c>
      <c r="AL24" s="33" t="s">
        <v>639</v>
      </c>
      <c r="AM24" s="33"/>
      <c r="AN24" s="25"/>
      <c r="AO24" s="520"/>
      <c r="AP24" s="521"/>
      <c r="AQ24" s="522"/>
      <c r="AR24" s="25">
        <v>30</v>
      </c>
      <c r="AS24" s="529"/>
      <c r="AT24" s="530"/>
      <c r="AU24" s="531"/>
      <c r="AV24" s="25">
        <v>40</v>
      </c>
      <c r="AW24" s="538"/>
      <c r="AX24" s="539"/>
      <c r="AY24" s="540"/>
      <c r="AZ24" s="25">
        <v>30</v>
      </c>
    </row>
    <row r="25" spans="1:52" ht="12" customHeight="1" thickBot="1" x14ac:dyDescent="0.35">
      <c r="A25" s="210"/>
      <c r="B25" s="226"/>
      <c r="C25" s="226"/>
      <c r="D25" s="226"/>
      <c r="E25" s="226"/>
      <c r="F25" s="226"/>
      <c r="G25" s="226"/>
      <c r="H25" s="226"/>
      <c r="I25" s="226"/>
      <c r="J25" s="226"/>
      <c r="K25" s="226"/>
      <c r="L25" s="465" t="s">
        <v>65</v>
      </c>
      <c r="M25" s="465"/>
      <c r="N25" s="465"/>
      <c r="O25" s="465"/>
      <c r="P25" s="226"/>
      <c r="Q25" s="216">
        <f t="shared" ref="Q25:Z27" si="8">$AA25</f>
        <v>60</v>
      </c>
      <c r="R25" s="217">
        <f t="shared" si="8"/>
        <v>60</v>
      </c>
      <c r="S25" s="217">
        <f t="shared" si="8"/>
        <v>60</v>
      </c>
      <c r="T25" s="217">
        <f t="shared" si="8"/>
        <v>60</v>
      </c>
      <c r="U25" s="217">
        <f t="shared" si="8"/>
        <v>60</v>
      </c>
      <c r="V25" s="217">
        <f t="shared" si="8"/>
        <v>60</v>
      </c>
      <c r="W25" s="217">
        <f t="shared" si="8"/>
        <v>60</v>
      </c>
      <c r="X25" s="217">
        <f t="shared" si="8"/>
        <v>60</v>
      </c>
      <c r="Y25" s="217">
        <f t="shared" si="8"/>
        <v>60</v>
      </c>
      <c r="Z25" s="218">
        <f t="shared" si="8"/>
        <v>60</v>
      </c>
      <c r="AA25" s="229">
        <f t="shared" ref="AA25:AA27" si="9">AF25</f>
        <v>60</v>
      </c>
      <c r="AB25" s="230"/>
      <c r="AC25" s="228"/>
      <c r="AD25" s="210"/>
      <c r="AF25" s="205">
        <v>60</v>
      </c>
      <c r="AH25" s="33"/>
      <c r="AI25" s="33"/>
      <c r="AJ25" s="33"/>
      <c r="AK25" s="33"/>
      <c r="AL25" s="33"/>
      <c r="AM25" s="33"/>
      <c r="AN25" s="25"/>
      <c r="AO25" s="523"/>
      <c r="AP25" s="524"/>
      <c r="AQ25" s="525"/>
      <c r="AR25" s="25">
        <v>30</v>
      </c>
      <c r="AS25" s="532"/>
      <c r="AT25" s="533"/>
      <c r="AU25" s="534"/>
      <c r="AV25" s="25">
        <v>30</v>
      </c>
      <c r="AW25" s="541"/>
      <c r="AX25" s="542"/>
      <c r="AY25" s="543"/>
      <c r="AZ25" s="25">
        <v>40</v>
      </c>
    </row>
    <row r="26" spans="1:52" ht="12" customHeight="1" thickBot="1" x14ac:dyDescent="0.3">
      <c r="A26" s="210"/>
      <c r="B26" s="226"/>
      <c r="C26" s="226"/>
      <c r="D26" s="226"/>
      <c r="E26" s="226"/>
      <c r="F26" s="226"/>
      <c r="G26" s="226"/>
      <c r="H26" s="226"/>
      <c r="I26" s="226"/>
      <c r="J26" s="226"/>
      <c r="K26" s="226"/>
      <c r="L26" s="466" t="s">
        <v>570</v>
      </c>
      <c r="M26" s="466"/>
      <c r="N26" s="466"/>
      <c r="O26" s="466"/>
      <c r="P26" s="226"/>
      <c r="Q26" s="216">
        <f t="shared" si="8"/>
        <v>10</v>
      </c>
      <c r="R26" s="217">
        <f t="shared" si="8"/>
        <v>10</v>
      </c>
      <c r="S26" s="217">
        <f t="shared" si="8"/>
        <v>10</v>
      </c>
      <c r="T26" s="217">
        <f t="shared" si="8"/>
        <v>10</v>
      </c>
      <c r="U26" s="217">
        <f t="shared" si="8"/>
        <v>10</v>
      </c>
      <c r="V26" s="217">
        <f t="shared" si="8"/>
        <v>10</v>
      </c>
      <c r="W26" s="217">
        <f t="shared" si="8"/>
        <v>10</v>
      </c>
      <c r="X26" s="217">
        <f t="shared" si="8"/>
        <v>10</v>
      </c>
      <c r="Y26" s="217">
        <f t="shared" si="8"/>
        <v>10</v>
      </c>
      <c r="Z26" s="218">
        <f t="shared" si="8"/>
        <v>10</v>
      </c>
      <c r="AA26" s="229">
        <f t="shared" si="9"/>
        <v>10</v>
      </c>
      <c r="AB26" s="230"/>
      <c r="AC26" s="228" t="s">
        <v>626</v>
      </c>
      <c r="AD26" s="210"/>
      <c r="AF26" s="205">
        <v>10</v>
      </c>
      <c r="AH26" s="33"/>
      <c r="AI26" s="33"/>
      <c r="AJ26" s="33"/>
      <c r="AK26" s="33"/>
      <c r="AL26" s="33"/>
      <c r="AM26" s="33"/>
      <c r="AN26" s="25"/>
      <c r="AO26" s="209">
        <v>40</v>
      </c>
      <c r="AP26" s="209">
        <v>30</v>
      </c>
      <c r="AQ26" s="209">
        <v>30</v>
      </c>
      <c r="AR26" s="209"/>
      <c r="AS26" s="209">
        <v>30</v>
      </c>
      <c r="AT26" s="209">
        <v>40</v>
      </c>
      <c r="AU26" s="209">
        <v>30</v>
      </c>
      <c r="AV26" s="209"/>
      <c r="AW26" s="209">
        <v>30</v>
      </c>
      <c r="AX26" s="209">
        <v>30</v>
      </c>
      <c r="AY26" s="209">
        <v>40</v>
      </c>
      <c r="AZ26" s="25"/>
    </row>
    <row r="27" spans="1:52" ht="12" customHeight="1" thickBot="1" x14ac:dyDescent="0.3">
      <c r="A27" s="210"/>
      <c r="B27" s="226"/>
      <c r="C27" s="226"/>
      <c r="D27" s="226"/>
      <c r="E27" s="226"/>
      <c r="F27" s="226"/>
      <c r="G27" s="226"/>
      <c r="H27" s="226"/>
      <c r="I27" s="226"/>
      <c r="J27" s="226"/>
      <c r="K27" s="226"/>
      <c r="L27" s="467" t="s">
        <v>67</v>
      </c>
      <c r="M27" s="467"/>
      <c r="N27" s="467"/>
      <c r="O27" s="467"/>
      <c r="P27" s="226"/>
      <c r="Q27" s="216">
        <f t="shared" si="8"/>
        <v>30</v>
      </c>
      <c r="R27" s="217">
        <f t="shared" si="8"/>
        <v>30</v>
      </c>
      <c r="S27" s="217">
        <f t="shared" si="8"/>
        <v>30</v>
      </c>
      <c r="T27" s="217">
        <f t="shared" si="8"/>
        <v>30</v>
      </c>
      <c r="U27" s="217">
        <f t="shared" si="8"/>
        <v>30</v>
      </c>
      <c r="V27" s="217">
        <f t="shared" si="8"/>
        <v>30</v>
      </c>
      <c r="W27" s="217">
        <f t="shared" si="8"/>
        <v>30</v>
      </c>
      <c r="X27" s="217">
        <f t="shared" si="8"/>
        <v>30</v>
      </c>
      <c r="Y27" s="217">
        <f t="shared" si="8"/>
        <v>30</v>
      </c>
      <c r="Z27" s="218">
        <f t="shared" si="8"/>
        <v>30</v>
      </c>
      <c r="AA27" s="229">
        <f t="shared" si="9"/>
        <v>30</v>
      </c>
      <c r="AB27" s="230"/>
      <c r="AC27" s="228"/>
      <c r="AD27" s="210"/>
      <c r="AF27" s="205">
        <v>30</v>
      </c>
    </row>
    <row r="28" spans="1:52" ht="12" customHeight="1" x14ac:dyDescent="0.25">
      <c r="A28" s="210"/>
      <c r="B28" s="226"/>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8"/>
      <c r="AC28" s="228"/>
      <c r="AD28" s="210"/>
    </row>
    <row r="29" spans="1:52" ht="12" customHeight="1" thickBot="1" x14ac:dyDescent="0.3">
      <c r="A29" s="210"/>
      <c r="B29" s="213"/>
      <c r="C29" s="213" t="s">
        <v>640</v>
      </c>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4"/>
      <c r="AB29" s="215"/>
      <c r="AC29" s="215"/>
      <c r="AD29" s="210"/>
      <c r="AF29" s="205" t="s">
        <v>646</v>
      </c>
    </row>
    <row r="30" spans="1:52" ht="12" customHeight="1" thickTop="1" thickBot="1" x14ac:dyDescent="0.3">
      <c r="A30" s="210"/>
      <c r="B30" s="213"/>
      <c r="C30" s="468" t="str">
        <f>AF29</f>
        <v>Strong, Fast</v>
      </c>
      <c r="D30" s="469"/>
      <c r="E30" s="469"/>
      <c r="F30" s="469"/>
      <c r="G30" s="469"/>
      <c r="H30" s="469"/>
      <c r="I30" s="470"/>
      <c r="J30" s="213"/>
      <c r="K30" s="213"/>
      <c r="L30" s="465" t="s">
        <v>65</v>
      </c>
      <c r="M30" s="465"/>
      <c r="N30" s="465"/>
      <c r="O30" s="465"/>
      <c r="P30" s="213"/>
      <c r="Q30" s="216">
        <f t="shared" ref="Q30:Z32" si="10">$AA30</f>
        <v>60</v>
      </c>
      <c r="R30" s="217">
        <f t="shared" si="10"/>
        <v>60</v>
      </c>
      <c r="S30" s="217">
        <f t="shared" si="10"/>
        <v>60</v>
      </c>
      <c r="T30" s="217">
        <f t="shared" si="10"/>
        <v>60</v>
      </c>
      <c r="U30" s="217">
        <f t="shared" si="10"/>
        <v>60</v>
      </c>
      <c r="V30" s="217">
        <f t="shared" si="10"/>
        <v>60</v>
      </c>
      <c r="W30" s="217">
        <f t="shared" si="10"/>
        <v>60</v>
      </c>
      <c r="X30" s="217">
        <f t="shared" si="10"/>
        <v>60</v>
      </c>
      <c r="Y30" s="217">
        <f t="shared" si="10"/>
        <v>60</v>
      </c>
      <c r="Z30" s="218">
        <f t="shared" si="10"/>
        <v>60</v>
      </c>
      <c r="AA30" s="219">
        <f>AF30</f>
        <v>60</v>
      </c>
      <c r="AB30" s="220"/>
      <c r="AC30" s="215"/>
      <c r="AD30" s="210"/>
      <c r="AF30" s="205">
        <v>60</v>
      </c>
    </row>
    <row r="31" spans="1:52" ht="12" customHeight="1" thickTop="1" thickBot="1" x14ac:dyDescent="0.3">
      <c r="A31" s="210"/>
      <c r="B31" s="213"/>
      <c r="C31" s="213"/>
      <c r="D31" s="213"/>
      <c r="E31" s="213"/>
      <c r="F31" s="213"/>
      <c r="G31" s="213"/>
      <c r="H31" s="213"/>
      <c r="I31" s="213"/>
      <c r="J31" s="213"/>
      <c r="K31" s="213"/>
      <c r="L31" s="466" t="s">
        <v>570</v>
      </c>
      <c r="M31" s="466"/>
      <c r="N31" s="466"/>
      <c r="O31" s="466"/>
      <c r="P31" s="213"/>
      <c r="Q31" s="216">
        <f t="shared" si="10"/>
        <v>30</v>
      </c>
      <c r="R31" s="217">
        <f t="shared" si="10"/>
        <v>30</v>
      </c>
      <c r="S31" s="217">
        <f t="shared" si="10"/>
        <v>30</v>
      </c>
      <c r="T31" s="217">
        <f t="shared" si="10"/>
        <v>30</v>
      </c>
      <c r="U31" s="217">
        <f t="shared" si="10"/>
        <v>30</v>
      </c>
      <c r="V31" s="217">
        <f t="shared" si="10"/>
        <v>30</v>
      </c>
      <c r="W31" s="217">
        <f t="shared" si="10"/>
        <v>30</v>
      </c>
      <c r="X31" s="217">
        <f t="shared" si="10"/>
        <v>30</v>
      </c>
      <c r="Y31" s="217">
        <f t="shared" si="10"/>
        <v>30</v>
      </c>
      <c r="Z31" s="218">
        <f t="shared" si="10"/>
        <v>30</v>
      </c>
      <c r="AA31" s="219">
        <f t="shared" ref="AA31:AA32" si="11">AF31</f>
        <v>30</v>
      </c>
      <c r="AB31" s="220"/>
      <c r="AC31" s="215" t="s">
        <v>624</v>
      </c>
      <c r="AD31" s="210"/>
      <c r="AF31" s="205">
        <v>30</v>
      </c>
    </row>
    <row r="32" spans="1:52" ht="12" customHeight="1" thickBot="1" x14ac:dyDescent="0.3">
      <c r="A32" s="210"/>
      <c r="B32" s="213"/>
      <c r="C32" s="213"/>
      <c r="D32" s="213"/>
      <c r="E32" s="213"/>
      <c r="F32" s="213"/>
      <c r="G32" s="213"/>
      <c r="H32" s="213"/>
      <c r="I32" s="213"/>
      <c r="J32" s="213"/>
      <c r="K32" s="213"/>
      <c r="L32" s="467" t="s">
        <v>67</v>
      </c>
      <c r="M32" s="467"/>
      <c r="N32" s="467"/>
      <c r="O32" s="467"/>
      <c r="P32" s="213"/>
      <c r="Q32" s="216">
        <f t="shared" si="10"/>
        <v>10</v>
      </c>
      <c r="R32" s="217">
        <f t="shared" si="10"/>
        <v>10</v>
      </c>
      <c r="S32" s="217">
        <f t="shared" si="10"/>
        <v>10</v>
      </c>
      <c r="T32" s="217">
        <f t="shared" si="10"/>
        <v>10</v>
      </c>
      <c r="U32" s="217">
        <f t="shared" si="10"/>
        <v>10</v>
      </c>
      <c r="V32" s="217">
        <f t="shared" si="10"/>
        <v>10</v>
      </c>
      <c r="W32" s="217">
        <f t="shared" si="10"/>
        <v>10</v>
      </c>
      <c r="X32" s="217">
        <f t="shared" si="10"/>
        <v>10</v>
      </c>
      <c r="Y32" s="217">
        <f t="shared" si="10"/>
        <v>10</v>
      </c>
      <c r="Z32" s="218">
        <f t="shared" si="10"/>
        <v>10</v>
      </c>
      <c r="AA32" s="219">
        <f t="shared" si="11"/>
        <v>10</v>
      </c>
      <c r="AB32" s="220"/>
      <c r="AC32" s="215"/>
      <c r="AD32" s="210"/>
      <c r="AF32" s="205">
        <v>10</v>
      </c>
    </row>
    <row r="33" spans="1:32" ht="12" customHeight="1" thickBot="1" x14ac:dyDescent="0.3">
      <c r="A33" s="210"/>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213"/>
      <c r="AB33" s="215"/>
      <c r="AC33" s="215"/>
      <c r="AD33" s="210"/>
    </row>
    <row r="34" spans="1:32" ht="12" customHeight="1" thickBot="1" x14ac:dyDescent="0.3">
      <c r="A34" s="210"/>
      <c r="B34" s="213"/>
      <c r="C34" s="213"/>
      <c r="D34" s="213"/>
      <c r="E34" s="213"/>
      <c r="F34" s="213"/>
      <c r="G34" s="213"/>
      <c r="H34" s="213"/>
      <c r="I34" s="213"/>
      <c r="J34" s="213"/>
      <c r="K34" s="213"/>
      <c r="L34" s="465" t="s">
        <v>65</v>
      </c>
      <c r="M34" s="465"/>
      <c r="N34" s="465"/>
      <c r="O34" s="465"/>
      <c r="P34" s="213"/>
      <c r="Q34" s="216">
        <f t="shared" ref="Q34:Z36" si="12">$AA34</f>
        <v>10</v>
      </c>
      <c r="R34" s="217">
        <f t="shared" si="12"/>
        <v>10</v>
      </c>
      <c r="S34" s="217">
        <f t="shared" si="12"/>
        <v>10</v>
      </c>
      <c r="T34" s="217">
        <f t="shared" si="12"/>
        <v>10</v>
      </c>
      <c r="U34" s="217">
        <f t="shared" si="12"/>
        <v>10</v>
      </c>
      <c r="V34" s="217">
        <f t="shared" si="12"/>
        <v>10</v>
      </c>
      <c r="W34" s="217">
        <f t="shared" si="12"/>
        <v>10</v>
      </c>
      <c r="X34" s="217">
        <f t="shared" si="12"/>
        <v>10</v>
      </c>
      <c r="Y34" s="217">
        <f t="shared" si="12"/>
        <v>10</v>
      </c>
      <c r="Z34" s="218">
        <f t="shared" si="12"/>
        <v>10</v>
      </c>
      <c r="AA34" s="219">
        <f t="shared" ref="AA34:AA36" si="13">AF34</f>
        <v>10</v>
      </c>
      <c r="AB34" s="220"/>
      <c r="AC34" s="215"/>
      <c r="AD34" s="210"/>
      <c r="AF34" s="205">
        <v>10</v>
      </c>
    </row>
    <row r="35" spans="1:32" ht="12" customHeight="1" thickBot="1" x14ac:dyDescent="0.3">
      <c r="A35" s="210"/>
      <c r="B35" s="213"/>
      <c r="C35" s="213"/>
      <c r="D35" s="213"/>
      <c r="E35" s="213"/>
      <c r="F35" s="213"/>
      <c r="G35" s="213"/>
      <c r="H35" s="213"/>
      <c r="I35" s="213"/>
      <c r="J35" s="213"/>
      <c r="K35" s="213"/>
      <c r="L35" s="466" t="s">
        <v>570</v>
      </c>
      <c r="M35" s="466"/>
      <c r="N35" s="466"/>
      <c r="O35" s="466"/>
      <c r="P35" s="213"/>
      <c r="Q35" s="216">
        <f t="shared" si="12"/>
        <v>10</v>
      </c>
      <c r="R35" s="217">
        <f t="shared" si="12"/>
        <v>10</v>
      </c>
      <c r="S35" s="217">
        <f t="shared" si="12"/>
        <v>10</v>
      </c>
      <c r="T35" s="217">
        <f t="shared" si="12"/>
        <v>10</v>
      </c>
      <c r="U35" s="217">
        <f t="shared" si="12"/>
        <v>10</v>
      </c>
      <c r="V35" s="217">
        <f t="shared" si="12"/>
        <v>10</v>
      </c>
      <c r="W35" s="217">
        <f t="shared" si="12"/>
        <v>10</v>
      </c>
      <c r="X35" s="217">
        <f t="shared" si="12"/>
        <v>10</v>
      </c>
      <c r="Y35" s="217">
        <f t="shared" si="12"/>
        <v>10</v>
      </c>
      <c r="Z35" s="218">
        <f t="shared" si="12"/>
        <v>10</v>
      </c>
      <c r="AA35" s="219">
        <f t="shared" si="13"/>
        <v>10</v>
      </c>
      <c r="AB35" s="220"/>
      <c r="AC35" s="215" t="s">
        <v>625</v>
      </c>
      <c r="AD35" s="210"/>
      <c r="AF35" s="205">
        <v>10</v>
      </c>
    </row>
    <row r="36" spans="1:32" ht="12" customHeight="1" thickBot="1" x14ac:dyDescent="0.3">
      <c r="A36" s="210"/>
      <c r="B36" s="213"/>
      <c r="C36" s="213"/>
      <c r="D36" s="213"/>
      <c r="E36" s="213"/>
      <c r="F36" s="213"/>
      <c r="G36" s="213"/>
      <c r="H36" s="213"/>
      <c r="I36" s="213"/>
      <c r="J36" s="213"/>
      <c r="K36" s="213"/>
      <c r="L36" s="467" t="s">
        <v>67</v>
      </c>
      <c r="M36" s="467"/>
      <c r="N36" s="467"/>
      <c r="O36" s="467"/>
      <c r="P36" s="213"/>
      <c r="Q36" s="216">
        <f t="shared" si="12"/>
        <v>80</v>
      </c>
      <c r="R36" s="217">
        <f t="shared" si="12"/>
        <v>80</v>
      </c>
      <c r="S36" s="217">
        <f t="shared" si="12"/>
        <v>80</v>
      </c>
      <c r="T36" s="217">
        <f t="shared" si="12"/>
        <v>80</v>
      </c>
      <c r="U36" s="217">
        <f t="shared" si="12"/>
        <v>80</v>
      </c>
      <c r="V36" s="217">
        <f t="shared" si="12"/>
        <v>80</v>
      </c>
      <c r="W36" s="217">
        <f t="shared" si="12"/>
        <v>80</v>
      </c>
      <c r="X36" s="217">
        <f t="shared" si="12"/>
        <v>80</v>
      </c>
      <c r="Y36" s="217">
        <f t="shared" si="12"/>
        <v>80</v>
      </c>
      <c r="Z36" s="218">
        <f t="shared" si="12"/>
        <v>80</v>
      </c>
      <c r="AA36" s="219">
        <f t="shared" si="13"/>
        <v>80</v>
      </c>
      <c r="AB36" s="220"/>
      <c r="AC36" s="215"/>
      <c r="AD36" s="210"/>
      <c r="AF36" s="205">
        <v>80</v>
      </c>
    </row>
    <row r="37" spans="1:32" ht="12" customHeight="1" thickBot="1" x14ac:dyDescent="0.3">
      <c r="A37" s="210"/>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c r="Z37" s="213"/>
      <c r="AA37" s="213"/>
      <c r="AB37" s="215"/>
      <c r="AC37" s="215"/>
      <c r="AD37" s="210"/>
    </row>
    <row r="38" spans="1:32" ht="12" customHeight="1" thickBot="1" x14ac:dyDescent="0.3">
      <c r="A38" s="210"/>
      <c r="B38" s="213"/>
      <c r="C38" s="213"/>
      <c r="D38" s="213"/>
      <c r="E38" s="213"/>
      <c r="F38" s="213"/>
      <c r="G38" s="213"/>
      <c r="H38" s="213"/>
      <c r="I38" s="213"/>
      <c r="J38" s="213"/>
      <c r="K38" s="213"/>
      <c r="L38" s="465" t="s">
        <v>65</v>
      </c>
      <c r="M38" s="465"/>
      <c r="N38" s="465"/>
      <c r="O38" s="465"/>
      <c r="P38" s="213"/>
      <c r="Q38" s="216">
        <f t="shared" ref="Q38:Z40" si="14">$AA38</f>
        <v>10</v>
      </c>
      <c r="R38" s="217">
        <f t="shared" si="14"/>
        <v>10</v>
      </c>
      <c r="S38" s="217">
        <f t="shared" si="14"/>
        <v>10</v>
      </c>
      <c r="T38" s="217">
        <f t="shared" si="14"/>
        <v>10</v>
      </c>
      <c r="U38" s="217">
        <f t="shared" si="14"/>
        <v>10</v>
      </c>
      <c r="V38" s="217">
        <f t="shared" si="14"/>
        <v>10</v>
      </c>
      <c r="W38" s="217">
        <f t="shared" si="14"/>
        <v>10</v>
      </c>
      <c r="X38" s="217">
        <f t="shared" si="14"/>
        <v>10</v>
      </c>
      <c r="Y38" s="217">
        <f t="shared" si="14"/>
        <v>10</v>
      </c>
      <c r="Z38" s="218">
        <f t="shared" si="14"/>
        <v>10</v>
      </c>
      <c r="AA38" s="219">
        <f t="shared" ref="AA38:AA40" si="15">AF38</f>
        <v>10</v>
      </c>
      <c r="AB38" s="220"/>
      <c r="AC38" s="215"/>
      <c r="AD38" s="210"/>
      <c r="AF38" s="205">
        <v>10</v>
      </c>
    </row>
    <row r="39" spans="1:32" ht="12" customHeight="1" thickBot="1" x14ac:dyDescent="0.3">
      <c r="A39" s="210"/>
      <c r="B39" s="213"/>
      <c r="C39" s="213"/>
      <c r="D39" s="213"/>
      <c r="E39" s="213"/>
      <c r="F39" s="213"/>
      <c r="G39" s="213"/>
      <c r="H39" s="213"/>
      <c r="I39" s="213"/>
      <c r="J39" s="213"/>
      <c r="K39" s="213"/>
      <c r="L39" s="466" t="s">
        <v>570</v>
      </c>
      <c r="M39" s="466"/>
      <c r="N39" s="466"/>
      <c r="O39" s="466"/>
      <c r="P39" s="213"/>
      <c r="Q39" s="216">
        <f t="shared" si="14"/>
        <v>30</v>
      </c>
      <c r="R39" s="217">
        <f t="shared" si="14"/>
        <v>30</v>
      </c>
      <c r="S39" s="217">
        <f t="shared" si="14"/>
        <v>30</v>
      </c>
      <c r="T39" s="217">
        <f t="shared" si="14"/>
        <v>30</v>
      </c>
      <c r="U39" s="217">
        <f t="shared" si="14"/>
        <v>30</v>
      </c>
      <c r="V39" s="217">
        <f t="shared" si="14"/>
        <v>30</v>
      </c>
      <c r="W39" s="217">
        <f t="shared" si="14"/>
        <v>30</v>
      </c>
      <c r="X39" s="217">
        <f t="shared" si="14"/>
        <v>30</v>
      </c>
      <c r="Y39" s="217">
        <f t="shared" si="14"/>
        <v>30</v>
      </c>
      <c r="Z39" s="218">
        <f t="shared" si="14"/>
        <v>30</v>
      </c>
      <c r="AA39" s="219">
        <f t="shared" si="15"/>
        <v>30</v>
      </c>
      <c r="AB39" s="220"/>
      <c r="AC39" s="215" t="s">
        <v>626</v>
      </c>
      <c r="AD39" s="210"/>
      <c r="AF39" s="205">
        <v>30</v>
      </c>
    </row>
    <row r="40" spans="1:32" ht="12" customHeight="1" thickBot="1" x14ac:dyDescent="0.3">
      <c r="A40" s="210"/>
      <c r="B40" s="213"/>
      <c r="C40" s="213"/>
      <c r="D40" s="213"/>
      <c r="E40" s="213"/>
      <c r="F40" s="213"/>
      <c r="G40" s="213"/>
      <c r="H40" s="213"/>
      <c r="I40" s="213"/>
      <c r="J40" s="213"/>
      <c r="K40" s="213"/>
      <c r="L40" s="467" t="s">
        <v>67</v>
      </c>
      <c r="M40" s="467"/>
      <c r="N40" s="467"/>
      <c r="O40" s="467"/>
      <c r="P40" s="213"/>
      <c r="Q40" s="216">
        <f t="shared" si="14"/>
        <v>60</v>
      </c>
      <c r="R40" s="217">
        <f t="shared" si="14"/>
        <v>60</v>
      </c>
      <c r="S40" s="217">
        <f t="shared" si="14"/>
        <v>60</v>
      </c>
      <c r="T40" s="217">
        <f t="shared" si="14"/>
        <v>60</v>
      </c>
      <c r="U40" s="217">
        <f t="shared" si="14"/>
        <v>60</v>
      </c>
      <c r="V40" s="217">
        <f t="shared" si="14"/>
        <v>60</v>
      </c>
      <c r="W40" s="217">
        <f t="shared" si="14"/>
        <v>60</v>
      </c>
      <c r="X40" s="217">
        <f t="shared" si="14"/>
        <v>60</v>
      </c>
      <c r="Y40" s="217">
        <f t="shared" si="14"/>
        <v>60</v>
      </c>
      <c r="Z40" s="218">
        <f t="shared" si="14"/>
        <v>60</v>
      </c>
      <c r="AA40" s="219">
        <f t="shared" si="15"/>
        <v>60</v>
      </c>
      <c r="AB40" s="220"/>
      <c r="AC40" s="215"/>
      <c r="AD40" s="210"/>
      <c r="AF40" s="205">
        <v>60</v>
      </c>
    </row>
    <row r="41" spans="1:32" ht="12" customHeight="1" x14ac:dyDescent="0.25">
      <c r="A41" s="210"/>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5"/>
      <c r="AC41" s="215"/>
      <c r="AD41" s="210"/>
    </row>
    <row r="42" spans="1:32" ht="12" customHeight="1" thickBot="1" x14ac:dyDescent="0.3">
      <c r="A42" s="210"/>
      <c r="B42" s="226"/>
      <c r="C42" s="226" t="s">
        <v>640</v>
      </c>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7"/>
      <c r="AB42" s="228"/>
      <c r="AC42" s="228"/>
      <c r="AD42" s="210"/>
      <c r="AF42" s="205" t="s">
        <v>647</v>
      </c>
    </row>
    <row r="43" spans="1:32" ht="12" customHeight="1" thickTop="1" thickBot="1" x14ac:dyDescent="0.3">
      <c r="A43" s="210"/>
      <c r="B43" s="226"/>
      <c r="C43" s="468" t="str">
        <f>AF42</f>
        <v>Quick, Agile</v>
      </c>
      <c r="D43" s="469"/>
      <c r="E43" s="469"/>
      <c r="F43" s="469"/>
      <c r="G43" s="469"/>
      <c r="H43" s="469"/>
      <c r="I43" s="470"/>
      <c r="J43" s="226"/>
      <c r="K43" s="226"/>
      <c r="L43" s="465" t="s">
        <v>65</v>
      </c>
      <c r="M43" s="465"/>
      <c r="N43" s="465"/>
      <c r="O43" s="465"/>
      <c r="P43" s="226"/>
      <c r="Q43" s="216">
        <f t="shared" ref="Q43:Z45" si="16">$AA43</f>
        <v>60</v>
      </c>
      <c r="R43" s="217">
        <f t="shared" si="16"/>
        <v>60</v>
      </c>
      <c r="S43" s="217">
        <f t="shared" si="16"/>
        <v>60</v>
      </c>
      <c r="T43" s="217">
        <f t="shared" si="16"/>
        <v>60</v>
      </c>
      <c r="U43" s="217">
        <f t="shared" si="16"/>
        <v>60</v>
      </c>
      <c r="V43" s="217">
        <f t="shared" si="16"/>
        <v>60</v>
      </c>
      <c r="W43" s="217">
        <f t="shared" si="16"/>
        <v>60</v>
      </c>
      <c r="X43" s="217">
        <f t="shared" si="16"/>
        <v>60</v>
      </c>
      <c r="Y43" s="217">
        <f t="shared" si="16"/>
        <v>60</v>
      </c>
      <c r="Z43" s="218">
        <f t="shared" si="16"/>
        <v>60</v>
      </c>
      <c r="AA43" s="229">
        <f>AF43</f>
        <v>60</v>
      </c>
      <c r="AB43" s="230"/>
      <c r="AC43" s="228"/>
      <c r="AD43" s="210"/>
      <c r="AF43" s="205">
        <v>60</v>
      </c>
    </row>
    <row r="44" spans="1:32" ht="12" customHeight="1" thickTop="1" thickBot="1" x14ac:dyDescent="0.3">
      <c r="A44" s="210"/>
      <c r="B44" s="226"/>
      <c r="C44" s="226"/>
      <c r="D44" s="226"/>
      <c r="E44" s="226"/>
      <c r="F44" s="226"/>
      <c r="G44" s="226"/>
      <c r="H44" s="226"/>
      <c r="I44" s="226"/>
      <c r="J44" s="226"/>
      <c r="K44" s="226"/>
      <c r="L44" s="466" t="s">
        <v>570</v>
      </c>
      <c r="M44" s="466"/>
      <c r="N44" s="466"/>
      <c r="O44" s="466"/>
      <c r="P44" s="226"/>
      <c r="Q44" s="216">
        <f t="shared" si="16"/>
        <v>30</v>
      </c>
      <c r="R44" s="217">
        <f t="shared" si="16"/>
        <v>30</v>
      </c>
      <c r="S44" s="217">
        <f t="shared" si="16"/>
        <v>30</v>
      </c>
      <c r="T44" s="217">
        <f t="shared" si="16"/>
        <v>30</v>
      </c>
      <c r="U44" s="217">
        <f t="shared" si="16"/>
        <v>30</v>
      </c>
      <c r="V44" s="217">
        <f t="shared" si="16"/>
        <v>30</v>
      </c>
      <c r="W44" s="217">
        <f t="shared" si="16"/>
        <v>30</v>
      </c>
      <c r="X44" s="217">
        <f t="shared" si="16"/>
        <v>30</v>
      </c>
      <c r="Y44" s="217">
        <f t="shared" si="16"/>
        <v>30</v>
      </c>
      <c r="Z44" s="218">
        <f t="shared" si="16"/>
        <v>30</v>
      </c>
      <c r="AA44" s="229">
        <f t="shared" ref="AA44:AA45" si="17">AF44</f>
        <v>30</v>
      </c>
      <c r="AB44" s="230"/>
      <c r="AC44" s="228" t="s">
        <v>624</v>
      </c>
      <c r="AD44" s="210"/>
      <c r="AF44" s="205">
        <v>30</v>
      </c>
    </row>
    <row r="45" spans="1:32" ht="12" customHeight="1" thickBot="1" x14ac:dyDescent="0.3">
      <c r="A45" s="210"/>
      <c r="B45" s="226"/>
      <c r="C45" s="226"/>
      <c r="D45" s="226"/>
      <c r="E45" s="226"/>
      <c r="F45" s="226"/>
      <c r="G45" s="226"/>
      <c r="H45" s="226"/>
      <c r="I45" s="226"/>
      <c r="J45" s="226"/>
      <c r="K45" s="226"/>
      <c r="L45" s="467" t="s">
        <v>67</v>
      </c>
      <c r="M45" s="467"/>
      <c r="N45" s="467"/>
      <c r="O45" s="467"/>
      <c r="P45" s="226"/>
      <c r="Q45" s="216">
        <f t="shared" si="16"/>
        <v>10</v>
      </c>
      <c r="R45" s="217">
        <f t="shared" si="16"/>
        <v>10</v>
      </c>
      <c r="S45" s="217">
        <f t="shared" si="16"/>
        <v>10</v>
      </c>
      <c r="T45" s="217">
        <f t="shared" si="16"/>
        <v>10</v>
      </c>
      <c r="U45" s="217">
        <f t="shared" si="16"/>
        <v>10</v>
      </c>
      <c r="V45" s="217">
        <f t="shared" si="16"/>
        <v>10</v>
      </c>
      <c r="W45" s="217">
        <f t="shared" si="16"/>
        <v>10</v>
      </c>
      <c r="X45" s="217">
        <f t="shared" si="16"/>
        <v>10</v>
      </c>
      <c r="Y45" s="217">
        <f t="shared" si="16"/>
        <v>10</v>
      </c>
      <c r="Z45" s="218">
        <f t="shared" si="16"/>
        <v>10</v>
      </c>
      <c r="AA45" s="229">
        <f t="shared" si="17"/>
        <v>10</v>
      </c>
      <c r="AB45" s="230"/>
      <c r="AC45" s="228"/>
      <c r="AD45" s="210"/>
      <c r="AF45" s="205">
        <v>10</v>
      </c>
    </row>
    <row r="46" spans="1:32" ht="12" customHeight="1" thickBot="1" x14ac:dyDescent="0.3">
      <c r="A46" s="210"/>
      <c r="B46" s="226"/>
      <c r="C46" s="226"/>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8"/>
      <c r="AC46" s="228"/>
      <c r="AD46" s="210"/>
    </row>
    <row r="47" spans="1:32" ht="12" customHeight="1" thickBot="1" x14ac:dyDescent="0.3">
      <c r="A47" s="210"/>
      <c r="B47" s="226"/>
      <c r="C47" s="226"/>
      <c r="D47" s="226"/>
      <c r="E47" s="226"/>
      <c r="F47" s="226"/>
      <c r="G47" s="226"/>
      <c r="H47" s="226"/>
      <c r="I47" s="226"/>
      <c r="J47" s="226"/>
      <c r="K47" s="226"/>
      <c r="L47" s="465" t="s">
        <v>65</v>
      </c>
      <c r="M47" s="465"/>
      <c r="N47" s="465"/>
      <c r="O47" s="465"/>
      <c r="P47" s="226"/>
      <c r="Q47" s="216">
        <f t="shared" ref="Q47:Z49" si="18">$AA47</f>
        <v>10</v>
      </c>
      <c r="R47" s="217">
        <f t="shared" si="18"/>
        <v>10</v>
      </c>
      <c r="S47" s="217">
        <f t="shared" si="18"/>
        <v>10</v>
      </c>
      <c r="T47" s="217">
        <f t="shared" si="18"/>
        <v>10</v>
      </c>
      <c r="U47" s="217">
        <f t="shared" si="18"/>
        <v>10</v>
      </c>
      <c r="V47" s="217">
        <f t="shared" si="18"/>
        <v>10</v>
      </c>
      <c r="W47" s="217">
        <f t="shared" si="18"/>
        <v>10</v>
      </c>
      <c r="X47" s="217">
        <f t="shared" si="18"/>
        <v>10</v>
      </c>
      <c r="Y47" s="217">
        <f t="shared" si="18"/>
        <v>10</v>
      </c>
      <c r="Z47" s="218">
        <f t="shared" si="18"/>
        <v>10</v>
      </c>
      <c r="AA47" s="229">
        <f t="shared" ref="AA47:AA49" si="19">AF47</f>
        <v>10</v>
      </c>
      <c r="AB47" s="230"/>
      <c r="AC47" s="228"/>
      <c r="AD47" s="210"/>
      <c r="AF47" s="205">
        <v>10</v>
      </c>
    </row>
    <row r="48" spans="1:32" ht="12" customHeight="1" thickBot="1" x14ac:dyDescent="0.3">
      <c r="A48" s="210"/>
      <c r="B48" s="226"/>
      <c r="C48" s="226"/>
      <c r="D48" s="226"/>
      <c r="E48" s="226"/>
      <c r="F48" s="226"/>
      <c r="G48" s="226"/>
      <c r="H48" s="226"/>
      <c r="I48" s="226"/>
      <c r="J48" s="226"/>
      <c r="K48" s="226"/>
      <c r="L48" s="466" t="s">
        <v>570</v>
      </c>
      <c r="M48" s="466"/>
      <c r="N48" s="466"/>
      <c r="O48" s="466"/>
      <c r="P48" s="226"/>
      <c r="Q48" s="216">
        <f t="shared" si="18"/>
        <v>80</v>
      </c>
      <c r="R48" s="217">
        <f t="shared" si="18"/>
        <v>80</v>
      </c>
      <c r="S48" s="217">
        <f t="shared" si="18"/>
        <v>80</v>
      </c>
      <c r="T48" s="217">
        <f t="shared" si="18"/>
        <v>80</v>
      </c>
      <c r="U48" s="217">
        <f t="shared" si="18"/>
        <v>80</v>
      </c>
      <c r="V48" s="217">
        <f t="shared" si="18"/>
        <v>80</v>
      </c>
      <c r="W48" s="217">
        <f t="shared" si="18"/>
        <v>80</v>
      </c>
      <c r="X48" s="217">
        <f t="shared" si="18"/>
        <v>80</v>
      </c>
      <c r="Y48" s="217">
        <f t="shared" si="18"/>
        <v>80</v>
      </c>
      <c r="Z48" s="218">
        <f t="shared" si="18"/>
        <v>80</v>
      </c>
      <c r="AA48" s="229">
        <f t="shared" si="19"/>
        <v>80</v>
      </c>
      <c r="AB48" s="230"/>
      <c r="AC48" s="228" t="s">
        <v>625</v>
      </c>
      <c r="AD48" s="210"/>
      <c r="AF48" s="205">
        <v>80</v>
      </c>
    </row>
    <row r="49" spans="1:32" ht="12" customHeight="1" thickBot="1" x14ac:dyDescent="0.3">
      <c r="A49" s="210"/>
      <c r="B49" s="226"/>
      <c r="C49" s="226"/>
      <c r="D49" s="226"/>
      <c r="E49" s="226"/>
      <c r="F49" s="226"/>
      <c r="G49" s="226"/>
      <c r="H49" s="226"/>
      <c r="I49" s="226"/>
      <c r="J49" s="226"/>
      <c r="K49" s="226"/>
      <c r="L49" s="467" t="s">
        <v>67</v>
      </c>
      <c r="M49" s="467"/>
      <c r="N49" s="467"/>
      <c r="O49" s="467"/>
      <c r="P49" s="226"/>
      <c r="Q49" s="216">
        <f t="shared" si="18"/>
        <v>10</v>
      </c>
      <c r="R49" s="217">
        <f t="shared" si="18"/>
        <v>10</v>
      </c>
      <c r="S49" s="217">
        <f t="shared" si="18"/>
        <v>10</v>
      </c>
      <c r="T49" s="217">
        <f t="shared" si="18"/>
        <v>10</v>
      </c>
      <c r="U49" s="217">
        <f t="shared" si="18"/>
        <v>10</v>
      </c>
      <c r="V49" s="217">
        <f t="shared" si="18"/>
        <v>10</v>
      </c>
      <c r="W49" s="217">
        <f t="shared" si="18"/>
        <v>10</v>
      </c>
      <c r="X49" s="217">
        <f t="shared" si="18"/>
        <v>10</v>
      </c>
      <c r="Y49" s="217">
        <f t="shared" si="18"/>
        <v>10</v>
      </c>
      <c r="Z49" s="218">
        <f t="shared" si="18"/>
        <v>10</v>
      </c>
      <c r="AA49" s="229">
        <f t="shared" si="19"/>
        <v>10</v>
      </c>
      <c r="AB49" s="230"/>
      <c r="AC49" s="228"/>
      <c r="AD49" s="210"/>
      <c r="AF49" s="205">
        <v>10</v>
      </c>
    </row>
    <row r="50" spans="1:32" ht="12" customHeight="1" thickBot="1" x14ac:dyDescent="0.3">
      <c r="A50" s="210"/>
      <c r="B50" s="226"/>
      <c r="C50" s="226"/>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8"/>
      <c r="AC50" s="228"/>
      <c r="AD50" s="210"/>
    </row>
    <row r="51" spans="1:32" ht="12" customHeight="1" thickBot="1" x14ac:dyDescent="0.3">
      <c r="A51" s="210"/>
      <c r="B51" s="226"/>
      <c r="C51" s="226"/>
      <c r="D51" s="226"/>
      <c r="E51" s="226"/>
      <c r="F51" s="226"/>
      <c r="G51" s="226"/>
      <c r="H51" s="226"/>
      <c r="I51" s="226"/>
      <c r="J51" s="226"/>
      <c r="K51" s="226"/>
      <c r="L51" s="465" t="s">
        <v>65</v>
      </c>
      <c r="M51" s="465"/>
      <c r="N51" s="465"/>
      <c r="O51" s="465"/>
      <c r="P51" s="226"/>
      <c r="Q51" s="216">
        <f t="shared" ref="Q51:Z53" si="20">$AA51</f>
        <v>10</v>
      </c>
      <c r="R51" s="217">
        <f t="shared" si="20"/>
        <v>10</v>
      </c>
      <c r="S51" s="217">
        <f t="shared" si="20"/>
        <v>10</v>
      </c>
      <c r="T51" s="217">
        <f t="shared" si="20"/>
        <v>10</v>
      </c>
      <c r="U51" s="217">
        <f t="shared" si="20"/>
        <v>10</v>
      </c>
      <c r="V51" s="217">
        <f t="shared" si="20"/>
        <v>10</v>
      </c>
      <c r="W51" s="217">
        <f t="shared" si="20"/>
        <v>10</v>
      </c>
      <c r="X51" s="217">
        <f t="shared" si="20"/>
        <v>10</v>
      </c>
      <c r="Y51" s="217">
        <f t="shared" si="20"/>
        <v>10</v>
      </c>
      <c r="Z51" s="218">
        <f t="shared" si="20"/>
        <v>10</v>
      </c>
      <c r="AA51" s="229">
        <f t="shared" ref="AA51:AA53" si="21">AF51</f>
        <v>10</v>
      </c>
      <c r="AB51" s="230"/>
      <c r="AC51" s="228"/>
      <c r="AD51" s="210"/>
      <c r="AF51" s="205">
        <v>10</v>
      </c>
    </row>
    <row r="52" spans="1:32" ht="12" customHeight="1" thickBot="1" x14ac:dyDescent="0.3">
      <c r="A52" s="210"/>
      <c r="B52" s="226"/>
      <c r="C52" s="226"/>
      <c r="D52" s="226"/>
      <c r="E52" s="226"/>
      <c r="F52" s="226"/>
      <c r="G52" s="226"/>
      <c r="H52" s="226"/>
      <c r="I52" s="226"/>
      <c r="J52" s="226"/>
      <c r="K52" s="226"/>
      <c r="L52" s="466" t="s">
        <v>570</v>
      </c>
      <c r="M52" s="466"/>
      <c r="N52" s="466"/>
      <c r="O52" s="466"/>
      <c r="P52" s="226"/>
      <c r="Q52" s="216">
        <f t="shared" si="20"/>
        <v>60</v>
      </c>
      <c r="R52" s="217">
        <f t="shared" si="20"/>
        <v>60</v>
      </c>
      <c r="S52" s="217">
        <f t="shared" si="20"/>
        <v>60</v>
      </c>
      <c r="T52" s="217">
        <f t="shared" si="20"/>
        <v>60</v>
      </c>
      <c r="U52" s="217">
        <f t="shared" si="20"/>
        <v>60</v>
      </c>
      <c r="V52" s="217">
        <f t="shared" si="20"/>
        <v>60</v>
      </c>
      <c r="W52" s="217">
        <f t="shared" si="20"/>
        <v>60</v>
      </c>
      <c r="X52" s="217">
        <f t="shared" si="20"/>
        <v>60</v>
      </c>
      <c r="Y52" s="217">
        <f t="shared" si="20"/>
        <v>60</v>
      </c>
      <c r="Z52" s="218">
        <f t="shared" si="20"/>
        <v>60</v>
      </c>
      <c r="AA52" s="229">
        <f t="shared" si="21"/>
        <v>60</v>
      </c>
      <c r="AB52" s="230"/>
      <c r="AC52" s="228" t="s">
        <v>626</v>
      </c>
      <c r="AD52" s="210"/>
      <c r="AF52" s="205">
        <v>60</v>
      </c>
    </row>
    <row r="53" spans="1:32" ht="12" customHeight="1" thickBot="1" x14ac:dyDescent="0.3">
      <c r="A53" s="210"/>
      <c r="B53" s="226"/>
      <c r="C53" s="226"/>
      <c r="D53" s="226"/>
      <c r="E53" s="226"/>
      <c r="F53" s="226"/>
      <c r="G53" s="226"/>
      <c r="H53" s="226"/>
      <c r="I53" s="226"/>
      <c r="J53" s="226"/>
      <c r="K53" s="226"/>
      <c r="L53" s="467" t="s">
        <v>67</v>
      </c>
      <c r="M53" s="467"/>
      <c r="N53" s="467"/>
      <c r="O53" s="467"/>
      <c r="P53" s="226"/>
      <c r="Q53" s="216">
        <f t="shared" si="20"/>
        <v>30</v>
      </c>
      <c r="R53" s="217">
        <f t="shared" si="20"/>
        <v>30</v>
      </c>
      <c r="S53" s="217">
        <f t="shared" si="20"/>
        <v>30</v>
      </c>
      <c r="T53" s="217">
        <f t="shared" si="20"/>
        <v>30</v>
      </c>
      <c r="U53" s="217">
        <f t="shared" si="20"/>
        <v>30</v>
      </c>
      <c r="V53" s="217">
        <f t="shared" si="20"/>
        <v>30</v>
      </c>
      <c r="W53" s="217">
        <f t="shared" si="20"/>
        <v>30</v>
      </c>
      <c r="X53" s="217">
        <f t="shared" si="20"/>
        <v>30</v>
      </c>
      <c r="Y53" s="217">
        <f t="shared" si="20"/>
        <v>30</v>
      </c>
      <c r="Z53" s="218">
        <f t="shared" si="20"/>
        <v>30</v>
      </c>
      <c r="AA53" s="229">
        <f t="shared" si="21"/>
        <v>30</v>
      </c>
      <c r="AB53" s="230"/>
      <c r="AC53" s="228"/>
      <c r="AD53" s="210"/>
      <c r="AF53" s="205">
        <v>30</v>
      </c>
    </row>
    <row r="54" spans="1:32" ht="12" customHeight="1" x14ac:dyDescent="0.25">
      <c r="A54" s="210"/>
      <c r="B54" s="226"/>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8"/>
      <c r="AC54" s="228"/>
      <c r="AD54" s="210"/>
    </row>
    <row r="55" spans="1:32" ht="12" customHeight="1" thickBot="1" x14ac:dyDescent="0.3">
      <c r="A55" s="210"/>
      <c r="B55" s="213"/>
      <c r="C55" s="213" t="s">
        <v>640</v>
      </c>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14"/>
      <c r="AB55" s="215"/>
      <c r="AC55" s="215"/>
      <c r="AD55" s="210"/>
      <c r="AF55" s="205" t="s">
        <v>648</v>
      </c>
    </row>
    <row r="56" spans="1:32" ht="12" customHeight="1" thickTop="1" thickBot="1" x14ac:dyDescent="0.3">
      <c r="A56" s="210"/>
      <c r="B56" s="213"/>
      <c r="C56" s="468" t="str">
        <f>AF55</f>
        <v>Nimble, Agile</v>
      </c>
      <c r="D56" s="469"/>
      <c r="E56" s="469"/>
      <c r="F56" s="469"/>
      <c r="G56" s="469"/>
      <c r="H56" s="469"/>
      <c r="I56" s="470"/>
      <c r="J56" s="213"/>
      <c r="K56" s="213"/>
      <c r="L56" s="465" t="s">
        <v>65</v>
      </c>
      <c r="M56" s="465"/>
      <c r="N56" s="465"/>
      <c r="O56" s="465"/>
      <c r="P56" s="213"/>
      <c r="Q56" s="216">
        <f t="shared" ref="Q56:Z58" si="22">$AA56</f>
        <v>10</v>
      </c>
      <c r="R56" s="217">
        <f t="shared" si="22"/>
        <v>10</v>
      </c>
      <c r="S56" s="217">
        <f t="shared" si="22"/>
        <v>10</v>
      </c>
      <c r="T56" s="217">
        <f t="shared" si="22"/>
        <v>10</v>
      </c>
      <c r="U56" s="217">
        <f t="shared" si="22"/>
        <v>10</v>
      </c>
      <c r="V56" s="217">
        <f t="shared" si="22"/>
        <v>10</v>
      </c>
      <c r="W56" s="217">
        <f t="shared" si="22"/>
        <v>10</v>
      </c>
      <c r="X56" s="217">
        <f t="shared" si="22"/>
        <v>10</v>
      </c>
      <c r="Y56" s="217">
        <f t="shared" si="22"/>
        <v>10</v>
      </c>
      <c r="Z56" s="218">
        <f t="shared" si="22"/>
        <v>10</v>
      </c>
      <c r="AA56" s="219">
        <f>AF56</f>
        <v>10</v>
      </c>
      <c r="AB56" s="220"/>
      <c r="AC56" s="215"/>
      <c r="AD56" s="210"/>
      <c r="AF56" s="205">
        <v>10</v>
      </c>
    </row>
    <row r="57" spans="1:32" ht="12" customHeight="1" thickTop="1" thickBot="1" x14ac:dyDescent="0.3">
      <c r="A57" s="210"/>
      <c r="B57" s="213"/>
      <c r="C57" s="213"/>
      <c r="D57" s="213"/>
      <c r="E57" s="213"/>
      <c r="F57" s="213"/>
      <c r="G57" s="213"/>
      <c r="H57" s="213"/>
      <c r="I57" s="213"/>
      <c r="J57" s="213"/>
      <c r="K57" s="213"/>
      <c r="L57" s="466" t="s">
        <v>570</v>
      </c>
      <c r="M57" s="466"/>
      <c r="N57" s="466"/>
      <c r="O57" s="466"/>
      <c r="P57" s="213"/>
      <c r="Q57" s="216">
        <f t="shared" si="22"/>
        <v>80</v>
      </c>
      <c r="R57" s="217">
        <f t="shared" si="22"/>
        <v>80</v>
      </c>
      <c r="S57" s="217">
        <f t="shared" si="22"/>
        <v>80</v>
      </c>
      <c r="T57" s="217">
        <f t="shared" si="22"/>
        <v>80</v>
      </c>
      <c r="U57" s="217">
        <f t="shared" si="22"/>
        <v>80</v>
      </c>
      <c r="V57" s="217">
        <f t="shared" si="22"/>
        <v>80</v>
      </c>
      <c r="W57" s="217">
        <f t="shared" si="22"/>
        <v>80</v>
      </c>
      <c r="X57" s="217">
        <f t="shared" si="22"/>
        <v>80</v>
      </c>
      <c r="Y57" s="217">
        <f t="shared" si="22"/>
        <v>80</v>
      </c>
      <c r="Z57" s="218">
        <f t="shared" si="22"/>
        <v>80</v>
      </c>
      <c r="AA57" s="219">
        <f t="shared" ref="AA57:AA58" si="23">AF57</f>
        <v>80</v>
      </c>
      <c r="AB57" s="220"/>
      <c r="AC57" s="215" t="s">
        <v>624</v>
      </c>
      <c r="AD57" s="210"/>
      <c r="AF57" s="205">
        <v>80</v>
      </c>
    </row>
    <row r="58" spans="1:32" ht="12" customHeight="1" thickBot="1" x14ac:dyDescent="0.3">
      <c r="A58" s="210"/>
      <c r="B58" s="213"/>
      <c r="C58" s="213"/>
      <c r="D58" s="213"/>
      <c r="E58" s="213"/>
      <c r="F58" s="213"/>
      <c r="G58" s="213"/>
      <c r="H58" s="213"/>
      <c r="I58" s="213"/>
      <c r="J58" s="213"/>
      <c r="K58" s="213"/>
      <c r="L58" s="467" t="s">
        <v>67</v>
      </c>
      <c r="M58" s="467"/>
      <c r="N58" s="467"/>
      <c r="O58" s="467"/>
      <c r="P58" s="213"/>
      <c r="Q58" s="216">
        <f t="shared" si="22"/>
        <v>10</v>
      </c>
      <c r="R58" s="217">
        <f t="shared" si="22"/>
        <v>10</v>
      </c>
      <c r="S58" s="217">
        <f t="shared" si="22"/>
        <v>10</v>
      </c>
      <c r="T58" s="217">
        <f t="shared" si="22"/>
        <v>10</v>
      </c>
      <c r="U58" s="217">
        <f t="shared" si="22"/>
        <v>10</v>
      </c>
      <c r="V58" s="217">
        <f t="shared" si="22"/>
        <v>10</v>
      </c>
      <c r="W58" s="217">
        <f t="shared" si="22"/>
        <v>10</v>
      </c>
      <c r="X58" s="217">
        <f t="shared" si="22"/>
        <v>10</v>
      </c>
      <c r="Y58" s="217">
        <f t="shared" si="22"/>
        <v>10</v>
      </c>
      <c r="Z58" s="218">
        <f t="shared" si="22"/>
        <v>10</v>
      </c>
      <c r="AA58" s="219">
        <f t="shared" si="23"/>
        <v>10</v>
      </c>
      <c r="AB58" s="220"/>
      <c r="AC58" s="215"/>
      <c r="AD58" s="210"/>
      <c r="AF58" s="205">
        <v>10</v>
      </c>
    </row>
    <row r="59" spans="1:32" ht="12" customHeight="1" thickBot="1" x14ac:dyDescent="0.3">
      <c r="A59" s="210"/>
      <c r="B59" s="213"/>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c r="AA59" s="213"/>
      <c r="AB59" s="215"/>
      <c r="AC59" s="215"/>
      <c r="AD59" s="210"/>
    </row>
    <row r="60" spans="1:32" ht="12" customHeight="1" thickBot="1" x14ac:dyDescent="0.3">
      <c r="A60" s="210"/>
      <c r="B60" s="213"/>
      <c r="C60" s="213"/>
      <c r="D60" s="213"/>
      <c r="E60" s="213"/>
      <c r="F60" s="213"/>
      <c r="G60" s="213"/>
      <c r="H60" s="213"/>
      <c r="I60" s="213"/>
      <c r="J60" s="213"/>
      <c r="K60" s="213"/>
      <c r="L60" s="465" t="s">
        <v>65</v>
      </c>
      <c r="M60" s="465"/>
      <c r="N60" s="465"/>
      <c r="O60" s="465"/>
      <c r="P60" s="213"/>
      <c r="Q60" s="216">
        <f t="shared" ref="Q60:Z62" si="24">$AA60</f>
        <v>30</v>
      </c>
      <c r="R60" s="217">
        <f t="shared" si="24"/>
        <v>30</v>
      </c>
      <c r="S60" s="217">
        <f t="shared" si="24"/>
        <v>30</v>
      </c>
      <c r="T60" s="217">
        <f t="shared" si="24"/>
        <v>30</v>
      </c>
      <c r="U60" s="217">
        <f t="shared" si="24"/>
        <v>30</v>
      </c>
      <c r="V60" s="217">
        <f t="shared" si="24"/>
        <v>30</v>
      </c>
      <c r="W60" s="217">
        <f t="shared" si="24"/>
        <v>30</v>
      </c>
      <c r="X60" s="217">
        <f t="shared" si="24"/>
        <v>30</v>
      </c>
      <c r="Y60" s="217">
        <f t="shared" si="24"/>
        <v>30</v>
      </c>
      <c r="Z60" s="218">
        <f t="shared" si="24"/>
        <v>30</v>
      </c>
      <c r="AA60" s="219">
        <f t="shared" ref="AA60:AA62" si="25">AF60</f>
        <v>30</v>
      </c>
      <c r="AB60" s="220"/>
      <c r="AC60" s="215"/>
      <c r="AD60" s="210"/>
      <c r="AF60" s="205">
        <v>30</v>
      </c>
    </row>
    <row r="61" spans="1:32" ht="12" customHeight="1" thickBot="1" x14ac:dyDescent="0.35">
      <c r="A61" s="210"/>
      <c r="B61" s="213"/>
      <c r="C61" s="213"/>
      <c r="D61" s="213"/>
      <c r="E61" s="213"/>
      <c r="F61" s="213"/>
      <c r="G61" s="213"/>
      <c r="H61" s="213"/>
      <c r="I61" s="213"/>
      <c r="J61" s="213"/>
      <c r="K61" s="213"/>
      <c r="L61" s="466" t="s">
        <v>570</v>
      </c>
      <c r="M61" s="466"/>
      <c r="N61" s="466"/>
      <c r="O61" s="466"/>
      <c r="P61" s="213"/>
      <c r="Q61" s="216">
        <f t="shared" si="24"/>
        <v>60</v>
      </c>
      <c r="R61" s="217">
        <f t="shared" si="24"/>
        <v>60</v>
      </c>
      <c r="S61" s="217">
        <f t="shared" si="24"/>
        <v>60</v>
      </c>
      <c r="T61" s="217">
        <f t="shared" si="24"/>
        <v>60</v>
      </c>
      <c r="U61" s="217">
        <f t="shared" si="24"/>
        <v>60</v>
      </c>
      <c r="V61" s="217">
        <f t="shared" si="24"/>
        <v>60</v>
      </c>
      <c r="W61" s="217">
        <f t="shared" si="24"/>
        <v>60</v>
      </c>
      <c r="X61" s="217">
        <f t="shared" si="24"/>
        <v>60</v>
      </c>
      <c r="Y61" s="217">
        <f t="shared" si="24"/>
        <v>60</v>
      </c>
      <c r="Z61" s="218">
        <f t="shared" si="24"/>
        <v>60</v>
      </c>
      <c r="AA61" s="219">
        <f t="shared" si="25"/>
        <v>60</v>
      </c>
      <c r="AB61" s="220"/>
      <c r="AC61" s="215" t="s">
        <v>625</v>
      </c>
      <c r="AD61" s="210"/>
      <c r="AF61" s="205">
        <v>60</v>
      </c>
    </row>
    <row r="62" spans="1:32" ht="12" customHeight="1" thickBot="1" x14ac:dyDescent="0.35">
      <c r="A62" s="210"/>
      <c r="B62" s="213"/>
      <c r="C62" s="213"/>
      <c r="D62" s="213"/>
      <c r="E62" s="213"/>
      <c r="F62" s="213"/>
      <c r="G62" s="213"/>
      <c r="H62" s="213"/>
      <c r="I62" s="213"/>
      <c r="J62" s="213"/>
      <c r="K62" s="213"/>
      <c r="L62" s="467" t="s">
        <v>67</v>
      </c>
      <c r="M62" s="467"/>
      <c r="N62" s="467"/>
      <c r="O62" s="467"/>
      <c r="P62" s="213"/>
      <c r="Q62" s="216">
        <f t="shared" si="24"/>
        <v>10</v>
      </c>
      <c r="R62" s="217">
        <f t="shared" si="24"/>
        <v>10</v>
      </c>
      <c r="S62" s="217">
        <f t="shared" si="24"/>
        <v>10</v>
      </c>
      <c r="T62" s="217">
        <f t="shared" si="24"/>
        <v>10</v>
      </c>
      <c r="U62" s="217">
        <f t="shared" si="24"/>
        <v>10</v>
      </c>
      <c r="V62" s="217">
        <f t="shared" si="24"/>
        <v>10</v>
      </c>
      <c r="W62" s="217">
        <f t="shared" si="24"/>
        <v>10</v>
      </c>
      <c r="X62" s="217">
        <f t="shared" si="24"/>
        <v>10</v>
      </c>
      <c r="Y62" s="217">
        <f t="shared" si="24"/>
        <v>10</v>
      </c>
      <c r="Z62" s="218">
        <f t="shared" si="24"/>
        <v>10</v>
      </c>
      <c r="AA62" s="219">
        <f t="shared" si="25"/>
        <v>10</v>
      </c>
      <c r="AB62" s="220"/>
      <c r="AC62" s="215"/>
      <c r="AD62" s="210"/>
      <c r="AF62" s="205">
        <v>10</v>
      </c>
    </row>
    <row r="63" spans="1:32" ht="12" customHeight="1" thickBot="1" x14ac:dyDescent="0.35">
      <c r="A63" s="210"/>
      <c r="B63" s="213"/>
      <c r="C63" s="213"/>
      <c r="D63" s="213"/>
      <c r="E63" s="213"/>
      <c r="F63" s="213"/>
      <c r="G63" s="213"/>
      <c r="H63" s="213"/>
      <c r="I63" s="213"/>
      <c r="J63" s="213"/>
      <c r="K63" s="213"/>
      <c r="L63" s="213"/>
      <c r="M63" s="213"/>
      <c r="N63" s="213"/>
      <c r="O63" s="213"/>
      <c r="P63" s="213"/>
      <c r="Q63" s="213"/>
      <c r="R63" s="213"/>
      <c r="S63" s="213"/>
      <c r="T63" s="213"/>
      <c r="U63" s="213"/>
      <c r="V63" s="213"/>
      <c r="W63" s="213"/>
      <c r="X63" s="213"/>
      <c r="Y63" s="213"/>
      <c r="Z63" s="213"/>
      <c r="AA63" s="213"/>
      <c r="AB63" s="215"/>
      <c r="AC63" s="215"/>
      <c r="AD63" s="210"/>
    </row>
    <row r="64" spans="1:32" ht="12" customHeight="1" thickBot="1" x14ac:dyDescent="0.35">
      <c r="A64" s="210"/>
      <c r="B64" s="213"/>
      <c r="C64" s="213"/>
      <c r="D64" s="213"/>
      <c r="E64" s="213"/>
      <c r="F64" s="213"/>
      <c r="G64" s="213"/>
      <c r="H64" s="213"/>
      <c r="I64" s="213"/>
      <c r="J64" s="213"/>
      <c r="K64" s="213"/>
      <c r="L64" s="465" t="s">
        <v>65</v>
      </c>
      <c r="M64" s="465"/>
      <c r="N64" s="465"/>
      <c r="O64" s="465"/>
      <c r="P64" s="213"/>
      <c r="Q64" s="216">
        <f t="shared" ref="Q64:Z66" si="26">$AA64</f>
        <v>10</v>
      </c>
      <c r="R64" s="217">
        <f t="shared" si="26"/>
        <v>10</v>
      </c>
      <c r="S64" s="217">
        <f t="shared" si="26"/>
        <v>10</v>
      </c>
      <c r="T64" s="217">
        <f t="shared" si="26"/>
        <v>10</v>
      </c>
      <c r="U64" s="217">
        <f t="shared" si="26"/>
        <v>10</v>
      </c>
      <c r="V64" s="217">
        <f t="shared" si="26"/>
        <v>10</v>
      </c>
      <c r="W64" s="217">
        <f t="shared" si="26"/>
        <v>10</v>
      </c>
      <c r="X64" s="217">
        <f t="shared" si="26"/>
        <v>10</v>
      </c>
      <c r="Y64" s="217">
        <f t="shared" si="26"/>
        <v>10</v>
      </c>
      <c r="Z64" s="218">
        <f t="shared" si="26"/>
        <v>10</v>
      </c>
      <c r="AA64" s="219">
        <f t="shared" ref="AA64:AA66" si="27">AF64</f>
        <v>10</v>
      </c>
      <c r="AB64" s="220"/>
      <c r="AC64" s="215"/>
      <c r="AD64" s="210"/>
      <c r="AF64" s="205">
        <v>10</v>
      </c>
    </row>
    <row r="65" spans="1:32" ht="12" customHeight="1" thickBot="1" x14ac:dyDescent="0.35">
      <c r="A65" s="210"/>
      <c r="B65" s="213"/>
      <c r="C65" s="213"/>
      <c r="D65" s="213"/>
      <c r="E65" s="213"/>
      <c r="F65" s="213"/>
      <c r="G65" s="213"/>
      <c r="H65" s="213"/>
      <c r="I65" s="213"/>
      <c r="J65" s="213"/>
      <c r="K65" s="213"/>
      <c r="L65" s="466" t="s">
        <v>570</v>
      </c>
      <c r="M65" s="466"/>
      <c r="N65" s="466"/>
      <c r="O65" s="466"/>
      <c r="P65" s="213"/>
      <c r="Q65" s="216">
        <f t="shared" si="26"/>
        <v>60</v>
      </c>
      <c r="R65" s="217">
        <f t="shared" si="26"/>
        <v>60</v>
      </c>
      <c r="S65" s="217">
        <f t="shared" si="26"/>
        <v>60</v>
      </c>
      <c r="T65" s="217">
        <f t="shared" si="26"/>
        <v>60</v>
      </c>
      <c r="U65" s="217">
        <f t="shared" si="26"/>
        <v>60</v>
      </c>
      <c r="V65" s="217">
        <f t="shared" si="26"/>
        <v>60</v>
      </c>
      <c r="W65" s="217">
        <f t="shared" si="26"/>
        <v>60</v>
      </c>
      <c r="X65" s="217">
        <f t="shared" si="26"/>
        <v>60</v>
      </c>
      <c r="Y65" s="217">
        <f t="shared" si="26"/>
        <v>60</v>
      </c>
      <c r="Z65" s="218">
        <f t="shared" si="26"/>
        <v>60</v>
      </c>
      <c r="AA65" s="219">
        <f t="shared" si="27"/>
        <v>60</v>
      </c>
      <c r="AB65" s="220"/>
      <c r="AC65" s="215" t="s">
        <v>626</v>
      </c>
      <c r="AD65" s="210"/>
      <c r="AF65" s="205">
        <v>60</v>
      </c>
    </row>
    <row r="66" spans="1:32" ht="12" customHeight="1" thickBot="1" x14ac:dyDescent="0.35">
      <c r="A66" s="210"/>
      <c r="B66" s="213"/>
      <c r="C66" s="213"/>
      <c r="D66" s="213"/>
      <c r="E66" s="213"/>
      <c r="F66" s="213"/>
      <c r="G66" s="213"/>
      <c r="H66" s="213"/>
      <c r="I66" s="213"/>
      <c r="J66" s="213"/>
      <c r="K66" s="213"/>
      <c r="L66" s="467" t="s">
        <v>67</v>
      </c>
      <c r="M66" s="467"/>
      <c r="N66" s="467"/>
      <c r="O66" s="467"/>
      <c r="P66" s="213"/>
      <c r="Q66" s="216">
        <f t="shared" si="26"/>
        <v>30</v>
      </c>
      <c r="R66" s="217">
        <f t="shared" si="26"/>
        <v>30</v>
      </c>
      <c r="S66" s="217">
        <f t="shared" si="26"/>
        <v>30</v>
      </c>
      <c r="T66" s="217">
        <f t="shared" si="26"/>
        <v>30</v>
      </c>
      <c r="U66" s="217">
        <f t="shared" si="26"/>
        <v>30</v>
      </c>
      <c r="V66" s="217">
        <f t="shared" si="26"/>
        <v>30</v>
      </c>
      <c r="W66" s="217">
        <f t="shared" si="26"/>
        <v>30</v>
      </c>
      <c r="X66" s="217">
        <f t="shared" si="26"/>
        <v>30</v>
      </c>
      <c r="Y66" s="217">
        <f t="shared" si="26"/>
        <v>30</v>
      </c>
      <c r="Z66" s="218">
        <f t="shared" si="26"/>
        <v>30</v>
      </c>
      <c r="AA66" s="219">
        <f t="shared" si="27"/>
        <v>30</v>
      </c>
      <c r="AB66" s="220"/>
      <c r="AC66" s="215"/>
      <c r="AD66" s="210"/>
      <c r="AF66" s="205">
        <v>30</v>
      </c>
    </row>
    <row r="67" spans="1:32" ht="12" customHeight="1" x14ac:dyDescent="0.3">
      <c r="A67" s="210"/>
      <c r="B67" s="213"/>
      <c r="C67" s="213"/>
      <c r="D67" s="213"/>
      <c r="E67" s="213"/>
      <c r="F67" s="213"/>
      <c r="G67" s="213"/>
      <c r="H67" s="213"/>
      <c r="I67" s="213"/>
      <c r="J67" s="213"/>
      <c r="K67" s="213"/>
      <c r="L67" s="213"/>
      <c r="M67" s="213"/>
      <c r="N67" s="213"/>
      <c r="O67" s="213"/>
      <c r="P67" s="213"/>
      <c r="Q67" s="213"/>
      <c r="R67" s="213"/>
      <c r="S67" s="213"/>
      <c r="T67" s="213"/>
      <c r="U67" s="213"/>
      <c r="V67" s="213"/>
      <c r="W67" s="213"/>
      <c r="X67" s="213"/>
      <c r="Y67" s="213"/>
      <c r="Z67" s="213"/>
      <c r="AA67" s="213"/>
      <c r="AB67" s="215"/>
      <c r="AC67" s="215"/>
      <c r="AD67" s="210"/>
    </row>
    <row r="68" spans="1:32" ht="12" customHeight="1" thickBot="1" x14ac:dyDescent="0.35">
      <c r="A68" s="210"/>
      <c r="B68" s="226"/>
      <c r="C68" s="226" t="s">
        <v>640</v>
      </c>
      <c r="D68" s="226"/>
      <c r="E68" s="226"/>
      <c r="F68" s="226"/>
      <c r="G68" s="226"/>
      <c r="H68" s="226"/>
      <c r="I68" s="226"/>
      <c r="J68" s="226"/>
      <c r="K68" s="226"/>
      <c r="L68" s="226"/>
      <c r="M68" s="226"/>
      <c r="N68" s="226"/>
      <c r="O68" s="226"/>
      <c r="P68" s="226"/>
      <c r="Q68" s="226"/>
      <c r="R68" s="226"/>
      <c r="S68" s="226"/>
      <c r="T68" s="226"/>
      <c r="U68" s="226"/>
      <c r="V68" s="226"/>
      <c r="W68" s="226"/>
      <c r="X68" s="226"/>
      <c r="Y68" s="226"/>
      <c r="Z68" s="226"/>
      <c r="AA68" s="227"/>
      <c r="AB68" s="228"/>
      <c r="AC68" s="228"/>
      <c r="AD68" s="210"/>
      <c r="AF68" s="205" t="s">
        <v>649</v>
      </c>
    </row>
    <row r="69" spans="1:32" ht="12" customHeight="1" thickTop="1" thickBot="1" x14ac:dyDescent="0.35">
      <c r="A69" s="210"/>
      <c r="B69" s="226"/>
      <c r="C69" s="468" t="str">
        <f>AF68</f>
        <v>Strong, Agile</v>
      </c>
      <c r="D69" s="469"/>
      <c r="E69" s="469"/>
      <c r="F69" s="469"/>
      <c r="G69" s="469"/>
      <c r="H69" s="469"/>
      <c r="I69" s="470"/>
      <c r="J69" s="226"/>
      <c r="K69" s="226"/>
      <c r="L69" s="465" t="s">
        <v>65</v>
      </c>
      <c r="M69" s="465"/>
      <c r="N69" s="465"/>
      <c r="O69" s="465"/>
      <c r="P69" s="226"/>
      <c r="Q69" s="216">
        <f t="shared" ref="Q69:Z71" si="28">$AA69</f>
        <v>30</v>
      </c>
      <c r="R69" s="217">
        <f t="shared" si="28"/>
        <v>30</v>
      </c>
      <c r="S69" s="217">
        <f t="shared" si="28"/>
        <v>30</v>
      </c>
      <c r="T69" s="217">
        <f t="shared" si="28"/>
        <v>30</v>
      </c>
      <c r="U69" s="217">
        <f t="shared" si="28"/>
        <v>30</v>
      </c>
      <c r="V69" s="217">
        <f t="shared" si="28"/>
        <v>30</v>
      </c>
      <c r="W69" s="217">
        <f t="shared" si="28"/>
        <v>30</v>
      </c>
      <c r="X69" s="217">
        <f t="shared" si="28"/>
        <v>30</v>
      </c>
      <c r="Y69" s="217">
        <f t="shared" si="28"/>
        <v>30</v>
      </c>
      <c r="Z69" s="218">
        <f t="shared" si="28"/>
        <v>30</v>
      </c>
      <c r="AA69" s="229">
        <f>AF69</f>
        <v>30</v>
      </c>
      <c r="AB69" s="230"/>
      <c r="AC69" s="228"/>
      <c r="AD69" s="210"/>
      <c r="AF69" s="205">
        <v>30</v>
      </c>
    </row>
    <row r="70" spans="1:32" ht="12" customHeight="1" thickTop="1" thickBot="1" x14ac:dyDescent="0.35">
      <c r="A70" s="210"/>
      <c r="B70" s="226"/>
      <c r="C70" s="226"/>
      <c r="D70" s="226"/>
      <c r="E70" s="226"/>
      <c r="F70" s="226"/>
      <c r="G70" s="226"/>
      <c r="H70" s="226"/>
      <c r="I70" s="226"/>
      <c r="J70" s="226"/>
      <c r="K70" s="226"/>
      <c r="L70" s="466" t="s">
        <v>570</v>
      </c>
      <c r="M70" s="466"/>
      <c r="N70" s="466"/>
      <c r="O70" s="466"/>
      <c r="P70" s="226"/>
      <c r="Q70" s="216">
        <f t="shared" si="28"/>
        <v>60</v>
      </c>
      <c r="R70" s="217">
        <f t="shared" si="28"/>
        <v>60</v>
      </c>
      <c r="S70" s="217">
        <f t="shared" si="28"/>
        <v>60</v>
      </c>
      <c r="T70" s="217">
        <f t="shared" si="28"/>
        <v>60</v>
      </c>
      <c r="U70" s="217">
        <f t="shared" si="28"/>
        <v>60</v>
      </c>
      <c r="V70" s="217">
        <f t="shared" si="28"/>
        <v>60</v>
      </c>
      <c r="W70" s="217">
        <f t="shared" si="28"/>
        <v>60</v>
      </c>
      <c r="X70" s="217">
        <f t="shared" si="28"/>
        <v>60</v>
      </c>
      <c r="Y70" s="217">
        <f t="shared" si="28"/>
        <v>60</v>
      </c>
      <c r="Z70" s="218">
        <f t="shared" si="28"/>
        <v>60</v>
      </c>
      <c r="AA70" s="229">
        <f t="shared" ref="AA70:AA71" si="29">AF70</f>
        <v>60</v>
      </c>
      <c r="AB70" s="230"/>
      <c r="AC70" s="228" t="s">
        <v>624</v>
      </c>
      <c r="AD70" s="210"/>
      <c r="AF70" s="205">
        <v>60</v>
      </c>
    </row>
    <row r="71" spans="1:32" ht="12" customHeight="1" thickBot="1" x14ac:dyDescent="0.35">
      <c r="A71" s="210"/>
      <c r="B71" s="226"/>
      <c r="C71" s="226"/>
      <c r="D71" s="226"/>
      <c r="E71" s="226"/>
      <c r="F71" s="226"/>
      <c r="G71" s="226"/>
      <c r="H71" s="226"/>
      <c r="I71" s="226"/>
      <c r="J71" s="226"/>
      <c r="K71" s="226"/>
      <c r="L71" s="467" t="s">
        <v>67</v>
      </c>
      <c r="M71" s="467"/>
      <c r="N71" s="467"/>
      <c r="O71" s="467"/>
      <c r="P71" s="226"/>
      <c r="Q71" s="216">
        <f t="shared" si="28"/>
        <v>10</v>
      </c>
      <c r="R71" s="217">
        <f t="shared" si="28"/>
        <v>10</v>
      </c>
      <c r="S71" s="217">
        <f t="shared" si="28"/>
        <v>10</v>
      </c>
      <c r="T71" s="217">
        <f t="shared" si="28"/>
        <v>10</v>
      </c>
      <c r="U71" s="217">
        <f t="shared" si="28"/>
        <v>10</v>
      </c>
      <c r="V71" s="217">
        <f t="shared" si="28"/>
        <v>10</v>
      </c>
      <c r="W71" s="217">
        <f t="shared" si="28"/>
        <v>10</v>
      </c>
      <c r="X71" s="217">
        <f t="shared" si="28"/>
        <v>10</v>
      </c>
      <c r="Y71" s="217">
        <f t="shared" si="28"/>
        <v>10</v>
      </c>
      <c r="Z71" s="218">
        <f t="shared" si="28"/>
        <v>10</v>
      </c>
      <c r="AA71" s="229">
        <f t="shared" si="29"/>
        <v>10</v>
      </c>
      <c r="AB71" s="230"/>
      <c r="AC71" s="228"/>
      <c r="AD71" s="210"/>
      <c r="AF71" s="205">
        <v>10</v>
      </c>
    </row>
    <row r="72" spans="1:32" ht="12" customHeight="1" thickBot="1" x14ac:dyDescent="0.35">
      <c r="A72" s="210"/>
      <c r="B72" s="226"/>
      <c r="C72" s="226"/>
      <c r="D72" s="226"/>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8"/>
      <c r="AC72" s="228"/>
      <c r="AD72" s="210"/>
    </row>
    <row r="73" spans="1:32" ht="12" customHeight="1" thickBot="1" x14ac:dyDescent="0.35">
      <c r="A73" s="210"/>
      <c r="B73" s="226"/>
      <c r="C73" s="226"/>
      <c r="D73" s="226"/>
      <c r="E73" s="226"/>
      <c r="F73" s="226"/>
      <c r="G73" s="226"/>
      <c r="H73" s="226"/>
      <c r="I73" s="226"/>
      <c r="J73" s="226"/>
      <c r="K73" s="226"/>
      <c r="L73" s="465" t="s">
        <v>65</v>
      </c>
      <c r="M73" s="465"/>
      <c r="N73" s="465"/>
      <c r="O73" s="465"/>
      <c r="P73" s="226"/>
      <c r="Q73" s="216">
        <f t="shared" ref="Q73:Z75" si="30">$AA73</f>
        <v>10</v>
      </c>
      <c r="R73" s="217">
        <f t="shared" si="30"/>
        <v>10</v>
      </c>
      <c r="S73" s="217">
        <f t="shared" si="30"/>
        <v>10</v>
      </c>
      <c r="T73" s="217">
        <f t="shared" si="30"/>
        <v>10</v>
      </c>
      <c r="U73" s="217">
        <f t="shared" si="30"/>
        <v>10</v>
      </c>
      <c r="V73" s="217">
        <f t="shared" si="30"/>
        <v>10</v>
      </c>
      <c r="W73" s="217">
        <f t="shared" si="30"/>
        <v>10</v>
      </c>
      <c r="X73" s="217">
        <f t="shared" si="30"/>
        <v>10</v>
      </c>
      <c r="Y73" s="217">
        <f t="shared" si="30"/>
        <v>10</v>
      </c>
      <c r="Z73" s="218">
        <f t="shared" si="30"/>
        <v>10</v>
      </c>
      <c r="AA73" s="229">
        <f t="shared" ref="AA73:AA75" si="31">AF73</f>
        <v>10</v>
      </c>
      <c r="AB73" s="230"/>
      <c r="AC73" s="228"/>
      <c r="AD73" s="210"/>
      <c r="AF73" s="205">
        <v>10</v>
      </c>
    </row>
    <row r="74" spans="1:32" ht="12" customHeight="1" thickBot="1" x14ac:dyDescent="0.35">
      <c r="A74" s="210"/>
      <c r="B74" s="226"/>
      <c r="C74" s="226"/>
      <c r="D74" s="226"/>
      <c r="E74" s="226"/>
      <c r="F74" s="226"/>
      <c r="G74" s="226"/>
      <c r="H74" s="226"/>
      <c r="I74" s="226"/>
      <c r="J74" s="226"/>
      <c r="K74" s="226"/>
      <c r="L74" s="466" t="s">
        <v>570</v>
      </c>
      <c r="M74" s="466"/>
      <c r="N74" s="466"/>
      <c r="O74" s="466"/>
      <c r="P74" s="226"/>
      <c r="Q74" s="216">
        <f t="shared" si="30"/>
        <v>10</v>
      </c>
      <c r="R74" s="217">
        <f t="shared" si="30"/>
        <v>10</v>
      </c>
      <c r="S74" s="217">
        <f t="shared" si="30"/>
        <v>10</v>
      </c>
      <c r="T74" s="217">
        <f t="shared" si="30"/>
        <v>10</v>
      </c>
      <c r="U74" s="217">
        <f t="shared" si="30"/>
        <v>10</v>
      </c>
      <c r="V74" s="217">
        <f t="shared" si="30"/>
        <v>10</v>
      </c>
      <c r="W74" s="217">
        <f t="shared" si="30"/>
        <v>10</v>
      </c>
      <c r="X74" s="217">
        <f t="shared" si="30"/>
        <v>10</v>
      </c>
      <c r="Y74" s="217">
        <f t="shared" si="30"/>
        <v>10</v>
      </c>
      <c r="Z74" s="218">
        <f t="shared" si="30"/>
        <v>10</v>
      </c>
      <c r="AA74" s="229">
        <f t="shared" si="31"/>
        <v>10</v>
      </c>
      <c r="AB74" s="230"/>
      <c r="AC74" s="228" t="s">
        <v>625</v>
      </c>
      <c r="AD74" s="210"/>
      <c r="AF74" s="205">
        <v>10</v>
      </c>
    </row>
    <row r="75" spans="1:32" ht="12" customHeight="1" thickBot="1" x14ac:dyDescent="0.35">
      <c r="A75" s="210"/>
      <c r="B75" s="226"/>
      <c r="C75" s="226"/>
      <c r="D75" s="226"/>
      <c r="E75" s="226"/>
      <c r="F75" s="226"/>
      <c r="G75" s="226"/>
      <c r="H75" s="226"/>
      <c r="I75" s="226"/>
      <c r="J75" s="226"/>
      <c r="K75" s="226"/>
      <c r="L75" s="467" t="s">
        <v>67</v>
      </c>
      <c r="M75" s="467"/>
      <c r="N75" s="467"/>
      <c r="O75" s="467"/>
      <c r="P75" s="226"/>
      <c r="Q75" s="216">
        <f t="shared" si="30"/>
        <v>80</v>
      </c>
      <c r="R75" s="217">
        <f t="shared" si="30"/>
        <v>80</v>
      </c>
      <c r="S75" s="217">
        <f t="shared" si="30"/>
        <v>80</v>
      </c>
      <c r="T75" s="217">
        <f t="shared" si="30"/>
        <v>80</v>
      </c>
      <c r="U75" s="217">
        <f t="shared" si="30"/>
        <v>80</v>
      </c>
      <c r="V75" s="217">
        <f t="shared" si="30"/>
        <v>80</v>
      </c>
      <c r="W75" s="217">
        <f t="shared" si="30"/>
        <v>80</v>
      </c>
      <c r="X75" s="217">
        <f t="shared" si="30"/>
        <v>80</v>
      </c>
      <c r="Y75" s="217">
        <f t="shared" si="30"/>
        <v>80</v>
      </c>
      <c r="Z75" s="218">
        <f t="shared" si="30"/>
        <v>80</v>
      </c>
      <c r="AA75" s="229">
        <f t="shared" si="31"/>
        <v>80</v>
      </c>
      <c r="AB75" s="230"/>
      <c r="AC75" s="228"/>
      <c r="AD75" s="210"/>
      <c r="AF75" s="205">
        <v>80</v>
      </c>
    </row>
    <row r="76" spans="1:32" ht="12" customHeight="1" thickBot="1" x14ac:dyDescent="0.35">
      <c r="A76" s="210"/>
      <c r="B76" s="226"/>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8"/>
      <c r="AC76" s="228"/>
      <c r="AD76" s="210"/>
    </row>
    <row r="77" spans="1:32" ht="12" customHeight="1" thickBot="1" x14ac:dyDescent="0.35">
      <c r="A77" s="210"/>
      <c r="B77" s="226"/>
      <c r="C77" s="226"/>
      <c r="D77" s="226"/>
      <c r="E77" s="226"/>
      <c r="F77" s="226"/>
      <c r="G77" s="226"/>
      <c r="H77" s="226"/>
      <c r="I77" s="226"/>
      <c r="J77" s="226"/>
      <c r="K77" s="226"/>
      <c r="L77" s="465" t="s">
        <v>65</v>
      </c>
      <c r="M77" s="465"/>
      <c r="N77" s="465"/>
      <c r="O77" s="465"/>
      <c r="P77" s="226"/>
      <c r="Q77" s="216">
        <f t="shared" ref="Q77:Z79" si="32">$AA77</f>
        <v>30</v>
      </c>
      <c r="R77" s="217">
        <f t="shared" si="32"/>
        <v>30</v>
      </c>
      <c r="S77" s="217">
        <f t="shared" si="32"/>
        <v>30</v>
      </c>
      <c r="T77" s="217">
        <f t="shared" si="32"/>
        <v>30</v>
      </c>
      <c r="U77" s="217">
        <f t="shared" si="32"/>
        <v>30</v>
      </c>
      <c r="V77" s="217">
        <f t="shared" si="32"/>
        <v>30</v>
      </c>
      <c r="W77" s="217">
        <f t="shared" si="32"/>
        <v>30</v>
      </c>
      <c r="X77" s="217">
        <f t="shared" si="32"/>
        <v>30</v>
      </c>
      <c r="Y77" s="217">
        <f t="shared" si="32"/>
        <v>30</v>
      </c>
      <c r="Z77" s="218">
        <f t="shared" si="32"/>
        <v>30</v>
      </c>
      <c r="AA77" s="229">
        <f t="shared" ref="AA77:AA79" si="33">AF77</f>
        <v>30</v>
      </c>
      <c r="AB77" s="230"/>
      <c r="AC77" s="228"/>
      <c r="AD77" s="210"/>
      <c r="AF77" s="205">
        <v>30</v>
      </c>
    </row>
    <row r="78" spans="1:32" ht="12" customHeight="1" thickBot="1" x14ac:dyDescent="0.35">
      <c r="A78" s="210"/>
      <c r="B78" s="226"/>
      <c r="C78" s="226"/>
      <c r="D78" s="226"/>
      <c r="E78" s="226"/>
      <c r="F78" s="226"/>
      <c r="G78" s="226"/>
      <c r="H78" s="226"/>
      <c r="I78" s="226"/>
      <c r="J78" s="226"/>
      <c r="K78" s="226"/>
      <c r="L78" s="466" t="s">
        <v>570</v>
      </c>
      <c r="M78" s="466"/>
      <c r="N78" s="466"/>
      <c r="O78" s="466"/>
      <c r="P78" s="226"/>
      <c r="Q78" s="216">
        <f t="shared" si="32"/>
        <v>10</v>
      </c>
      <c r="R78" s="217">
        <f t="shared" si="32"/>
        <v>10</v>
      </c>
      <c r="S78" s="217">
        <f t="shared" si="32"/>
        <v>10</v>
      </c>
      <c r="T78" s="217">
        <f t="shared" si="32"/>
        <v>10</v>
      </c>
      <c r="U78" s="217">
        <f t="shared" si="32"/>
        <v>10</v>
      </c>
      <c r="V78" s="217">
        <f t="shared" si="32"/>
        <v>10</v>
      </c>
      <c r="W78" s="217">
        <f t="shared" si="32"/>
        <v>10</v>
      </c>
      <c r="X78" s="217">
        <f t="shared" si="32"/>
        <v>10</v>
      </c>
      <c r="Y78" s="217">
        <f t="shared" si="32"/>
        <v>10</v>
      </c>
      <c r="Z78" s="218">
        <f t="shared" si="32"/>
        <v>10</v>
      </c>
      <c r="AA78" s="229">
        <f t="shared" si="33"/>
        <v>10</v>
      </c>
      <c r="AB78" s="230"/>
      <c r="AC78" s="228" t="s">
        <v>626</v>
      </c>
      <c r="AD78" s="210"/>
      <c r="AF78" s="205">
        <v>10</v>
      </c>
    </row>
    <row r="79" spans="1:32" ht="12" customHeight="1" thickBot="1" x14ac:dyDescent="0.35">
      <c r="A79" s="210"/>
      <c r="B79" s="226"/>
      <c r="C79" s="226"/>
      <c r="D79" s="226"/>
      <c r="E79" s="226"/>
      <c r="F79" s="226"/>
      <c r="G79" s="226"/>
      <c r="H79" s="226"/>
      <c r="I79" s="226"/>
      <c r="J79" s="226"/>
      <c r="K79" s="226"/>
      <c r="L79" s="467" t="s">
        <v>67</v>
      </c>
      <c r="M79" s="467"/>
      <c r="N79" s="467"/>
      <c r="O79" s="467"/>
      <c r="P79" s="226"/>
      <c r="Q79" s="216">
        <f t="shared" si="32"/>
        <v>60</v>
      </c>
      <c r="R79" s="217">
        <f t="shared" si="32"/>
        <v>60</v>
      </c>
      <c r="S79" s="217">
        <f t="shared" si="32"/>
        <v>60</v>
      </c>
      <c r="T79" s="217">
        <f t="shared" si="32"/>
        <v>60</v>
      </c>
      <c r="U79" s="217">
        <f t="shared" si="32"/>
        <v>60</v>
      </c>
      <c r="V79" s="217">
        <f t="shared" si="32"/>
        <v>60</v>
      </c>
      <c r="W79" s="217">
        <f t="shared" si="32"/>
        <v>60</v>
      </c>
      <c r="X79" s="217">
        <f t="shared" si="32"/>
        <v>60</v>
      </c>
      <c r="Y79" s="217">
        <f t="shared" si="32"/>
        <v>60</v>
      </c>
      <c r="Z79" s="218">
        <f t="shared" si="32"/>
        <v>60</v>
      </c>
      <c r="AA79" s="229">
        <f t="shared" si="33"/>
        <v>60</v>
      </c>
      <c r="AB79" s="230"/>
      <c r="AC79" s="228"/>
      <c r="AD79" s="210"/>
      <c r="AF79" s="205">
        <v>60</v>
      </c>
    </row>
    <row r="80" spans="1:32" ht="12" customHeight="1" x14ac:dyDescent="0.3">
      <c r="A80" s="210"/>
      <c r="B80" s="226"/>
      <c r="C80" s="226"/>
      <c r="D80" s="226"/>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8"/>
      <c r="AC80" s="228"/>
      <c r="AD80" s="210"/>
    </row>
    <row r="81" spans="1:32" ht="12" customHeight="1" thickBot="1" x14ac:dyDescent="0.35">
      <c r="A81" s="210"/>
      <c r="B81" s="213"/>
      <c r="C81" s="213" t="s">
        <v>640</v>
      </c>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4"/>
      <c r="AB81" s="215"/>
      <c r="AC81" s="215"/>
      <c r="AD81" s="210"/>
      <c r="AF81" s="205" t="s">
        <v>650</v>
      </c>
    </row>
    <row r="82" spans="1:32" ht="12" customHeight="1" thickTop="1" thickBot="1" x14ac:dyDescent="0.35">
      <c r="A82" s="210"/>
      <c r="B82" s="213"/>
      <c r="C82" s="468" t="str">
        <f>AF81</f>
        <v>Quick, Powerful</v>
      </c>
      <c r="D82" s="469"/>
      <c r="E82" s="469"/>
      <c r="F82" s="469"/>
      <c r="G82" s="469"/>
      <c r="H82" s="469"/>
      <c r="I82" s="470"/>
      <c r="J82" s="213"/>
      <c r="K82" s="213"/>
      <c r="L82" s="465" t="s">
        <v>65</v>
      </c>
      <c r="M82" s="465"/>
      <c r="N82" s="465"/>
      <c r="O82" s="465"/>
      <c r="P82" s="213"/>
      <c r="Q82" s="216">
        <f t="shared" ref="Q82:Z84" si="34">$AA82</f>
        <v>60</v>
      </c>
      <c r="R82" s="217">
        <f t="shared" si="34"/>
        <v>60</v>
      </c>
      <c r="S82" s="217">
        <f t="shared" si="34"/>
        <v>60</v>
      </c>
      <c r="T82" s="217">
        <f t="shared" si="34"/>
        <v>60</v>
      </c>
      <c r="U82" s="217">
        <f t="shared" si="34"/>
        <v>60</v>
      </c>
      <c r="V82" s="217">
        <f t="shared" si="34"/>
        <v>60</v>
      </c>
      <c r="W82" s="217">
        <f t="shared" si="34"/>
        <v>60</v>
      </c>
      <c r="X82" s="217">
        <f t="shared" si="34"/>
        <v>60</v>
      </c>
      <c r="Y82" s="217">
        <f t="shared" si="34"/>
        <v>60</v>
      </c>
      <c r="Z82" s="218">
        <f t="shared" si="34"/>
        <v>60</v>
      </c>
      <c r="AA82" s="219">
        <f>AF82</f>
        <v>60</v>
      </c>
      <c r="AB82" s="220"/>
      <c r="AC82" s="215"/>
      <c r="AD82" s="210"/>
      <c r="AF82" s="205">
        <v>60</v>
      </c>
    </row>
    <row r="83" spans="1:32" ht="12" customHeight="1" thickTop="1" thickBot="1" x14ac:dyDescent="0.35">
      <c r="A83" s="210"/>
      <c r="B83" s="213"/>
      <c r="C83" s="213"/>
      <c r="D83" s="213"/>
      <c r="E83" s="213"/>
      <c r="F83" s="213"/>
      <c r="G83" s="213"/>
      <c r="H83" s="213"/>
      <c r="I83" s="213"/>
      <c r="J83" s="213"/>
      <c r="K83" s="213"/>
      <c r="L83" s="466" t="s">
        <v>570</v>
      </c>
      <c r="M83" s="466"/>
      <c r="N83" s="466"/>
      <c r="O83" s="466"/>
      <c r="P83" s="213"/>
      <c r="Q83" s="216">
        <f t="shared" si="34"/>
        <v>10</v>
      </c>
      <c r="R83" s="217">
        <f t="shared" si="34"/>
        <v>10</v>
      </c>
      <c r="S83" s="217">
        <f t="shared" si="34"/>
        <v>10</v>
      </c>
      <c r="T83" s="217">
        <f t="shared" si="34"/>
        <v>10</v>
      </c>
      <c r="U83" s="217">
        <f t="shared" si="34"/>
        <v>10</v>
      </c>
      <c r="V83" s="217">
        <f t="shared" si="34"/>
        <v>10</v>
      </c>
      <c r="W83" s="217">
        <f t="shared" si="34"/>
        <v>10</v>
      </c>
      <c r="X83" s="217">
        <f t="shared" si="34"/>
        <v>10</v>
      </c>
      <c r="Y83" s="217">
        <f t="shared" si="34"/>
        <v>10</v>
      </c>
      <c r="Z83" s="218">
        <f t="shared" si="34"/>
        <v>10</v>
      </c>
      <c r="AA83" s="219">
        <f t="shared" ref="AA83:AA84" si="35">AF83</f>
        <v>10</v>
      </c>
      <c r="AB83" s="220"/>
      <c r="AC83" s="215" t="s">
        <v>624</v>
      </c>
      <c r="AD83" s="210"/>
      <c r="AF83" s="205">
        <v>10</v>
      </c>
    </row>
    <row r="84" spans="1:32" ht="12" customHeight="1" thickBot="1" x14ac:dyDescent="0.35">
      <c r="A84" s="210"/>
      <c r="B84" s="213"/>
      <c r="C84" s="213"/>
      <c r="D84" s="213"/>
      <c r="E84" s="213"/>
      <c r="F84" s="213"/>
      <c r="G84" s="213"/>
      <c r="H84" s="213"/>
      <c r="I84" s="213"/>
      <c r="J84" s="213"/>
      <c r="K84" s="213"/>
      <c r="L84" s="467" t="s">
        <v>67</v>
      </c>
      <c r="M84" s="467"/>
      <c r="N84" s="467"/>
      <c r="O84" s="467"/>
      <c r="P84" s="213"/>
      <c r="Q84" s="216">
        <f t="shared" si="34"/>
        <v>30</v>
      </c>
      <c r="R84" s="217">
        <f t="shared" si="34"/>
        <v>30</v>
      </c>
      <c r="S84" s="217">
        <f t="shared" si="34"/>
        <v>30</v>
      </c>
      <c r="T84" s="217">
        <f t="shared" si="34"/>
        <v>30</v>
      </c>
      <c r="U84" s="217">
        <f t="shared" si="34"/>
        <v>30</v>
      </c>
      <c r="V84" s="217">
        <f t="shared" si="34"/>
        <v>30</v>
      </c>
      <c r="W84" s="217">
        <f t="shared" si="34"/>
        <v>30</v>
      </c>
      <c r="X84" s="217">
        <f t="shared" si="34"/>
        <v>30</v>
      </c>
      <c r="Y84" s="217">
        <f t="shared" si="34"/>
        <v>30</v>
      </c>
      <c r="Z84" s="218">
        <f t="shared" si="34"/>
        <v>30</v>
      </c>
      <c r="AA84" s="219">
        <f t="shared" si="35"/>
        <v>30</v>
      </c>
      <c r="AB84" s="220"/>
      <c r="AC84" s="215"/>
      <c r="AD84" s="210"/>
      <c r="AF84" s="205">
        <v>30</v>
      </c>
    </row>
    <row r="85" spans="1:32" ht="12" customHeight="1" thickBot="1" x14ac:dyDescent="0.35">
      <c r="A85" s="210"/>
      <c r="B85" s="213"/>
      <c r="C85" s="213"/>
      <c r="D85" s="213"/>
      <c r="E85" s="213"/>
      <c r="F85" s="213"/>
      <c r="G85" s="213"/>
      <c r="H85" s="213"/>
      <c r="I85" s="213"/>
      <c r="J85" s="213"/>
      <c r="K85" s="213"/>
      <c r="L85" s="213"/>
      <c r="M85" s="213"/>
      <c r="N85" s="213"/>
      <c r="O85" s="213"/>
      <c r="P85" s="213"/>
      <c r="Q85" s="213"/>
      <c r="R85" s="213"/>
      <c r="S85" s="213"/>
      <c r="T85" s="213"/>
      <c r="U85" s="213"/>
      <c r="V85" s="213"/>
      <c r="W85" s="213"/>
      <c r="X85" s="213"/>
      <c r="Y85" s="213"/>
      <c r="Z85" s="213"/>
      <c r="AA85" s="213"/>
      <c r="AB85" s="215"/>
      <c r="AC85" s="215"/>
      <c r="AD85" s="210"/>
    </row>
    <row r="86" spans="1:32" ht="12" customHeight="1" thickBot="1" x14ac:dyDescent="0.35">
      <c r="A86" s="210"/>
      <c r="B86" s="213"/>
      <c r="C86" s="213"/>
      <c r="D86" s="213"/>
      <c r="E86" s="213"/>
      <c r="F86" s="213"/>
      <c r="G86" s="213"/>
      <c r="H86" s="213"/>
      <c r="I86" s="213"/>
      <c r="J86" s="213"/>
      <c r="K86" s="213"/>
      <c r="L86" s="465" t="s">
        <v>65</v>
      </c>
      <c r="M86" s="465"/>
      <c r="N86" s="465"/>
      <c r="O86" s="465"/>
      <c r="P86" s="213"/>
      <c r="Q86" s="216">
        <f t="shared" ref="Q86:Z88" si="36">$AA86</f>
        <v>10</v>
      </c>
      <c r="R86" s="217">
        <f t="shared" si="36"/>
        <v>10</v>
      </c>
      <c r="S86" s="217">
        <f t="shared" si="36"/>
        <v>10</v>
      </c>
      <c r="T86" s="217">
        <f t="shared" si="36"/>
        <v>10</v>
      </c>
      <c r="U86" s="217">
        <f t="shared" si="36"/>
        <v>10</v>
      </c>
      <c r="V86" s="217">
        <f t="shared" si="36"/>
        <v>10</v>
      </c>
      <c r="W86" s="217">
        <f t="shared" si="36"/>
        <v>10</v>
      </c>
      <c r="X86" s="217">
        <f t="shared" si="36"/>
        <v>10</v>
      </c>
      <c r="Y86" s="217">
        <f t="shared" si="36"/>
        <v>10</v>
      </c>
      <c r="Z86" s="218">
        <f t="shared" si="36"/>
        <v>10</v>
      </c>
      <c r="AA86" s="219">
        <f t="shared" ref="AA86:AA88" si="37">AF86</f>
        <v>10</v>
      </c>
      <c r="AB86" s="220"/>
      <c r="AC86" s="215"/>
      <c r="AD86" s="210"/>
      <c r="AF86" s="205">
        <v>10</v>
      </c>
    </row>
    <row r="87" spans="1:32" ht="12" customHeight="1" thickBot="1" x14ac:dyDescent="0.35">
      <c r="A87" s="210"/>
      <c r="B87" s="213"/>
      <c r="C87" s="213"/>
      <c r="D87" s="213"/>
      <c r="E87" s="213"/>
      <c r="F87" s="213"/>
      <c r="G87" s="213"/>
      <c r="H87" s="213"/>
      <c r="I87" s="213"/>
      <c r="J87" s="213"/>
      <c r="K87" s="213"/>
      <c r="L87" s="466" t="s">
        <v>570</v>
      </c>
      <c r="M87" s="466"/>
      <c r="N87" s="466"/>
      <c r="O87" s="466"/>
      <c r="P87" s="213"/>
      <c r="Q87" s="216">
        <f t="shared" si="36"/>
        <v>10</v>
      </c>
      <c r="R87" s="217">
        <f t="shared" si="36"/>
        <v>10</v>
      </c>
      <c r="S87" s="217">
        <f t="shared" si="36"/>
        <v>10</v>
      </c>
      <c r="T87" s="217">
        <f t="shared" si="36"/>
        <v>10</v>
      </c>
      <c r="U87" s="217">
        <f t="shared" si="36"/>
        <v>10</v>
      </c>
      <c r="V87" s="217">
        <f t="shared" si="36"/>
        <v>10</v>
      </c>
      <c r="W87" s="217">
        <f t="shared" si="36"/>
        <v>10</v>
      </c>
      <c r="X87" s="217">
        <f t="shared" si="36"/>
        <v>10</v>
      </c>
      <c r="Y87" s="217">
        <f t="shared" si="36"/>
        <v>10</v>
      </c>
      <c r="Z87" s="218">
        <f t="shared" si="36"/>
        <v>10</v>
      </c>
      <c r="AA87" s="219">
        <f t="shared" si="37"/>
        <v>10</v>
      </c>
      <c r="AB87" s="220"/>
      <c r="AC87" s="215" t="s">
        <v>625</v>
      </c>
      <c r="AD87" s="210"/>
      <c r="AF87" s="205">
        <v>10</v>
      </c>
    </row>
    <row r="88" spans="1:32" ht="12" customHeight="1" thickBot="1" x14ac:dyDescent="0.35">
      <c r="A88" s="210"/>
      <c r="B88" s="213"/>
      <c r="C88" s="213"/>
      <c r="D88" s="213"/>
      <c r="E88" s="213"/>
      <c r="F88" s="213"/>
      <c r="G88" s="213"/>
      <c r="H88" s="213"/>
      <c r="I88" s="213"/>
      <c r="J88" s="213"/>
      <c r="K88" s="213"/>
      <c r="L88" s="467" t="s">
        <v>67</v>
      </c>
      <c r="M88" s="467"/>
      <c r="N88" s="467"/>
      <c r="O88" s="467"/>
      <c r="P88" s="213"/>
      <c r="Q88" s="216">
        <f t="shared" si="36"/>
        <v>80</v>
      </c>
      <c r="R88" s="217">
        <f t="shared" si="36"/>
        <v>80</v>
      </c>
      <c r="S88" s="217">
        <f t="shared" si="36"/>
        <v>80</v>
      </c>
      <c r="T88" s="217">
        <f t="shared" si="36"/>
        <v>80</v>
      </c>
      <c r="U88" s="217">
        <f t="shared" si="36"/>
        <v>80</v>
      </c>
      <c r="V88" s="217">
        <f t="shared" si="36"/>
        <v>80</v>
      </c>
      <c r="W88" s="217">
        <f t="shared" si="36"/>
        <v>80</v>
      </c>
      <c r="X88" s="217">
        <f t="shared" si="36"/>
        <v>80</v>
      </c>
      <c r="Y88" s="217">
        <f t="shared" si="36"/>
        <v>80</v>
      </c>
      <c r="Z88" s="218">
        <f t="shared" si="36"/>
        <v>80</v>
      </c>
      <c r="AA88" s="219">
        <f t="shared" si="37"/>
        <v>80</v>
      </c>
      <c r="AB88" s="220"/>
      <c r="AC88" s="215"/>
      <c r="AD88" s="210"/>
      <c r="AF88" s="205">
        <v>80</v>
      </c>
    </row>
    <row r="89" spans="1:32" ht="12" customHeight="1" thickBot="1" x14ac:dyDescent="0.35">
      <c r="A89" s="210"/>
      <c r="B89" s="213"/>
      <c r="C89" s="213"/>
      <c r="D89" s="213"/>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5"/>
      <c r="AC89" s="215"/>
      <c r="AD89" s="210"/>
    </row>
    <row r="90" spans="1:32" ht="12" customHeight="1" thickBot="1" x14ac:dyDescent="0.35">
      <c r="A90" s="210"/>
      <c r="B90" s="213"/>
      <c r="C90" s="213"/>
      <c r="D90" s="213"/>
      <c r="E90" s="213"/>
      <c r="F90" s="213"/>
      <c r="G90" s="213"/>
      <c r="H90" s="213"/>
      <c r="I90" s="213"/>
      <c r="J90" s="213"/>
      <c r="K90" s="213"/>
      <c r="L90" s="465" t="s">
        <v>65</v>
      </c>
      <c r="M90" s="465"/>
      <c r="N90" s="465"/>
      <c r="O90" s="465"/>
      <c r="P90" s="213"/>
      <c r="Q90" s="216">
        <f t="shared" ref="Q90:Z92" si="38">$AA90</f>
        <v>10</v>
      </c>
      <c r="R90" s="217">
        <f t="shared" si="38"/>
        <v>10</v>
      </c>
      <c r="S90" s="217">
        <f t="shared" si="38"/>
        <v>10</v>
      </c>
      <c r="T90" s="217">
        <f t="shared" si="38"/>
        <v>10</v>
      </c>
      <c r="U90" s="217">
        <f t="shared" si="38"/>
        <v>10</v>
      </c>
      <c r="V90" s="217">
        <f t="shared" si="38"/>
        <v>10</v>
      </c>
      <c r="W90" s="217">
        <f t="shared" si="38"/>
        <v>10</v>
      </c>
      <c r="X90" s="217">
        <f t="shared" si="38"/>
        <v>10</v>
      </c>
      <c r="Y90" s="217">
        <f t="shared" si="38"/>
        <v>10</v>
      </c>
      <c r="Z90" s="218">
        <f t="shared" si="38"/>
        <v>10</v>
      </c>
      <c r="AA90" s="219">
        <f t="shared" ref="AA90:AA92" si="39">AF90</f>
        <v>10</v>
      </c>
      <c r="AB90" s="220"/>
      <c r="AC90" s="215"/>
      <c r="AD90" s="210"/>
      <c r="AF90" s="205">
        <v>10</v>
      </c>
    </row>
    <row r="91" spans="1:32" ht="12" customHeight="1" thickBot="1" x14ac:dyDescent="0.35">
      <c r="A91" s="210"/>
      <c r="B91" s="213"/>
      <c r="C91" s="213"/>
      <c r="D91" s="213"/>
      <c r="E91" s="213"/>
      <c r="F91" s="213"/>
      <c r="G91" s="213"/>
      <c r="H91" s="213"/>
      <c r="I91" s="213"/>
      <c r="J91" s="213"/>
      <c r="K91" s="213"/>
      <c r="L91" s="466" t="s">
        <v>570</v>
      </c>
      <c r="M91" s="466"/>
      <c r="N91" s="466"/>
      <c r="O91" s="466"/>
      <c r="P91" s="213"/>
      <c r="Q91" s="216">
        <f t="shared" si="38"/>
        <v>30</v>
      </c>
      <c r="R91" s="217">
        <f t="shared" si="38"/>
        <v>30</v>
      </c>
      <c r="S91" s="217">
        <f t="shared" si="38"/>
        <v>30</v>
      </c>
      <c r="T91" s="217">
        <f t="shared" si="38"/>
        <v>30</v>
      </c>
      <c r="U91" s="217">
        <f t="shared" si="38"/>
        <v>30</v>
      </c>
      <c r="V91" s="217">
        <f t="shared" si="38"/>
        <v>30</v>
      </c>
      <c r="W91" s="217">
        <f t="shared" si="38"/>
        <v>30</v>
      </c>
      <c r="X91" s="217">
        <f t="shared" si="38"/>
        <v>30</v>
      </c>
      <c r="Y91" s="217">
        <f t="shared" si="38"/>
        <v>30</v>
      </c>
      <c r="Z91" s="218">
        <f t="shared" si="38"/>
        <v>30</v>
      </c>
      <c r="AA91" s="219">
        <f t="shared" si="39"/>
        <v>30</v>
      </c>
      <c r="AB91" s="220"/>
      <c r="AC91" s="215" t="s">
        <v>626</v>
      </c>
      <c r="AD91" s="210"/>
      <c r="AF91" s="205">
        <v>30</v>
      </c>
    </row>
    <row r="92" spans="1:32" ht="12" customHeight="1" thickBot="1" x14ac:dyDescent="0.35">
      <c r="A92" s="210"/>
      <c r="B92" s="213"/>
      <c r="C92" s="213"/>
      <c r="D92" s="213"/>
      <c r="E92" s="213"/>
      <c r="F92" s="213"/>
      <c r="G92" s="213"/>
      <c r="H92" s="213"/>
      <c r="I92" s="213"/>
      <c r="J92" s="213"/>
      <c r="K92" s="213"/>
      <c r="L92" s="467" t="s">
        <v>67</v>
      </c>
      <c r="M92" s="467"/>
      <c r="N92" s="467"/>
      <c r="O92" s="467"/>
      <c r="P92" s="213"/>
      <c r="Q92" s="216">
        <f t="shared" si="38"/>
        <v>60</v>
      </c>
      <c r="R92" s="217">
        <f t="shared" si="38"/>
        <v>60</v>
      </c>
      <c r="S92" s="217">
        <f t="shared" si="38"/>
        <v>60</v>
      </c>
      <c r="T92" s="217">
        <f t="shared" si="38"/>
        <v>60</v>
      </c>
      <c r="U92" s="217">
        <f t="shared" si="38"/>
        <v>60</v>
      </c>
      <c r="V92" s="217">
        <f t="shared" si="38"/>
        <v>60</v>
      </c>
      <c r="W92" s="217">
        <f t="shared" si="38"/>
        <v>60</v>
      </c>
      <c r="X92" s="217">
        <f t="shared" si="38"/>
        <v>60</v>
      </c>
      <c r="Y92" s="217">
        <f t="shared" si="38"/>
        <v>60</v>
      </c>
      <c r="Z92" s="218">
        <f t="shared" si="38"/>
        <v>60</v>
      </c>
      <c r="AA92" s="219">
        <f t="shared" si="39"/>
        <v>60</v>
      </c>
      <c r="AB92" s="220"/>
      <c r="AC92" s="215"/>
      <c r="AD92" s="210"/>
      <c r="AF92" s="205">
        <v>60</v>
      </c>
    </row>
    <row r="93" spans="1:32" ht="12" customHeight="1" x14ac:dyDescent="0.3">
      <c r="A93" s="210"/>
      <c r="B93" s="213"/>
      <c r="C93" s="213"/>
      <c r="D93" s="213"/>
      <c r="E93" s="213"/>
      <c r="F93" s="213"/>
      <c r="G93" s="213"/>
      <c r="H93" s="213"/>
      <c r="I93" s="213"/>
      <c r="J93" s="213"/>
      <c r="K93" s="213"/>
      <c r="L93" s="213"/>
      <c r="M93" s="213"/>
      <c r="N93" s="213"/>
      <c r="O93" s="213"/>
      <c r="P93" s="213"/>
      <c r="Q93" s="213"/>
      <c r="R93" s="213"/>
      <c r="S93" s="213"/>
      <c r="T93" s="213"/>
      <c r="U93" s="213"/>
      <c r="V93" s="213"/>
      <c r="W93" s="213"/>
      <c r="X93" s="213"/>
      <c r="Y93" s="213"/>
      <c r="Z93" s="213"/>
      <c r="AA93" s="213"/>
      <c r="AB93" s="215"/>
      <c r="AC93" s="215"/>
      <c r="AD93" s="210"/>
    </row>
    <row r="94" spans="1:32" ht="12" customHeight="1" thickBot="1" x14ac:dyDescent="0.35">
      <c r="A94" s="210"/>
      <c r="B94" s="226"/>
      <c r="C94" s="226" t="s">
        <v>640</v>
      </c>
      <c r="D94" s="226"/>
      <c r="E94" s="226"/>
      <c r="F94" s="226"/>
      <c r="G94" s="226"/>
      <c r="H94" s="226"/>
      <c r="I94" s="226"/>
      <c r="J94" s="226"/>
      <c r="K94" s="226"/>
      <c r="L94" s="226"/>
      <c r="M94" s="226"/>
      <c r="N94" s="226"/>
      <c r="O94" s="226"/>
      <c r="P94" s="226"/>
      <c r="Q94" s="226"/>
      <c r="R94" s="226"/>
      <c r="S94" s="226"/>
      <c r="T94" s="226"/>
      <c r="U94" s="226"/>
      <c r="V94" s="226"/>
      <c r="W94" s="226"/>
      <c r="X94" s="226"/>
      <c r="Y94" s="226"/>
      <c r="Z94" s="226"/>
      <c r="AA94" s="227"/>
      <c r="AB94" s="228"/>
      <c r="AC94" s="228"/>
      <c r="AD94" s="210"/>
      <c r="AF94" s="205" t="s">
        <v>651</v>
      </c>
    </row>
    <row r="95" spans="1:32" ht="12" customHeight="1" thickTop="1" thickBot="1" x14ac:dyDescent="0.35">
      <c r="A95" s="210"/>
      <c r="B95" s="226"/>
      <c r="C95" s="468" t="str">
        <f>AF94</f>
        <v>Nimble, Powerful</v>
      </c>
      <c r="D95" s="469"/>
      <c r="E95" s="469"/>
      <c r="F95" s="469"/>
      <c r="G95" s="469"/>
      <c r="H95" s="469"/>
      <c r="I95" s="470"/>
      <c r="J95" s="226"/>
      <c r="K95" s="226"/>
      <c r="L95" s="465" t="s">
        <v>65</v>
      </c>
      <c r="M95" s="465"/>
      <c r="N95" s="465"/>
      <c r="O95" s="465"/>
      <c r="P95" s="226"/>
      <c r="Q95" s="216">
        <f t="shared" ref="Q95:Z97" si="40">$AA95</f>
        <v>10</v>
      </c>
      <c r="R95" s="217">
        <f t="shared" si="40"/>
        <v>10</v>
      </c>
      <c r="S95" s="217">
        <f t="shared" si="40"/>
        <v>10</v>
      </c>
      <c r="T95" s="217">
        <f t="shared" si="40"/>
        <v>10</v>
      </c>
      <c r="U95" s="217">
        <f t="shared" si="40"/>
        <v>10</v>
      </c>
      <c r="V95" s="217">
        <f t="shared" si="40"/>
        <v>10</v>
      </c>
      <c r="W95" s="217">
        <f t="shared" si="40"/>
        <v>10</v>
      </c>
      <c r="X95" s="217">
        <f t="shared" si="40"/>
        <v>10</v>
      </c>
      <c r="Y95" s="217">
        <f t="shared" si="40"/>
        <v>10</v>
      </c>
      <c r="Z95" s="218">
        <f t="shared" si="40"/>
        <v>10</v>
      </c>
      <c r="AA95" s="229">
        <f>AF95</f>
        <v>10</v>
      </c>
      <c r="AB95" s="230"/>
      <c r="AC95" s="228"/>
      <c r="AD95" s="210"/>
      <c r="AF95" s="205">
        <v>10</v>
      </c>
    </row>
    <row r="96" spans="1:32" ht="12" customHeight="1" thickTop="1" thickBot="1" x14ac:dyDescent="0.35">
      <c r="A96" s="210"/>
      <c r="B96" s="226"/>
      <c r="C96" s="226"/>
      <c r="D96" s="226"/>
      <c r="E96" s="226"/>
      <c r="F96" s="226"/>
      <c r="G96" s="226"/>
      <c r="H96" s="226"/>
      <c r="I96" s="226"/>
      <c r="J96" s="226"/>
      <c r="K96" s="226"/>
      <c r="L96" s="466" t="s">
        <v>570</v>
      </c>
      <c r="M96" s="466"/>
      <c r="N96" s="466"/>
      <c r="O96" s="466"/>
      <c r="P96" s="226"/>
      <c r="Q96" s="216">
        <f t="shared" si="40"/>
        <v>60</v>
      </c>
      <c r="R96" s="217">
        <f t="shared" si="40"/>
        <v>60</v>
      </c>
      <c r="S96" s="217">
        <f t="shared" si="40"/>
        <v>60</v>
      </c>
      <c r="T96" s="217">
        <f t="shared" si="40"/>
        <v>60</v>
      </c>
      <c r="U96" s="217">
        <f t="shared" si="40"/>
        <v>60</v>
      </c>
      <c r="V96" s="217">
        <f t="shared" si="40"/>
        <v>60</v>
      </c>
      <c r="W96" s="217">
        <f t="shared" si="40"/>
        <v>60</v>
      </c>
      <c r="X96" s="217">
        <f t="shared" si="40"/>
        <v>60</v>
      </c>
      <c r="Y96" s="217">
        <f t="shared" si="40"/>
        <v>60</v>
      </c>
      <c r="Z96" s="218">
        <f t="shared" si="40"/>
        <v>60</v>
      </c>
      <c r="AA96" s="229">
        <f t="shared" ref="AA96:AA97" si="41">AF96</f>
        <v>60</v>
      </c>
      <c r="AB96" s="230"/>
      <c r="AC96" s="228" t="s">
        <v>624</v>
      </c>
      <c r="AD96" s="210"/>
      <c r="AF96" s="205">
        <v>60</v>
      </c>
    </row>
    <row r="97" spans="1:32" ht="12" customHeight="1" thickBot="1" x14ac:dyDescent="0.35">
      <c r="A97" s="210"/>
      <c r="B97" s="226"/>
      <c r="C97" s="226"/>
      <c r="D97" s="226"/>
      <c r="E97" s="226"/>
      <c r="F97" s="226"/>
      <c r="G97" s="226"/>
      <c r="H97" s="226"/>
      <c r="I97" s="226"/>
      <c r="J97" s="226"/>
      <c r="K97" s="226"/>
      <c r="L97" s="467" t="s">
        <v>67</v>
      </c>
      <c r="M97" s="467"/>
      <c r="N97" s="467"/>
      <c r="O97" s="467"/>
      <c r="P97" s="226"/>
      <c r="Q97" s="216">
        <f t="shared" si="40"/>
        <v>30</v>
      </c>
      <c r="R97" s="217">
        <f t="shared" si="40"/>
        <v>30</v>
      </c>
      <c r="S97" s="217">
        <f t="shared" si="40"/>
        <v>30</v>
      </c>
      <c r="T97" s="217">
        <f t="shared" si="40"/>
        <v>30</v>
      </c>
      <c r="U97" s="217">
        <f t="shared" si="40"/>
        <v>30</v>
      </c>
      <c r="V97" s="217">
        <f t="shared" si="40"/>
        <v>30</v>
      </c>
      <c r="W97" s="217">
        <f t="shared" si="40"/>
        <v>30</v>
      </c>
      <c r="X97" s="217">
        <f t="shared" si="40"/>
        <v>30</v>
      </c>
      <c r="Y97" s="217">
        <f t="shared" si="40"/>
        <v>30</v>
      </c>
      <c r="Z97" s="218">
        <f t="shared" si="40"/>
        <v>30</v>
      </c>
      <c r="AA97" s="229">
        <f t="shared" si="41"/>
        <v>30</v>
      </c>
      <c r="AB97" s="230"/>
      <c r="AC97" s="228"/>
      <c r="AD97" s="210"/>
      <c r="AF97" s="205">
        <v>30</v>
      </c>
    </row>
    <row r="98" spans="1:32" ht="12" customHeight="1" thickBot="1" x14ac:dyDescent="0.35">
      <c r="A98" s="210"/>
      <c r="B98" s="226"/>
      <c r="C98" s="226"/>
      <c r="D98" s="226"/>
      <c r="E98" s="226"/>
      <c r="F98" s="226"/>
      <c r="G98" s="226"/>
      <c r="H98" s="226"/>
      <c r="I98" s="226"/>
      <c r="J98" s="226"/>
      <c r="K98" s="226"/>
      <c r="L98" s="226"/>
      <c r="M98" s="226"/>
      <c r="N98" s="226"/>
      <c r="O98" s="226"/>
      <c r="P98" s="226"/>
      <c r="Q98" s="226"/>
      <c r="R98" s="226"/>
      <c r="S98" s="226"/>
      <c r="T98" s="226"/>
      <c r="U98" s="226"/>
      <c r="V98" s="226"/>
      <c r="W98" s="226"/>
      <c r="X98" s="226"/>
      <c r="Y98" s="226"/>
      <c r="Z98" s="226"/>
      <c r="AA98" s="226"/>
      <c r="AB98" s="228"/>
      <c r="AC98" s="228"/>
      <c r="AD98" s="210"/>
    </row>
    <row r="99" spans="1:32" ht="12" customHeight="1" thickBot="1" x14ac:dyDescent="0.35">
      <c r="A99" s="210"/>
      <c r="B99" s="226"/>
      <c r="C99" s="226"/>
      <c r="D99" s="226"/>
      <c r="E99" s="226"/>
      <c r="F99" s="226"/>
      <c r="G99" s="226"/>
      <c r="H99" s="226"/>
      <c r="I99" s="226"/>
      <c r="J99" s="226"/>
      <c r="K99" s="226"/>
      <c r="L99" s="465" t="s">
        <v>65</v>
      </c>
      <c r="M99" s="465"/>
      <c r="N99" s="465"/>
      <c r="O99" s="465"/>
      <c r="P99" s="226"/>
      <c r="Q99" s="216">
        <f t="shared" ref="Q99:Z101" si="42">$AA99</f>
        <v>10</v>
      </c>
      <c r="R99" s="217">
        <f t="shared" si="42"/>
        <v>10</v>
      </c>
      <c r="S99" s="217">
        <f t="shared" si="42"/>
        <v>10</v>
      </c>
      <c r="T99" s="217">
        <f t="shared" si="42"/>
        <v>10</v>
      </c>
      <c r="U99" s="217">
        <f t="shared" si="42"/>
        <v>10</v>
      </c>
      <c r="V99" s="217">
        <f t="shared" si="42"/>
        <v>10</v>
      </c>
      <c r="W99" s="217">
        <f t="shared" si="42"/>
        <v>10</v>
      </c>
      <c r="X99" s="217">
        <f t="shared" si="42"/>
        <v>10</v>
      </c>
      <c r="Y99" s="217">
        <f t="shared" si="42"/>
        <v>10</v>
      </c>
      <c r="Z99" s="218">
        <f t="shared" si="42"/>
        <v>10</v>
      </c>
      <c r="AA99" s="229">
        <f t="shared" ref="AA99:AA101" si="43">AF99</f>
        <v>10</v>
      </c>
      <c r="AB99" s="230"/>
      <c r="AC99" s="228"/>
      <c r="AD99" s="210"/>
      <c r="AF99" s="205">
        <v>10</v>
      </c>
    </row>
    <row r="100" spans="1:32" ht="12" customHeight="1" thickBot="1" x14ac:dyDescent="0.35">
      <c r="A100" s="210"/>
      <c r="B100" s="226"/>
      <c r="C100" s="226"/>
      <c r="D100" s="226"/>
      <c r="E100" s="226"/>
      <c r="F100" s="226"/>
      <c r="G100" s="226"/>
      <c r="H100" s="226"/>
      <c r="I100" s="226"/>
      <c r="J100" s="226"/>
      <c r="K100" s="226"/>
      <c r="L100" s="466" t="s">
        <v>570</v>
      </c>
      <c r="M100" s="466"/>
      <c r="N100" s="466"/>
      <c r="O100" s="466"/>
      <c r="P100" s="226"/>
      <c r="Q100" s="216">
        <f t="shared" si="42"/>
        <v>10</v>
      </c>
      <c r="R100" s="217">
        <f t="shared" si="42"/>
        <v>10</v>
      </c>
      <c r="S100" s="217">
        <f t="shared" si="42"/>
        <v>10</v>
      </c>
      <c r="T100" s="217">
        <f t="shared" si="42"/>
        <v>10</v>
      </c>
      <c r="U100" s="217">
        <f t="shared" si="42"/>
        <v>10</v>
      </c>
      <c r="V100" s="217">
        <f t="shared" si="42"/>
        <v>10</v>
      </c>
      <c r="W100" s="217">
        <f t="shared" si="42"/>
        <v>10</v>
      </c>
      <c r="X100" s="217">
        <f t="shared" si="42"/>
        <v>10</v>
      </c>
      <c r="Y100" s="217">
        <f t="shared" si="42"/>
        <v>10</v>
      </c>
      <c r="Z100" s="218">
        <f t="shared" si="42"/>
        <v>10</v>
      </c>
      <c r="AA100" s="229">
        <f t="shared" si="43"/>
        <v>10</v>
      </c>
      <c r="AB100" s="230"/>
      <c r="AC100" s="228" t="s">
        <v>625</v>
      </c>
      <c r="AD100" s="210"/>
      <c r="AF100" s="205">
        <v>10</v>
      </c>
    </row>
    <row r="101" spans="1:32" ht="12" customHeight="1" thickBot="1" x14ac:dyDescent="0.35">
      <c r="A101" s="210"/>
      <c r="B101" s="226"/>
      <c r="C101" s="226"/>
      <c r="D101" s="226"/>
      <c r="E101" s="226"/>
      <c r="F101" s="226"/>
      <c r="G101" s="226"/>
      <c r="H101" s="226"/>
      <c r="I101" s="226"/>
      <c r="J101" s="226"/>
      <c r="K101" s="226"/>
      <c r="L101" s="467" t="s">
        <v>67</v>
      </c>
      <c r="M101" s="467"/>
      <c r="N101" s="467"/>
      <c r="O101" s="467"/>
      <c r="P101" s="226"/>
      <c r="Q101" s="216">
        <f t="shared" si="42"/>
        <v>80</v>
      </c>
      <c r="R101" s="217">
        <f t="shared" si="42"/>
        <v>80</v>
      </c>
      <c r="S101" s="217">
        <f t="shared" si="42"/>
        <v>80</v>
      </c>
      <c r="T101" s="217">
        <f t="shared" si="42"/>
        <v>80</v>
      </c>
      <c r="U101" s="217">
        <f t="shared" si="42"/>
        <v>80</v>
      </c>
      <c r="V101" s="217">
        <f t="shared" si="42"/>
        <v>80</v>
      </c>
      <c r="W101" s="217">
        <f t="shared" si="42"/>
        <v>80</v>
      </c>
      <c r="X101" s="217">
        <f t="shared" si="42"/>
        <v>80</v>
      </c>
      <c r="Y101" s="217">
        <f t="shared" si="42"/>
        <v>80</v>
      </c>
      <c r="Z101" s="218">
        <f t="shared" si="42"/>
        <v>80</v>
      </c>
      <c r="AA101" s="229">
        <f t="shared" si="43"/>
        <v>80</v>
      </c>
      <c r="AB101" s="230"/>
      <c r="AC101" s="228"/>
      <c r="AD101" s="210"/>
      <c r="AF101" s="205">
        <v>80</v>
      </c>
    </row>
    <row r="102" spans="1:32" ht="12" customHeight="1" thickBot="1" x14ac:dyDescent="0.35">
      <c r="A102" s="210"/>
      <c r="B102" s="226"/>
      <c r="C102" s="226"/>
      <c r="D102" s="226"/>
      <c r="E102" s="226"/>
      <c r="F102" s="226"/>
      <c r="G102" s="226"/>
      <c r="H102" s="226"/>
      <c r="I102" s="226"/>
      <c r="J102" s="226"/>
      <c r="K102" s="226"/>
      <c r="L102" s="226"/>
      <c r="M102" s="226"/>
      <c r="N102" s="226"/>
      <c r="O102" s="226"/>
      <c r="P102" s="226"/>
      <c r="Q102" s="226"/>
      <c r="R102" s="226"/>
      <c r="S102" s="226"/>
      <c r="T102" s="226"/>
      <c r="U102" s="226"/>
      <c r="V102" s="226"/>
      <c r="W102" s="226"/>
      <c r="X102" s="226"/>
      <c r="Y102" s="226"/>
      <c r="Z102" s="226"/>
      <c r="AA102" s="226"/>
      <c r="AB102" s="228"/>
      <c r="AC102" s="228"/>
      <c r="AD102" s="210"/>
    </row>
    <row r="103" spans="1:32" ht="12" customHeight="1" thickBot="1" x14ac:dyDescent="0.35">
      <c r="A103" s="210"/>
      <c r="B103" s="226"/>
      <c r="C103" s="226"/>
      <c r="D103" s="226"/>
      <c r="E103" s="226"/>
      <c r="F103" s="226"/>
      <c r="G103" s="226"/>
      <c r="H103" s="226"/>
      <c r="I103" s="226"/>
      <c r="J103" s="226"/>
      <c r="K103" s="226"/>
      <c r="L103" s="465" t="s">
        <v>65</v>
      </c>
      <c r="M103" s="465"/>
      <c r="N103" s="465"/>
      <c r="O103" s="465"/>
      <c r="P103" s="226"/>
      <c r="Q103" s="216">
        <f t="shared" ref="Q103:Z105" si="44">$AA103</f>
        <v>10</v>
      </c>
      <c r="R103" s="217">
        <f t="shared" si="44"/>
        <v>10</v>
      </c>
      <c r="S103" s="217">
        <f t="shared" si="44"/>
        <v>10</v>
      </c>
      <c r="T103" s="217">
        <f t="shared" si="44"/>
        <v>10</v>
      </c>
      <c r="U103" s="217">
        <f t="shared" si="44"/>
        <v>10</v>
      </c>
      <c r="V103" s="217">
        <f t="shared" si="44"/>
        <v>10</v>
      </c>
      <c r="W103" s="217">
        <f t="shared" si="44"/>
        <v>10</v>
      </c>
      <c r="X103" s="217">
        <f t="shared" si="44"/>
        <v>10</v>
      </c>
      <c r="Y103" s="217">
        <f t="shared" si="44"/>
        <v>10</v>
      </c>
      <c r="Z103" s="218">
        <f t="shared" si="44"/>
        <v>10</v>
      </c>
      <c r="AA103" s="229">
        <f t="shared" ref="AA103:AA105" si="45">AF103</f>
        <v>10</v>
      </c>
      <c r="AB103" s="230"/>
      <c r="AC103" s="228"/>
      <c r="AD103" s="210"/>
      <c r="AF103" s="205">
        <v>10</v>
      </c>
    </row>
    <row r="104" spans="1:32" ht="12" customHeight="1" thickBot="1" x14ac:dyDescent="0.35">
      <c r="A104" s="210"/>
      <c r="B104" s="226"/>
      <c r="C104" s="226"/>
      <c r="D104" s="226"/>
      <c r="E104" s="226"/>
      <c r="F104" s="226"/>
      <c r="G104" s="226"/>
      <c r="H104" s="226"/>
      <c r="I104" s="226"/>
      <c r="J104" s="226"/>
      <c r="K104" s="226"/>
      <c r="L104" s="466" t="s">
        <v>570</v>
      </c>
      <c r="M104" s="466"/>
      <c r="N104" s="466"/>
      <c r="O104" s="466"/>
      <c r="P104" s="226"/>
      <c r="Q104" s="216">
        <f t="shared" si="44"/>
        <v>30</v>
      </c>
      <c r="R104" s="217">
        <f t="shared" si="44"/>
        <v>30</v>
      </c>
      <c r="S104" s="217">
        <f t="shared" si="44"/>
        <v>30</v>
      </c>
      <c r="T104" s="217">
        <f t="shared" si="44"/>
        <v>30</v>
      </c>
      <c r="U104" s="217">
        <f t="shared" si="44"/>
        <v>30</v>
      </c>
      <c r="V104" s="217">
        <f t="shared" si="44"/>
        <v>30</v>
      </c>
      <c r="W104" s="217">
        <f t="shared" si="44"/>
        <v>30</v>
      </c>
      <c r="X104" s="217">
        <f t="shared" si="44"/>
        <v>30</v>
      </c>
      <c r="Y104" s="217">
        <f t="shared" si="44"/>
        <v>30</v>
      </c>
      <c r="Z104" s="218">
        <f t="shared" si="44"/>
        <v>30</v>
      </c>
      <c r="AA104" s="229">
        <f t="shared" si="45"/>
        <v>30</v>
      </c>
      <c r="AB104" s="230"/>
      <c r="AC104" s="228" t="s">
        <v>626</v>
      </c>
      <c r="AD104" s="210"/>
      <c r="AF104" s="205">
        <v>30</v>
      </c>
    </row>
    <row r="105" spans="1:32" ht="12" customHeight="1" thickBot="1" x14ac:dyDescent="0.35">
      <c r="A105" s="210"/>
      <c r="B105" s="226"/>
      <c r="C105" s="226"/>
      <c r="D105" s="226"/>
      <c r="E105" s="226"/>
      <c r="F105" s="226"/>
      <c r="G105" s="226"/>
      <c r="H105" s="226"/>
      <c r="I105" s="226"/>
      <c r="J105" s="226"/>
      <c r="K105" s="226"/>
      <c r="L105" s="467" t="s">
        <v>67</v>
      </c>
      <c r="M105" s="467"/>
      <c r="N105" s="467"/>
      <c r="O105" s="467"/>
      <c r="P105" s="226"/>
      <c r="Q105" s="216">
        <f t="shared" si="44"/>
        <v>60</v>
      </c>
      <c r="R105" s="217">
        <f t="shared" si="44"/>
        <v>60</v>
      </c>
      <c r="S105" s="217">
        <f t="shared" si="44"/>
        <v>60</v>
      </c>
      <c r="T105" s="217">
        <f t="shared" si="44"/>
        <v>60</v>
      </c>
      <c r="U105" s="217">
        <f t="shared" si="44"/>
        <v>60</v>
      </c>
      <c r="V105" s="217">
        <f t="shared" si="44"/>
        <v>60</v>
      </c>
      <c r="W105" s="217">
        <f t="shared" si="44"/>
        <v>60</v>
      </c>
      <c r="X105" s="217">
        <f t="shared" si="44"/>
        <v>60</v>
      </c>
      <c r="Y105" s="217">
        <f t="shared" si="44"/>
        <v>60</v>
      </c>
      <c r="Z105" s="218">
        <f t="shared" si="44"/>
        <v>60</v>
      </c>
      <c r="AA105" s="229">
        <f t="shared" si="45"/>
        <v>60</v>
      </c>
      <c r="AB105" s="230"/>
      <c r="AC105" s="228"/>
      <c r="AD105" s="210"/>
      <c r="AF105" s="205">
        <v>60</v>
      </c>
    </row>
    <row r="106" spans="1:32" ht="12" customHeight="1" x14ac:dyDescent="0.3">
      <c r="A106" s="210"/>
      <c r="B106" s="226"/>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6"/>
      <c r="AA106" s="226"/>
      <c r="AB106" s="228"/>
      <c r="AC106" s="228"/>
      <c r="AD106" s="210"/>
    </row>
    <row r="107" spans="1:32" ht="12" customHeight="1" thickBot="1" x14ac:dyDescent="0.35">
      <c r="A107" s="210"/>
      <c r="B107" s="213"/>
      <c r="C107" s="213" t="s">
        <v>640</v>
      </c>
      <c r="D107" s="213"/>
      <c r="E107" s="213"/>
      <c r="F107" s="213"/>
      <c r="G107" s="213"/>
      <c r="H107" s="213"/>
      <c r="I107" s="213"/>
      <c r="J107" s="213"/>
      <c r="K107" s="213"/>
      <c r="L107" s="213"/>
      <c r="M107" s="213"/>
      <c r="N107" s="213"/>
      <c r="O107" s="213"/>
      <c r="P107" s="213"/>
      <c r="Q107" s="213"/>
      <c r="R107" s="213"/>
      <c r="S107" s="213"/>
      <c r="T107" s="213"/>
      <c r="U107" s="213"/>
      <c r="V107" s="213"/>
      <c r="W107" s="213"/>
      <c r="X107" s="213"/>
      <c r="Y107" s="213"/>
      <c r="Z107" s="213"/>
      <c r="AA107" s="214"/>
      <c r="AB107" s="215"/>
      <c r="AC107" s="215"/>
      <c r="AD107" s="210"/>
      <c r="AF107" s="205" t="s">
        <v>652</v>
      </c>
    </row>
    <row r="108" spans="1:32" ht="12" customHeight="1" thickTop="1" thickBot="1" x14ac:dyDescent="0.35">
      <c r="A108" s="210"/>
      <c r="B108" s="213"/>
      <c r="C108" s="468" t="str">
        <f>AF107</f>
        <v>Strong, Powerful</v>
      </c>
      <c r="D108" s="469"/>
      <c r="E108" s="469"/>
      <c r="F108" s="469"/>
      <c r="G108" s="469"/>
      <c r="H108" s="469"/>
      <c r="I108" s="470"/>
      <c r="J108" s="213"/>
      <c r="K108" s="213"/>
      <c r="L108" s="465" t="s">
        <v>65</v>
      </c>
      <c r="M108" s="465"/>
      <c r="N108" s="465"/>
      <c r="O108" s="465"/>
      <c r="P108" s="213"/>
      <c r="Q108" s="216">
        <f t="shared" ref="Q108:Z110" si="46">$AA108</f>
        <v>10</v>
      </c>
      <c r="R108" s="217">
        <f t="shared" si="46"/>
        <v>10</v>
      </c>
      <c r="S108" s="217">
        <f t="shared" si="46"/>
        <v>10</v>
      </c>
      <c r="T108" s="217">
        <f t="shared" si="46"/>
        <v>10</v>
      </c>
      <c r="U108" s="217">
        <f t="shared" si="46"/>
        <v>10</v>
      </c>
      <c r="V108" s="217">
        <f t="shared" si="46"/>
        <v>10</v>
      </c>
      <c r="W108" s="217">
        <f t="shared" si="46"/>
        <v>10</v>
      </c>
      <c r="X108" s="217">
        <f t="shared" si="46"/>
        <v>10</v>
      </c>
      <c r="Y108" s="217">
        <f t="shared" si="46"/>
        <v>10</v>
      </c>
      <c r="Z108" s="218">
        <f t="shared" si="46"/>
        <v>10</v>
      </c>
      <c r="AA108" s="219">
        <f>AF108</f>
        <v>10</v>
      </c>
      <c r="AB108" s="220"/>
      <c r="AC108" s="215"/>
      <c r="AD108" s="210"/>
      <c r="AF108" s="205">
        <v>10</v>
      </c>
    </row>
    <row r="109" spans="1:32" ht="12" customHeight="1" thickTop="1" thickBot="1" x14ac:dyDescent="0.35">
      <c r="A109" s="210"/>
      <c r="B109" s="213"/>
      <c r="C109" s="213"/>
      <c r="D109" s="213"/>
      <c r="E109" s="213"/>
      <c r="F109" s="213"/>
      <c r="G109" s="213"/>
      <c r="H109" s="213"/>
      <c r="I109" s="213"/>
      <c r="J109" s="213"/>
      <c r="K109" s="213"/>
      <c r="L109" s="466" t="s">
        <v>570</v>
      </c>
      <c r="M109" s="466"/>
      <c r="N109" s="466"/>
      <c r="O109" s="466"/>
      <c r="P109" s="213"/>
      <c r="Q109" s="216">
        <f t="shared" si="46"/>
        <v>10</v>
      </c>
      <c r="R109" s="217">
        <f t="shared" si="46"/>
        <v>10</v>
      </c>
      <c r="S109" s="217">
        <f t="shared" si="46"/>
        <v>10</v>
      </c>
      <c r="T109" s="217">
        <f t="shared" si="46"/>
        <v>10</v>
      </c>
      <c r="U109" s="217">
        <f t="shared" si="46"/>
        <v>10</v>
      </c>
      <c r="V109" s="217">
        <f t="shared" si="46"/>
        <v>10</v>
      </c>
      <c r="W109" s="217">
        <f t="shared" si="46"/>
        <v>10</v>
      </c>
      <c r="X109" s="217">
        <f t="shared" si="46"/>
        <v>10</v>
      </c>
      <c r="Y109" s="217">
        <f t="shared" si="46"/>
        <v>10</v>
      </c>
      <c r="Z109" s="218">
        <f t="shared" si="46"/>
        <v>10</v>
      </c>
      <c r="AA109" s="219">
        <f t="shared" ref="AA109:AA110" si="47">AF109</f>
        <v>10</v>
      </c>
      <c r="AB109" s="220"/>
      <c r="AC109" s="215" t="s">
        <v>624</v>
      </c>
      <c r="AD109" s="210"/>
      <c r="AF109" s="205">
        <v>10</v>
      </c>
    </row>
    <row r="110" spans="1:32" ht="12" customHeight="1" thickBot="1" x14ac:dyDescent="0.35">
      <c r="A110" s="210"/>
      <c r="B110" s="213"/>
      <c r="C110" s="213"/>
      <c r="D110" s="213"/>
      <c r="E110" s="213"/>
      <c r="F110" s="213"/>
      <c r="G110" s="213"/>
      <c r="H110" s="213"/>
      <c r="I110" s="213"/>
      <c r="J110" s="213"/>
      <c r="K110" s="213"/>
      <c r="L110" s="467" t="s">
        <v>67</v>
      </c>
      <c r="M110" s="467"/>
      <c r="N110" s="467"/>
      <c r="O110" s="467"/>
      <c r="P110" s="213"/>
      <c r="Q110" s="216">
        <f t="shared" si="46"/>
        <v>80</v>
      </c>
      <c r="R110" s="217">
        <f t="shared" si="46"/>
        <v>80</v>
      </c>
      <c r="S110" s="217">
        <f t="shared" si="46"/>
        <v>80</v>
      </c>
      <c r="T110" s="217">
        <f t="shared" si="46"/>
        <v>80</v>
      </c>
      <c r="U110" s="217">
        <f t="shared" si="46"/>
        <v>80</v>
      </c>
      <c r="V110" s="217">
        <f t="shared" si="46"/>
        <v>80</v>
      </c>
      <c r="W110" s="217">
        <f t="shared" si="46"/>
        <v>80</v>
      </c>
      <c r="X110" s="217">
        <f t="shared" si="46"/>
        <v>80</v>
      </c>
      <c r="Y110" s="217">
        <f t="shared" si="46"/>
        <v>80</v>
      </c>
      <c r="Z110" s="218">
        <f t="shared" si="46"/>
        <v>80</v>
      </c>
      <c r="AA110" s="219">
        <f t="shared" si="47"/>
        <v>80</v>
      </c>
      <c r="AB110" s="220"/>
      <c r="AC110" s="215"/>
      <c r="AD110" s="210"/>
      <c r="AF110" s="205">
        <v>80</v>
      </c>
    </row>
    <row r="111" spans="1:32" ht="12" customHeight="1" thickBot="1" x14ac:dyDescent="0.35">
      <c r="A111" s="210"/>
      <c r="B111" s="213"/>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c r="AA111" s="213"/>
      <c r="AB111" s="215"/>
      <c r="AC111" s="215"/>
      <c r="AD111" s="210"/>
    </row>
    <row r="112" spans="1:32" ht="12" customHeight="1" thickBot="1" x14ac:dyDescent="0.35">
      <c r="A112" s="210"/>
      <c r="B112" s="213"/>
      <c r="C112" s="213"/>
      <c r="D112" s="213"/>
      <c r="E112" s="213"/>
      <c r="F112" s="213"/>
      <c r="G112" s="213"/>
      <c r="H112" s="213"/>
      <c r="I112" s="213"/>
      <c r="J112" s="213"/>
      <c r="K112" s="213"/>
      <c r="L112" s="465" t="s">
        <v>65</v>
      </c>
      <c r="M112" s="465"/>
      <c r="N112" s="465"/>
      <c r="O112" s="465"/>
      <c r="P112" s="213"/>
      <c r="Q112" s="216">
        <f t="shared" ref="Q112:Z114" si="48">$AA112</f>
        <v>30</v>
      </c>
      <c r="R112" s="217">
        <f t="shared" si="48"/>
        <v>30</v>
      </c>
      <c r="S112" s="217">
        <f t="shared" si="48"/>
        <v>30</v>
      </c>
      <c r="T112" s="217">
        <f t="shared" si="48"/>
        <v>30</v>
      </c>
      <c r="U112" s="217">
        <f t="shared" si="48"/>
        <v>30</v>
      </c>
      <c r="V112" s="217">
        <f t="shared" si="48"/>
        <v>30</v>
      </c>
      <c r="W112" s="217">
        <f t="shared" si="48"/>
        <v>30</v>
      </c>
      <c r="X112" s="217">
        <f t="shared" si="48"/>
        <v>30</v>
      </c>
      <c r="Y112" s="217">
        <f t="shared" si="48"/>
        <v>30</v>
      </c>
      <c r="Z112" s="218">
        <f t="shared" si="48"/>
        <v>30</v>
      </c>
      <c r="AA112" s="219">
        <f t="shared" ref="AA112:AA114" si="49">AF112</f>
        <v>30</v>
      </c>
      <c r="AB112" s="220"/>
      <c r="AC112" s="215"/>
      <c r="AD112" s="210"/>
      <c r="AF112" s="205">
        <v>30</v>
      </c>
    </row>
    <row r="113" spans="1:32" ht="12" customHeight="1" thickBot="1" x14ac:dyDescent="0.35">
      <c r="A113" s="210"/>
      <c r="B113" s="213"/>
      <c r="C113" s="213"/>
      <c r="D113" s="213"/>
      <c r="E113" s="213"/>
      <c r="F113" s="213"/>
      <c r="G113" s="213"/>
      <c r="H113" s="213"/>
      <c r="I113" s="213"/>
      <c r="J113" s="213"/>
      <c r="K113" s="213"/>
      <c r="L113" s="466" t="s">
        <v>570</v>
      </c>
      <c r="M113" s="466"/>
      <c r="N113" s="466"/>
      <c r="O113" s="466"/>
      <c r="P113" s="213"/>
      <c r="Q113" s="216">
        <f t="shared" si="48"/>
        <v>10</v>
      </c>
      <c r="R113" s="217">
        <f t="shared" si="48"/>
        <v>10</v>
      </c>
      <c r="S113" s="217">
        <f t="shared" si="48"/>
        <v>10</v>
      </c>
      <c r="T113" s="217">
        <f t="shared" si="48"/>
        <v>10</v>
      </c>
      <c r="U113" s="217">
        <f t="shared" si="48"/>
        <v>10</v>
      </c>
      <c r="V113" s="217">
        <f t="shared" si="48"/>
        <v>10</v>
      </c>
      <c r="W113" s="217">
        <f t="shared" si="48"/>
        <v>10</v>
      </c>
      <c r="X113" s="217">
        <f t="shared" si="48"/>
        <v>10</v>
      </c>
      <c r="Y113" s="217">
        <f t="shared" si="48"/>
        <v>10</v>
      </c>
      <c r="Z113" s="218">
        <f t="shared" si="48"/>
        <v>10</v>
      </c>
      <c r="AA113" s="219">
        <f t="shared" si="49"/>
        <v>10</v>
      </c>
      <c r="AB113" s="220"/>
      <c r="AC113" s="215" t="s">
        <v>625</v>
      </c>
      <c r="AD113" s="210"/>
      <c r="AF113" s="205">
        <v>10</v>
      </c>
    </row>
    <row r="114" spans="1:32" ht="12" customHeight="1" thickBot="1" x14ac:dyDescent="0.35">
      <c r="A114" s="210"/>
      <c r="B114" s="213"/>
      <c r="C114" s="213"/>
      <c r="D114" s="213"/>
      <c r="E114" s="213"/>
      <c r="F114" s="213"/>
      <c r="G114" s="213"/>
      <c r="H114" s="213"/>
      <c r="I114" s="213"/>
      <c r="J114" s="213"/>
      <c r="K114" s="213"/>
      <c r="L114" s="467" t="s">
        <v>67</v>
      </c>
      <c r="M114" s="467"/>
      <c r="N114" s="467"/>
      <c r="O114" s="467"/>
      <c r="P114" s="213"/>
      <c r="Q114" s="216">
        <f t="shared" si="48"/>
        <v>60</v>
      </c>
      <c r="R114" s="217">
        <f t="shared" si="48"/>
        <v>60</v>
      </c>
      <c r="S114" s="217">
        <f t="shared" si="48"/>
        <v>60</v>
      </c>
      <c r="T114" s="217">
        <f t="shared" si="48"/>
        <v>60</v>
      </c>
      <c r="U114" s="217">
        <f t="shared" si="48"/>
        <v>60</v>
      </c>
      <c r="V114" s="217">
        <f t="shared" si="48"/>
        <v>60</v>
      </c>
      <c r="W114" s="217">
        <f t="shared" si="48"/>
        <v>60</v>
      </c>
      <c r="X114" s="217">
        <f t="shared" si="48"/>
        <v>60</v>
      </c>
      <c r="Y114" s="217">
        <f t="shared" si="48"/>
        <v>60</v>
      </c>
      <c r="Z114" s="218">
        <f t="shared" si="48"/>
        <v>60</v>
      </c>
      <c r="AA114" s="219">
        <f t="shared" si="49"/>
        <v>60</v>
      </c>
      <c r="AB114" s="220"/>
      <c r="AC114" s="215"/>
      <c r="AD114" s="210"/>
      <c r="AF114" s="205">
        <v>60</v>
      </c>
    </row>
    <row r="115" spans="1:32" ht="12" customHeight="1" thickBot="1" x14ac:dyDescent="0.35">
      <c r="A115" s="210"/>
      <c r="B115" s="213"/>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c r="AA115" s="213"/>
      <c r="AB115" s="215"/>
      <c r="AC115" s="215"/>
      <c r="AD115" s="210"/>
    </row>
    <row r="116" spans="1:32" ht="12" customHeight="1" thickBot="1" x14ac:dyDescent="0.35">
      <c r="A116" s="210"/>
      <c r="B116" s="213"/>
      <c r="C116" s="213"/>
      <c r="D116" s="213"/>
      <c r="E116" s="213"/>
      <c r="F116" s="213"/>
      <c r="G116" s="213"/>
      <c r="H116" s="213"/>
      <c r="I116" s="213"/>
      <c r="J116" s="213"/>
      <c r="K116" s="213"/>
      <c r="L116" s="465" t="s">
        <v>65</v>
      </c>
      <c r="M116" s="465"/>
      <c r="N116" s="465"/>
      <c r="O116" s="465"/>
      <c r="P116" s="213"/>
      <c r="Q116" s="216">
        <f t="shared" ref="Q116:Z118" si="50">$AA116</f>
        <v>10</v>
      </c>
      <c r="R116" s="217">
        <f t="shared" si="50"/>
        <v>10</v>
      </c>
      <c r="S116" s="217">
        <f t="shared" si="50"/>
        <v>10</v>
      </c>
      <c r="T116" s="217">
        <f t="shared" si="50"/>
        <v>10</v>
      </c>
      <c r="U116" s="217">
        <f t="shared" si="50"/>
        <v>10</v>
      </c>
      <c r="V116" s="217">
        <f t="shared" si="50"/>
        <v>10</v>
      </c>
      <c r="W116" s="217">
        <f t="shared" si="50"/>
        <v>10</v>
      </c>
      <c r="X116" s="217">
        <f t="shared" si="50"/>
        <v>10</v>
      </c>
      <c r="Y116" s="217">
        <f t="shared" si="50"/>
        <v>10</v>
      </c>
      <c r="Z116" s="218">
        <f t="shared" si="50"/>
        <v>10</v>
      </c>
      <c r="AA116" s="219">
        <f t="shared" ref="AA116:AA118" si="51">AF116</f>
        <v>10</v>
      </c>
      <c r="AB116" s="220"/>
      <c r="AC116" s="215"/>
      <c r="AD116" s="210"/>
      <c r="AF116" s="205">
        <v>10</v>
      </c>
    </row>
    <row r="117" spans="1:32" ht="12" customHeight="1" thickBot="1" x14ac:dyDescent="0.35">
      <c r="A117" s="210"/>
      <c r="B117" s="213"/>
      <c r="C117" s="213"/>
      <c r="D117" s="213"/>
      <c r="E117" s="213"/>
      <c r="F117" s="213"/>
      <c r="G117" s="213"/>
      <c r="H117" s="213"/>
      <c r="I117" s="213"/>
      <c r="J117" s="213"/>
      <c r="K117" s="213"/>
      <c r="L117" s="466" t="s">
        <v>570</v>
      </c>
      <c r="M117" s="466"/>
      <c r="N117" s="466"/>
      <c r="O117" s="466"/>
      <c r="P117" s="213"/>
      <c r="Q117" s="216">
        <f t="shared" si="50"/>
        <v>30</v>
      </c>
      <c r="R117" s="217">
        <f t="shared" si="50"/>
        <v>30</v>
      </c>
      <c r="S117" s="217">
        <f t="shared" si="50"/>
        <v>30</v>
      </c>
      <c r="T117" s="217">
        <f t="shared" si="50"/>
        <v>30</v>
      </c>
      <c r="U117" s="217">
        <f t="shared" si="50"/>
        <v>30</v>
      </c>
      <c r="V117" s="217">
        <f t="shared" si="50"/>
        <v>30</v>
      </c>
      <c r="W117" s="217">
        <f t="shared" si="50"/>
        <v>30</v>
      </c>
      <c r="X117" s="217">
        <f t="shared" si="50"/>
        <v>30</v>
      </c>
      <c r="Y117" s="217">
        <f t="shared" si="50"/>
        <v>30</v>
      </c>
      <c r="Z117" s="218">
        <f t="shared" si="50"/>
        <v>30</v>
      </c>
      <c r="AA117" s="219">
        <f t="shared" si="51"/>
        <v>30</v>
      </c>
      <c r="AB117" s="220"/>
      <c r="AC117" s="215" t="s">
        <v>626</v>
      </c>
      <c r="AD117" s="210"/>
      <c r="AF117" s="205">
        <v>30</v>
      </c>
    </row>
    <row r="118" spans="1:32" ht="12" customHeight="1" thickBot="1" x14ac:dyDescent="0.35">
      <c r="A118" s="210"/>
      <c r="B118" s="213"/>
      <c r="C118" s="213"/>
      <c r="D118" s="213"/>
      <c r="E118" s="213"/>
      <c r="F118" s="213"/>
      <c r="G118" s="213"/>
      <c r="H118" s="213"/>
      <c r="I118" s="213"/>
      <c r="J118" s="213"/>
      <c r="K118" s="213"/>
      <c r="L118" s="467" t="s">
        <v>67</v>
      </c>
      <c r="M118" s="467"/>
      <c r="N118" s="467"/>
      <c r="O118" s="467"/>
      <c r="P118" s="213"/>
      <c r="Q118" s="216">
        <f t="shared" si="50"/>
        <v>60</v>
      </c>
      <c r="R118" s="217">
        <f t="shared" si="50"/>
        <v>60</v>
      </c>
      <c r="S118" s="217">
        <f t="shared" si="50"/>
        <v>60</v>
      </c>
      <c r="T118" s="217">
        <f t="shared" si="50"/>
        <v>60</v>
      </c>
      <c r="U118" s="217">
        <f t="shared" si="50"/>
        <v>60</v>
      </c>
      <c r="V118" s="217">
        <f t="shared" si="50"/>
        <v>60</v>
      </c>
      <c r="W118" s="217">
        <f t="shared" si="50"/>
        <v>60</v>
      </c>
      <c r="X118" s="217">
        <f t="shared" si="50"/>
        <v>60</v>
      </c>
      <c r="Y118" s="217">
        <f t="shared" si="50"/>
        <v>60</v>
      </c>
      <c r="Z118" s="218">
        <f t="shared" si="50"/>
        <v>60</v>
      </c>
      <c r="AA118" s="219">
        <f t="shared" si="51"/>
        <v>60</v>
      </c>
      <c r="AB118" s="220"/>
      <c r="AC118" s="215"/>
      <c r="AD118" s="210"/>
      <c r="AF118" s="205">
        <v>60</v>
      </c>
    </row>
    <row r="119" spans="1:32" ht="12" customHeight="1" x14ac:dyDescent="0.3">
      <c r="A119" s="210"/>
      <c r="B119" s="213"/>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5"/>
      <c r="AC119" s="215"/>
      <c r="AD119" s="210"/>
    </row>
    <row r="120" spans="1:32" ht="12" customHeight="1" thickBot="1" x14ac:dyDescent="0.35">
      <c r="A120" s="210"/>
      <c r="B120" s="226"/>
      <c r="C120" s="226" t="s">
        <v>640</v>
      </c>
      <c r="D120" s="226"/>
      <c r="E120" s="226"/>
      <c r="F120" s="226"/>
      <c r="G120" s="226"/>
      <c r="H120" s="226"/>
      <c r="I120" s="226"/>
      <c r="J120" s="226"/>
      <c r="K120" s="226"/>
      <c r="L120" s="226"/>
      <c r="M120" s="226"/>
      <c r="N120" s="226"/>
      <c r="O120" s="226"/>
      <c r="P120" s="226"/>
      <c r="Q120" s="226"/>
      <c r="R120" s="226"/>
      <c r="S120" s="226"/>
      <c r="T120" s="226"/>
      <c r="U120" s="226"/>
      <c r="V120" s="226"/>
      <c r="W120" s="226"/>
      <c r="X120" s="226"/>
      <c r="Y120" s="226"/>
      <c r="Z120" s="226"/>
      <c r="AA120" s="227"/>
      <c r="AB120" s="228"/>
      <c r="AC120" s="228"/>
      <c r="AD120" s="210"/>
      <c r="AF120" s="205" t="s">
        <v>653</v>
      </c>
    </row>
    <row r="121" spans="1:32" ht="12" customHeight="1" thickTop="1" thickBot="1" x14ac:dyDescent="0.35">
      <c r="A121" s="210"/>
      <c r="B121" s="226"/>
      <c r="C121" s="468" t="str">
        <f>AF120</f>
        <v>Quick, Balanced</v>
      </c>
      <c r="D121" s="469"/>
      <c r="E121" s="469"/>
      <c r="F121" s="469"/>
      <c r="G121" s="469"/>
      <c r="H121" s="469"/>
      <c r="I121" s="470"/>
      <c r="J121" s="226"/>
      <c r="K121" s="226"/>
      <c r="L121" s="465" t="s">
        <v>65</v>
      </c>
      <c r="M121" s="465"/>
      <c r="N121" s="465"/>
      <c r="O121" s="465"/>
      <c r="P121" s="226"/>
      <c r="Q121" s="216">
        <f t="shared" ref="Q121:Z123" si="52">$AA121</f>
        <v>60</v>
      </c>
      <c r="R121" s="217">
        <f t="shared" si="52"/>
        <v>60</v>
      </c>
      <c r="S121" s="217">
        <f t="shared" si="52"/>
        <v>60</v>
      </c>
      <c r="T121" s="217">
        <f t="shared" si="52"/>
        <v>60</v>
      </c>
      <c r="U121" s="217">
        <f t="shared" si="52"/>
        <v>60</v>
      </c>
      <c r="V121" s="217">
        <f t="shared" si="52"/>
        <v>60</v>
      </c>
      <c r="W121" s="217">
        <f t="shared" si="52"/>
        <v>60</v>
      </c>
      <c r="X121" s="217">
        <f t="shared" si="52"/>
        <v>60</v>
      </c>
      <c r="Y121" s="217">
        <f t="shared" si="52"/>
        <v>60</v>
      </c>
      <c r="Z121" s="218">
        <f t="shared" si="52"/>
        <v>60</v>
      </c>
      <c r="AA121" s="229">
        <f>AF121</f>
        <v>60</v>
      </c>
      <c r="AB121" s="230"/>
      <c r="AC121" s="228"/>
      <c r="AD121" s="210"/>
      <c r="AF121" s="205">
        <v>60</v>
      </c>
    </row>
    <row r="122" spans="1:32" ht="12" customHeight="1" thickTop="1" thickBot="1" x14ac:dyDescent="0.35">
      <c r="A122" s="210"/>
      <c r="B122" s="226"/>
      <c r="C122" s="226"/>
      <c r="D122" s="226"/>
      <c r="E122" s="226"/>
      <c r="F122" s="226"/>
      <c r="G122" s="226"/>
      <c r="H122" s="226"/>
      <c r="I122" s="226"/>
      <c r="J122" s="226"/>
      <c r="K122" s="226"/>
      <c r="L122" s="466" t="s">
        <v>570</v>
      </c>
      <c r="M122" s="466"/>
      <c r="N122" s="466"/>
      <c r="O122" s="466"/>
      <c r="P122" s="226"/>
      <c r="Q122" s="216">
        <f t="shared" si="52"/>
        <v>30</v>
      </c>
      <c r="R122" s="217">
        <f t="shared" si="52"/>
        <v>30</v>
      </c>
      <c r="S122" s="217">
        <f t="shared" si="52"/>
        <v>30</v>
      </c>
      <c r="T122" s="217">
        <f t="shared" si="52"/>
        <v>30</v>
      </c>
      <c r="U122" s="217">
        <f t="shared" si="52"/>
        <v>30</v>
      </c>
      <c r="V122" s="217">
        <f t="shared" si="52"/>
        <v>30</v>
      </c>
      <c r="W122" s="217">
        <f t="shared" si="52"/>
        <v>30</v>
      </c>
      <c r="X122" s="217">
        <f t="shared" si="52"/>
        <v>30</v>
      </c>
      <c r="Y122" s="217">
        <f t="shared" si="52"/>
        <v>30</v>
      </c>
      <c r="Z122" s="218">
        <f t="shared" si="52"/>
        <v>30</v>
      </c>
      <c r="AA122" s="229">
        <f t="shared" ref="AA122:AA123" si="53">AF122</f>
        <v>30</v>
      </c>
      <c r="AB122" s="230"/>
      <c r="AC122" s="228" t="s">
        <v>624</v>
      </c>
      <c r="AD122" s="210"/>
      <c r="AF122" s="205">
        <v>30</v>
      </c>
    </row>
    <row r="123" spans="1:32" ht="12" customHeight="1" thickBot="1" x14ac:dyDescent="0.35">
      <c r="A123" s="210"/>
      <c r="B123" s="226"/>
      <c r="C123" s="226"/>
      <c r="D123" s="226"/>
      <c r="E123" s="226"/>
      <c r="F123" s="226"/>
      <c r="G123" s="226"/>
      <c r="H123" s="226"/>
      <c r="I123" s="226"/>
      <c r="J123" s="226"/>
      <c r="K123" s="226"/>
      <c r="L123" s="467" t="s">
        <v>67</v>
      </c>
      <c r="M123" s="467"/>
      <c r="N123" s="467"/>
      <c r="O123" s="467"/>
      <c r="P123" s="226"/>
      <c r="Q123" s="216">
        <f t="shared" si="52"/>
        <v>10</v>
      </c>
      <c r="R123" s="217">
        <f t="shared" si="52"/>
        <v>10</v>
      </c>
      <c r="S123" s="217">
        <f t="shared" si="52"/>
        <v>10</v>
      </c>
      <c r="T123" s="217">
        <f t="shared" si="52"/>
        <v>10</v>
      </c>
      <c r="U123" s="217">
        <f t="shared" si="52"/>
        <v>10</v>
      </c>
      <c r="V123" s="217">
        <f t="shared" si="52"/>
        <v>10</v>
      </c>
      <c r="W123" s="217">
        <f t="shared" si="52"/>
        <v>10</v>
      </c>
      <c r="X123" s="217">
        <f t="shared" si="52"/>
        <v>10</v>
      </c>
      <c r="Y123" s="217">
        <f t="shared" si="52"/>
        <v>10</v>
      </c>
      <c r="Z123" s="218">
        <f t="shared" si="52"/>
        <v>10</v>
      </c>
      <c r="AA123" s="229">
        <f t="shared" si="53"/>
        <v>10</v>
      </c>
      <c r="AB123" s="230"/>
      <c r="AC123" s="228"/>
      <c r="AD123" s="210"/>
      <c r="AF123" s="205">
        <v>10</v>
      </c>
    </row>
    <row r="124" spans="1:32" ht="12" customHeight="1" thickBot="1" x14ac:dyDescent="0.35">
      <c r="A124" s="210"/>
      <c r="B124" s="226"/>
      <c r="C124" s="226"/>
      <c r="D124" s="226"/>
      <c r="E124" s="226"/>
      <c r="F124" s="226"/>
      <c r="G124" s="226"/>
      <c r="H124" s="226"/>
      <c r="I124" s="226"/>
      <c r="J124" s="226"/>
      <c r="K124" s="226"/>
      <c r="L124" s="226"/>
      <c r="M124" s="226"/>
      <c r="N124" s="226"/>
      <c r="O124" s="226"/>
      <c r="P124" s="226"/>
      <c r="Q124" s="226"/>
      <c r="R124" s="226"/>
      <c r="S124" s="226"/>
      <c r="T124" s="226"/>
      <c r="U124" s="226"/>
      <c r="V124" s="226"/>
      <c r="W124" s="226"/>
      <c r="X124" s="226"/>
      <c r="Y124" s="226"/>
      <c r="Z124" s="226"/>
      <c r="AA124" s="226"/>
      <c r="AB124" s="228"/>
      <c r="AC124" s="228"/>
      <c r="AD124" s="210"/>
    </row>
    <row r="125" spans="1:32" ht="12" customHeight="1" thickBot="1" x14ac:dyDescent="0.35">
      <c r="A125" s="210"/>
      <c r="B125" s="226"/>
      <c r="C125" s="226"/>
      <c r="D125" s="226"/>
      <c r="E125" s="226"/>
      <c r="F125" s="226"/>
      <c r="G125" s="226"/>
      <c r="H125" s="226"/>
      <c r="I125" s="226"/>
      <c r="J125" s="226"/>
      <c r="K125" s="226"/>
      <c r="L125" s="465" t="s">
        <v>65</v>
      </c>
      <c r="M125" s="465"/>
      <c r="N125" s="465"/>
      <c r="O125" s="465"/>
      <c r="P125" s="226"/>
      <c r="Q125" s="216">
        <f t="shared" ref="Q125:Z127" si="54">$AA125</f>
        <v>10</v>
      </c>
      <c r="R125" s="217">
        <f t="shared" si="54"/>
        <v>10</v>
      </c>
      <c r="S125" s="217">
        <f t="shared" si="54"/>
        <v>10</v>
      </c>
      <c r="T125" s="217">
        <f t="shared" si="54"/>
        <v>10</v>
      </c>
      <c r="U125" s="217">
        <f t="shared" si="54"/>
        <v>10</v>
      </c>
      <c r="V125" s="217">
        <f t="shared" si="54"/>
        <v>10</v>
      </c>
      <c r="W125" s="217">
        <f t="shared" si="54"/>
        <v>10</v>
      </c>
      <c r="X125" s="217">
        <f t="shared" si="54"/>
        <v>10</v>
      </c>
      <c r="Y125" s="217">
        <f t="shared" si="54"/>
        <v>10</v>
      </c>
      <c r="Z125" s="218">
        <f t="shared" si="54"/>
        <v>10</v>
      </c>
      <c r="AA125" s="229">
        <f t="shared" ref="AA125:AA127" si="55">AF125</f>
        <v>10</v>
      </c>
      <c r="AB125" s="230"/>
      <c r="AC125" s="228"/>
      <c r="AD125" s="210"/>
      <c r="AF125" s="205">
        <v>10</v>
      </c>
    </row>
    <row r="126" spans="1:32" ht="12" customHeight="1" thickBot="1" x14ac:dyDescent="0.35">
      <c r="A126" s="210"/>
      <c r="B126" s="226"/>
      <c r="C126" s="226"/>
      <c r="D126" s="226"/>
      <c r="E126" s="226"/>
      <c r="F126" s="226"/>
      <c r="G126" s="226"/>
      <c r="H126" s="226"/>
      <c r="I126" s="226"/>
      <c r="J126" s="226"/>
      <c r="K126" s="226"/>
      <c r="L126" s="466" t="s">
        <v>570</v>
      </c>
      <c r="M126" s="466"/>
      <c r="N126" s="466"/>
      <c r="O126" s="466"/>
      <c r="P126" s="226"/>
      <c r="Q126" s="216">
        <f t="shared" si="54"/>
        <v>30</v>
      </c>
      <c r="R126" s="217">
        <f t="shared" si="54"/>
        <v>30</v>
      </c>
      <c r="S126" s="217">
        <f t="shared" si="54"/>
        <v>30</v>
      </c>
      <c r="T126" s="217">
        <f t="shared" si="54"/>
        <v>30</v>
      </c>
      <c r="U126" s="217">
        <f t="shared" si="54"/>
        <v>30</v>
      </c>
      <c r="V126" s="217">
        <f t="shared" si="54"/>
        <v>30</v>
      </c>
      <c r="W126" s="217">
        <f t="shared" si="54"/>
        <v>30</v>
      </c>
      <c r="X126" s="217">
        <f t="shared" si="54"/>
        <v>30</v>
      </c>
      <c r="Y126" s="217">
        <f t="shared" si="54"/>
        <v>30</v>
      </c>
      <c r="Z126" s="218">
        <f t="shared" si="54"/>
        <v>30</v>
      </c>
      <c r="AA126" s="229">
        <f t="shared" si="55"/>
        <v>30</v>
      </c>
      <c r="AB126" s="230"/>
      <c r="AC126" s="228" t="s">
        <v>625</v>
      </c>
      <c r="AD126" s="210"/>
      <c r="AF126" s="205">
        <v>30</v>
      </c>
    </row>
    <row r="127" spans="1:32" ht="12" customHeight="1" thickBot="1" x14ac:dyDescent="0.35">
      <c r="A127" s="210"/>
      <c r="B127" s="226"/>
      <c r="C127" s="226"/>
      <c r="D127" s="226"/>
      <c r="E127" s="226"/>
      <c r="F127" s="226"/>
      <c r="G127" s="226"/>
      <c r="H127" s="226"/>
      <c r="I127" s="226"/>
      <c r="J127" s="226"/>
      <c r="K127" s="226"/>
      <c r="L127" s="467" t="s">
        <v>67</v>
      </c>
      <c r="M127" s="467"/>
      <c r="N127" s="467"/>
      <c r="O127" s="467"/>
      <c r="P127" s="226"/>
      <c r="Q127" s="216">
        <f t="shared" si="54"/>
        <v>60</v>
      </c>
      <c r="R127" s="217">
        <f t="shared" si="54"/>
        <v>60</v>
      </c>
      <c r="S127" s="217">
        <f t="shared" si="54"/>
        <v>60</v>
      </c>
      <c r="T127" s="217">
        <f t="shared" si="54"/>
        <v>60</v>
      </c>
      <c r="U127" s="217">
        <f t="shared" si="54"/>
        <v>60</v>
      </c>
      <c r="V127" s="217">
        <f t="shared" si="54"/>
        <v>60</v>
      </c>
      <c r="W127" s="217">
        <f t="shared" si="54"/>
        <v>60</v>
      </c>
      <c r="X127" s="217">
        <f t="shared" si="54"/>
        <v>60</v>
      </c>
      <c r="Y127" s="217">
        <f t="shared" si="54"/>
        <v>60</v>
      </c>
      <c r="Z127" s="218">
        <f t="shared" si="54"/>
        <v>60</v>
      </c>
      <c r="AA127" s="229">
        <f t="shared" si="55"/>
        <v>60</v>
      </c>
      <c r="AB127" s="230"/>
      <c r="AC127" s="228"/>
      <c r="AD127" s="210"/>
      <c r="AF127" s="205">
        <v>60</v>
      </c>
    </row>
    <row r="128" spans="1:32" ht="12" customHeight="1" thickBot="1" x14ac:dyDescent="0.35">
      <c r="A128" s="210"/>
      <c r="B128" s="226"/>
      <c r="C128" s="226"/>
      <c r="D128" s="226"/>
      <c r="E128" s="226"/>
      <c r="F128" s="226"/>
      <c r="G128" s="226"/>
      <c r="H128" s="226"/>
      <c r="I128" s="226"/>
      <c r="J128" s="226"/>
      <c r="K128" s="226"/>
      <c r="L128" s="226"/>
      <c r="M128" s="226"/>
      <c r="N128" s="226"/>
      <c r="O128" s="226"/>
      <c r="P128" s="226"/>
      <c r="Q128" s="226"/>
      <c r="R128" s="226"/>
      <c r="S128" s="226"/>
      <c r="T128" s="226"/>
      <c r="U128" s="226"/>
      <c r="V128" s="226"/>
      <c r="W128" s="226"/>
      <c r="X128" s="226"/>
      <c r="Y128" s="226"/>
      <c r="Z128" s="226"/>
      <c r="AA128" s="226"/>
      <c r="AB128" s="228"/>
      <c r="AC128" s="228"/>
      <c r="AD128" s="210"/>
    </row>
    <row r="129" spans="1:32" ht="12" customHeight="1" thickBot="1" x14ac:dyDescent="0.35">
      <c r="A129" s="210"/>
      <c r="B129" s="226"/>
      <c r="C129" s="226"/>
      <c r="D129" s="226"/>
      <c r="E129" s="226"/>
      <c r="F129" s="226"/>
      <c r="G129" s="226"/>
      <c r="H129" s="226"/>
      <c r="I129" s="226"/>
      <c r="J129" s="226"/>
      <c r="K129" s="226"/>
      <c r="L129" s="465" t="s">
        <v>65</v>
      </c>
      <c r="M129" s="465"/>
      <c r="N129" s="465"/>
      <c r="O129" s="465"/>
      <c r="P129" s="226"/>
      <c r="Q129" s="216">
        <f t="shared" ref="Q129:Z131" si="56">$AA129</f>
        <v>30</v>
      </c>
      <c r="R129" s="217">
        <f t="shared" si="56"/>
        <v>30</v>
      </c>
      <c r="S129" s="217">
        <f t="shared" si="56"/>
        <v>30</v>
      </c>
      <c r="T129" s="217">
        <f t="shared" si="56"/>
        <v>30</v>
      </c>
      <c r="U129" s="217">
        <f t="shared" si="56"/>
        <v>30</v>
      </c>
      <c r="V129" s="217">
        <f t="shared" si="56"/>
        <v>30</v>
      </c>
      <c r="W129" s="217">
        <f t="shared" si="56"/>
        <v>30</v>
      </c>
      <c r="X129" s="217">
        <f t="shared" si="56"/>
        <v>30</v>
      </c>
      <c r="Y129" s="217">
        <f t="shared" si="56"/>
        <v>30</v>
      </c>
      <c r="Z129" s="218">
        <f t="shared" si="56"/>
        <v>30</v>
      </c>
      <c r="AA129" s="229">
        <f t="shared" ref="AA129:AA131" si="57">AF129</f>
        <v>30</v>
      </c>
      <c r="AB129" s="230"/>
      <c r="AC129" s="228"/>
      <c r="AD129" s="210"/>
      <c r="AF129" s="205">
        <v>30</v>
      </c>
    </row>
    <row r="130" spans="1:32" ht="12" customHeight="1" thickBot="1" x14ac:dyDescent="0.35">
      <c r="A130" s="210"/>
      <c r="B130" s="226"/>
      <c r="C130" s="226"/>
      <c r="D130" s="226"/>
      <c r="E130" s="226"/>
      <c r="F130" s="226"/>
      <c r="G130" s="226"/>
      <c r="H130" s="226"/>
      <c r="I130" s="226"/>
      <c r="J130" s="226"/>
      <c r="K130" s="226"/>
      <c r="L130" s="466" t="s">
        <v>570</v>
      </c>
      <c r="M130" s="466"/>
      <c r="N130" s="466"/>
      <c r="O130" s="466"/>
      <c r="P130" s="226"/>
      <c r="Q130" s="216">
        <f t="shared" si="56"/>
        <v>40</v>
      </c>
      <c r="R130" s="217">
        <f t="shared" si="56"/>
        <v>40</v>
      </c>
      <c r="S130" s="217">
        <f t="shared" si="56"/>
        <v>40</v>
      </c>
      <c r="T130" s="217">
        <f t="shared" si="56"/>
        <v>40</v>
      </c>
      <c r="U130" s="217">
        <f t="shared" si="56"/>
        <v>40</v>
      </c>
      <c r="V130" s="217">
        <f t="shared" si="56"/>
        <v>40</v>
      </c>
      <c r="W130" s="217">
        <f t="shared" si="56"/>
        <v>40</v>
      </c>
      <c r="X130" s="217">
        <f t="shared" si="56"/>
        <v>40</v>
      </c>
      <c r="Y130" s="217">
        <f t="shared" si="56"/>
        <v>40</v>
      </c>
      <c r="Z130" s="218">
        <f t="shared" si="56"/>
        <v>40</v>
      </c>
      <c r="AA130" s="229">
        <f t="shared" si="57"/>
        <v>40</v>
      </c>
      <c r="AB130" s="230"/>
      <c r="AC130" s="228" t="s">
        <v>626</v>
      </c>
      <c r="AD130" s="210"/>
      <c r="AF130" s="205">
        <v>40</v>
      </c>
    </row>
    <row r="131" spans="1:32" ht="12" customHeight="1" thickBot="1" x14ac:dyDescent="0.35">
      <c r="A131" s="210"/>
      <c r="B131" s="226"/>
      <c r="C131" s="226"/>
      <c r="D131" s="226"/>
      <c r="E131" s="226"/>
      <c r="F131" s="226"/>
      <c r="G131" s="226"/>
      <c r="H131" s="226"/>
      <c r="I131" s="226"/>
      <c r="J131" s="226"/>
      <c r="K131" s="226"/>
      <c r="L131" s="467" t="s">
        <v>67</v>
      </c>
      <c r="M131" s="467"/>
      <c r="N131" s="467"/>
      <c r="O131" s="467"/>
      <c r="P131" s="226"/>
      <c r="Q131" s="216">
        <f t="shared" si="56"/>
        <v>30</v>
      </c>
      <c r="R131" s="217">
        <f t="shared" si="56"/>
        <v>30</v>
      </c>
      <c r="S131" s="217">
        <f t="shared" si="56"/>
        <v>30</v>
      </c>
      <c r="T131" s="217">
        <f t="shared" si="56"/>
        <v>30</v>
      </c>
      <c r="U131" s="217">
        <f t="shared" si="56"/>
        <v>30</v>
      </c>
      <c r="V131" s="217">
        <f t="shared" si="56"/>
        <v>30</v>
      </c>
      <c r="W131" s="217">
        <f t="shared" si="56"/>
        <v>30</v>
      </c>
      <c r="X131" s="217">
        <f t="shared" si="56"/>
        <v>30</v>
      </c>
      <c r="Y131" s="217">
        <f t="shared" si="56"/>
        <v>30</v>
      </c>
      <c r="Z131" s="218">
        <f t="shared" si="56"/>
        <v>30</v>
      </c>
      <c r="AA131" s="229">
        <f t="shared" si="57"/>
        <v>30</v>
      </c>
      <c r="AB131" s="230"/>
      <c r="AC131" s="228"/>
      <c r="AD131" s="210"/>
      <c r="AF131" s="205">
        <v>30</v>
      </c>
    </row>
    <row r="132" spans="1:32" ht="12" customHeight="1" x14ac:dyDescent="0.3">
      <c r="A132" s="210"/>
      <c r="B132" s="226"/>
      <c r="C132" s="226"/>
      <c r="D132" s="226"/>
      <c r="E132" s="226"/>
      <c r="F132" s="226"/>
      <c r="G132" s="226"/>
      <c r="H132" s="226"/>
      <c r="I132" s="226"/>
      <c r="J132" s="226"/>
      <c r="K132" s="226"/>
      <c r="L132" s="226"/>
      <c r="M132" s="226"/>
      <c r="N132" s="226"/>
      <c r="O132" s="226"/>
      <c r="P132" s="226"/>
      <c r="Q132" s="226"/>
      <c r="R132" s="226"/>
      <c r="S132" s="226"/>
      <c r="T132" s="226"/>
      <c r="U132" s="226"/>
      <c r="V132" s="226"/>
      <c r="W132" s="226"/>
      <c r="X132" s="226"/>
      <c r="Y132" s="226"/>
      <c r="Z132" s="226"/>
      <c r="AA132" s="226"/>
      <c r="AB132" s="228"/>
      <c r="AC132" s="228"/>
      <c r="AD132" s="210"/>
    </row>
    <row r="133" spans="1:32" ht="12" customHeight="1" thickBot="1" x14ac:dyDescent="0.35">
      <c r="A133" s="210"/>
      <c r="B133" s="213"/>
      <c r="C133" s="213" t="s">
        <v>640</v>
      </c>
      <c r="D133" s="213"/>
      <c r="E133" s="213"/>
      <c r="F133" s="213"/>
      <c r="G133" s="213"/>
      <c r="H133" s="213"/>
      <c r="I133" s="213"/>
      <c r="J133" s="213"/>
      <c r="K133" s="213"/>
      <c r="L133" s="213"/>
      <c r="M133" s="213"/>
      <c r="N133" s="213"/>
      <c r="O133" s="213"/>
      <c r="P133" s="213"/>
      <c r="Q133" s="213"/>
      <c r="R133" s="213"/>
      <c r="S133" s="213"/>
      <c r="T133" s="213"/>
      <c r="U133" s="213"/>
      <c r="V133" s="213"/>
      <c r="W133" s="213"/>
      <c r="X133" s="213"/>
      <c r="Y133" s="213"/>
      <c r="Z133" s="213"/>
      <c r="AA133" s="214"/>
      <c r="AB133" s="215"/>
      <c r="AC133" s="215"/>
      <c r="AD133" s="210"/>
      <c r="AF133" s="205" t="s">
        <v>654</v>
      </c>
    </row>
    <row r="134" spans="1:32" ht="12" customHeight="1" thickTop="1" thickBot="1" x14ac:dyDescent="0.35">
      <c r="A134" s="210"/>
      <c r="B134" s="213"/>
      <c r="C134" s="468" t="str">
        <f>AF133</f>
        <v>Nimble, Balanced</v>
      </c>
      <c r="D134" s="469"/>
      <c r="E134" s="469"/>
      <c r="F134" s="469"/>
      <c r="G134" s="469"/>
      <c r="H134" s="469"/>
      <c r="I134" s="470"/>
      <c r="J134" s="213"/>
      <c r="K134" s="213"/>
      <c r="L134" s="465" t="s">
        <v>65</v>
      </c>
      <c r="M134" s="465"/>
      <c r="N134" s="465"/>
      <c r="O134" s="465"/>
      <c r="P134" s="213"/>
      <c r="Q134" s="216">
        <f t="shared" ref="Q134:Z136" si="58">$AA134</f>
        <v>10</v>
      </c>
      <c r="R134" s="217">
        <f t="shared" si="58"/>
        <v>10</v>
      </c>
      <c r="S134" s="217">
        <f t="shared" si="58"/>
        <v>10</v>
      </c>
      <c r="T134" s="217">
        <f t="shared" si="58"/>
        <v>10</v>
      </c>
      <c r="U134" s="217">
        <f t="shared" si="58"/>
        <v>10</v>
      </c>
      <c r="V134" s="217">
        <f t="shared" si="58"/>
        <v>10</v>
      </c>
      <c r="W134" s="217">
        <f t="shared" si="58"/>
        <v>10</v>
      </c>
      <c r="X134" s="217">
        <f t="shared" si="58"/>
        <v>10</v>
      </c>
      <c r="Y134" s="217">
        <f t="shared" si="58"/>
        <v>10</v>
      </c>
      <c r="Z134" s="218">
        <f t="shared" si="58"/>
        <v>10</v>
      </c>
      <c r="AA134" s="219">
        <f>AF134</f>
        <v>10</v>
      </c>
      <c r="AB134" s="220"/>
      <c r="AC134" s="215"/>
      <c r="AD134" s="210"/>
      <c r="AF134" s="205">
        <v>10</v>
      </c>
    </row>
    <row r="135" spans="1:32" ht="12" customHeight="1" thickTop="1" thickBot="1" x14ac:dyDescent="0.35">
      <c r="A135" s="210"/>
      <c r="B135" s="213"/>
      <c r="C135" s="213"/>
      <c r="D135" s="213"/>
      <c r="E135" s="213"/>
      <c r="F135" s="213"/>
      <c r="G135" s="213"/>
      <c r="H135" s="213"/>
      <c r="I135" s="213"/>
      <c r="J135" s="213"/>
      <c r="K135" s="213"/>
      <c r="L135" s="466" t="s">
        <v>570</v>
      </c>
      <c r="M135" s="466"/>
      <c r="N135" s="466"/>
      <c r="O135" s="466"/>
      <c r="P135" s="213"/>
      <c r="Q135" s="216">
        <f t="shared" si="58"/>
        <v>60</v>
      </c>
      <c r="R135" s="217">
        <f t="shared" si="58"/>
        <v>60</v>
      </c>
      <c r="S135" s="217">
        <f t="shared" si="58"/>
        <v>60</v>
      </c>
      <c r="T135" s="217">
        <f t="shared" si="58"/>
        <v>60</v>
      </c>
      <c r="U135" s="217">
        <f t="shared" si="58"/>
        <v>60</v>
      </c>
      <c r="V135" s="217">
        <f t="shared" si="58"/>
        <v>60</v>
      </c>
      <c r="W135" s="217">
        <f t="shared" si="58"/>
        <v>60</v>
      </c>
      <c r="X135" s="217">
        <f t="shared" si="58"/>
        <v>60</v>
      </c>
      <c r="Y135" s="217">
        <f t="shared" si="58"/>
        <v>60</v>
      </c>
      <c r="Z135" s="218">
        <f t="shared" si="58"/>
        <v>60</v>
      </c>
      <c r="AA135" s="219">
        <f t="shared" ref="AA135:AA136" si="59">AF135</f>
        <v>60</v>
      </c>
      <c r="AB135" s="220"/>
      <c r="AC135" s="215" t="s">
        <v>624</v>
      </c>
      <c r="AD135" s="210"/>
      <c r="AF135" s="205">
        <v>60</v>
      </c>
    </row>
    <row r="136" spans="1:32" ht="12" customHeight="1" thickBot="1" x14ac:dyDescent="0.35">
      <c r="A136" s="210"/>
      <c r="B136" s="213"/>
      <c r="C136" s="213"/>
      <c r="D136" s="213"/>
      <c r="E136" s="213"/>
      <c r="F136" s="213"/>
      <c r="G136" s="213"/>
      <c r="H136" s="213"/>
      <c r="I136" s="213"/>
      <c r="J136" s="213"/>
      <c r="K136" s="213"/>
      <c r="L136" s="467" t="s">
        <v>67</v>
      </c>
      <c r="M136" s="467"/>
      <c r="N136" s="467"/>
      <c r="O136" s="467"/>
      <c r="P136" s="213"/>
      <c r="Q136" s="216">
        <f t="shared" si="58"/>
        <v>30</v>
      </c>
      <c r="R136" s="217">
        <f t="shared" si="58"/>
        <v>30</v>
      </c>
      <c r="S136" s="217">
        <f t="shared" si="58"/>
        <v>30</v>
      </c>
      <c r="T136" s="217">
        <f t="shared" si="58"/>
        <v>30</v>
      </c>
      <c r="U136" s="217">
        <f t="shared" si="58"/>
        <v>30</v>
      </c>
      <c r="V136" s="217">
        <f t="shared" si="58"/>
        <v>30</v>
      </c>
      <c r="W136" s="217">
        <f t="shared" si="58"/>
        <v>30</v>
      </c>
      <c r="X136" s="217">
        <f t="shared" si="58"/>
        <v>30</v>
      </c>
      <c r="Y136" s="217">
        <f t="shared" si="58"/>
        <v>30</v>
      </c>
      <c r="Z136" s="218">
        <f t="shared" si="58"/>
        <v>30</v>
      </c>
      <c r="AA136" s="219">
        <f t="shared" si="59"/>
        <v>30</v>
      </c>
      <c r="AB136" s="220"/>
      <c r="AC136" s="215"/>
      <c r="AD136" s="210"/>
      <c r="AF136" s="205">
        <v>30</v>
      </c>
    </row>
    <row r="137" spans="1:32" ht="12" customHeight="1" thickBot="1" x14ac:dyDescent="0.35">
      <c r="A137" s="210"/>
      <c r="B137" s="213"/>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c r="Y137" s="213"/>
      <c r="Z137" s="213"/>
      <c r="AA137" s="213"/>
      <c r="AB137" s="215"/>
      <c r="AC137" s="215"/>
      <c r="AD137" s="210"/>
    </row>
    <row r="138" spans="1:32" ht="12" customHeight="1" thickBot="1" x14ac:dyDescent="0.35">
      <c r="A138" s="210"/>
      <c r="B138" s="213"/>
      <c r="C138" s="213"/>
      <c r="D138" s="213"/>
      <c r="E138" s="213"/>
      <c r="F138" s="213"/>
      <c r="G138" s="213"/>
      <c r="H138" s="213"/>
      <c r="I138" s="213"/>
      <c r="J138" s="213"/>
      <c r="K138" s="213"/>
      <c r="L138" s="465" t="s">
        <v>65</v>
      </c>
      <c r="M138" s="465"/>
      <c r="N138" s="465"/>
      <c r="O138" s="465"/>
      <c r="P138" s="213"/>
      <c r="Q138" s="216">
        <f t="shared" ref="Q138:Z140" si="60">$AA138</f>
        <v>40</v>
      </c>
      <c r="R138" s="217">
        <f t="shared" si="60"/>
        <v>40</v>
      </c>
      <c r="S138" s="217">
        <f t="shared" si="60"/>
        <v>40</v>
      </c>
      <c r="T138" s="217">
        <f t="shared" si="60"/>
        <v>40</v>
      </c>
      <c r="U138" s="217">
        <f t="shared" si="60"/>
        <v>40</v>
      </c>
      <c r="V138" s="217">
        <f t="shared" si="60"/>
        <v>40</v>
      </c>
      <c r="W138" s="217">
        <f t="shared" si="60"/>
        <v>40</v>
      </c>
      <c r="X138" s="217">
        <f t="shared" si="60"/>
        <v>40</v>
      </c>
      <c r="Y138" s="217">
        <f t="shared" si="60"/>
        <v>40</v>
      </c>
      <c r="Z138" s="218">
        <f t="shared" si="60"/>
        <v>40</v>
      </c>
      <c r="AA138" s="219">
        <f t="shared" ref="AA138:AA140" si="61">AF138</f>
        <v>40</v>
      </c>
      <c r="AB138" s="220"/>
      <c r="AC138" s="215"/>
      <c r="AD138" s="210"/>
      <c r="AF138" s="205">
        <v>40</v>
      </c>
    </row>
    <row r="139" spans="1:32" ht="12" customHeight="1" thickBot="1" x14ac:dyDescent="0.35">
      <c r="A139" s="210"/>
      <c r="B139" s="213"/>
      <c r="C139" s="213"/>
      <c r="D139" s="213"/>
      <c r="E139" s="213"/>
      <c r="F139" s="213"/>
      <c r="G139" s="213"/>
      <c r="H139" s="213"/>
      <c r="I139" s="213"/>
      <c r="J139" s="213"/>
      <c r="K139" s="213"/>
      <c r="L139" s="466" t="s">
        <v>570</v>
      </c>
      <c r="M139" s="466"/>
      <c r="N139" s="466"/>
      <c r="O139" s="466"/>
      <c r="P139" s="213"/>
      <c r="Q139" s="216">
        <f t="shared" si="60"/>
        <v>30</v>
      </c>
      <c r="R139" s="217">
        <f t="shared" si="60"/>
        <v>30</v>
      </c>
      <c r="S139" s="217">
        <f t="shared" si="60"/>
        <v>30</v>
      </c>
      <c r="T139" s="217">
        <f t="shared" si="60"/>
        <v>30</v>
      </c>
      <c r="U139" s="217">
        <f t="shared" si="60"/>
        <v>30</v>
      </c>
      <c r="V139" s="217">
        <f t="shared" si="60"/>
        <v>30</v>
      </c>
      <c r="W139" s="217">
        <f t="shared" si="60"/>
        <v>30</v>
      </c>
      <c r="X139" s="217">
        <f t="shared" si="60"/>
        <v>30</v>
      </c>
      <c r="Y139" s="217">
        <f t="shared" si="60"/>
        <v>30</v>
      </c>
      <c r="Z139" s="218">
        <f t="shared" si="60"/>
        <v>30</v>
      </c>
      <c r="AA139" s="219">
        <f t="shared" si="61"/>
        <v>30</v>
      </c>
      <c r="AB139" s="220"/>
      <c r="AC139" s="215" t="s">
        <v>625</v>
      </c>
      <c r="AD139" s="210"/>
      <c r="AF139" s="205">
        <v>30</v>
      </c>
    </row>
    <row r="140" spans="1:32" ht="12" customHeight="1" thickBot="1" x14ac:dyDescent="0.35">
      <c r="A140" s="210"/>
      <c r="B140" s="213"/>
      <c r="C140" s="213"/>
      <c r="D140" s="213"/>
      <c r="E140" s="213"/>
      <c r="F140" s="213"/>
      <c r="G140" s="213"/>
      <c r="H140" s="213"/>
      <c r="I140" s="213"/>
      <c r="J140" s="213"/>
      <c r="K140" s="213"/>
      <c r="L140" s="467" t="s">
        <v>67</v>
      </c>
      <c r="M140" s="467"/>
      <c r="N140" s="467"/>
      <c r="O140" s="467"/>
      <c r="P140" s="213"/>
      <c r="Q140" s="216">
        <f t="shared" si="60"/>
        <v>30</v>
      </c>
      <c r="R140" s="217">
        <f t="shared" si="60"/>
        <v>30</v>
      </c>
      <c r="S140" s="217">
        <f t="shared" si="60"/>
        <v>30</v>
      </c>
      <c r="T140" s="217">
        <f t="shared" si="60"/>
        <v>30</v>
      </c>
      <c r="U140" s="217">
        <f t="shared" si="60"/>
        <v>30</v>
      </c>
      <c r="V140" s="217">
        <f t="shared" si="60"/>
        <v>30</v>
      </c>
      <c r="W140" s="217">
        <f t="shared" si="60"/>
        <v>30</v>
      </c>
      <c r="X140" s="217">
        <f t="shared" si="60"/>
        <v>30</v>
      </c>
      <c r="Y140" s="217">
        <f t="shared" si="60"/>
        <v>30</v>
      </c>
      <c r="Z140" s="218">
        <f t="shared" si="60"/>
        <v>30</v>
      </c>
      <c r="AA140" s="219">
        <f t="shared" si="61"/>
        <v>30</v>
      </c>
      <c r="AB140" s="220"/>
      <c r="AC140" s="215"/>
      <c r="AD140" s="210"/>
      <c r="AF140" s="205">
        <v>30</v>
      </c>
    </row>
    <row r="141" spans="1:32" ht="12" customHeight="1" thickBot="1" x14ac:dyDescent="0.35">
      <c r="A141" s="210"/>
      <c r="B141" s="213"/>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c r="Y141" s="213"/>
      <c r="Z141" s="213"/>
      <c r="AA141" s="213"/>
      <c r="AB141" s="215"/>
      <c r="AC141" s="215"/>
      <c r="AD141" s="210"/>
    </row>
    <row r="142" spans="1:32" ht="12" customHeight="1" thickBot="1" x14ac:dyDescent="0.35">
      <c r="A142" s="210"/>
      <c r="B142" s="213"/>
      <c r="C142" s="213"/>
      <c r="D142" s="213"/>
      <c r="E142" s="213"/>
      <c r="F142" s="213"/>
      <c r="G142" s="213"/>
      <c r="H142" s="213"/>
      <c r="I142" s="213"/>
      <c r="J142" s="213"/>
      <c r="K142" s="213"/>
      <c r="L142" s="465" t="s">
        <v>65</v>
      </c>
      <c r="M142" s="465"/>
      <c r="N142" s="465"/>
      <c r="O142" s="465"/>
      <c r="P142" s="213"/>
      <c r="Q142" s="216">
        <f t="shared" ref="Q142:Z144" si="62">$AA142</f>
        <v>30</v>
      </c>
      <c r="R142" s="217">
        <f t="shared" si="62"/>
        <v>30</v>
      </c>
      <c r="S142" s="217">
        <f t="shared" si="62"/>
        <v>30</v>
      </c>
      <c r="T142" s="217">
        <f t="shared" si="62"/>
        <v>30</v>
      </c>
      <c r="U142" s="217">
        <f t="shared" si="62"/>
        <v>30</v>
      </c>
      <c r="V142" s="217">
        <f t="shared" si="62"/>
        <v>30</v>
      </c>
      <c r="W142" s="217">
        <f t="shared" si="62"/>
        <v>30</v>
      </c>
      <c r="X142" s="217">
        <f t="shared" si="62"/>
        <v>30</v>
      </c>
      <c r="Y142" s="217">
        <f t="shared" si="62"/>
        <v>30</v>
      </c>
      <c r="Z142" s="218">
        <f t="shared" si="62"/>
        <v>30</v>
      </c>
      <c r="AA142" s="219">
        <f t="shared" ref="AA142:AA144" si="63">AF142</f>
        <v>30</v>
      </c>
      <c r="AB142" s="220"/>
      <c r="AC142" s="215"/>
      <c r="AD142" s="210"/>
      <c r="AF142" s="205">
        <v>30</v>
      </c>
    </row>
    <row r="143" spans="1:32" ht="12" customHeight="1" thickBot="1" x14ac:dyDescent="0.35">
      <c r="A143" s="210"/>
      <c r="B143" s="213"/>
      <c r="C143" s="213"/>
      <c r="D143" s="213"/>
      <c r="E143" s="213"/>
      <c r="F143" s="213"/>
      <c r="G143" s="213"/>
      <c r="H143" s="213"/>
      <c r="I143" s="213"/>
      <c r="J143" s="213"/>
      <c r="K143" s="213"/>
      <c r="L143" s="466" t="s">
        <v>570</v>
      </c>
      <c r="M143" s="466"/>
      <c r="N143" s="466"/>
      <c r="O143" s="466"/>
      <c r="P143" s="213"/>
      <c r="Q143" s="216">
        <f t="shared" si="62"/>
        <v>30</v>
      </c>
      <c r="R143" s="217">
        <f t="shared" si="62"/>
        <v>30</v>
      </c>
      <c r="S143" s="217">
        <f t="shared" si="62"/>
        <v>30</v>
      </c>
      <c r="T143" s="217">
        <f t="shared" si="62"/>
        <v>30</v>
      </c>
      <c r="U143" s="217">
        <f t="shared" si="62"/>
        <v>30</v>
      </c>
      <c r="V143" s="217">
        <f t="shared" si="62"/>
        <v>30</v>
      </c>
      <c r="W143" s="217">
        <f t="shared" si="62"/>
        <v>30</v>
      </c>
      <c r="X143" s="217">
        <f t="shared" si="62"/>
        <v>30</v>
      </c>
      <c r="Y143" s="217">
        <f t="shared" si="62"/>
        <v>30</v>
      </c>
      <c r="Z143" s="218">
        <f t="shared" si="62"/>
        <v>30</v>
      </c>
      <c r="AA143" s="219">
        <f t="shared" si="63"/>
        <v>30</v>
      </c>
      <c r="AB143" s="220"/>
      <c r="AC143" s="215" t="s">
        <v>626</v>
      </c>
      <c r="AD143" s="210"/>
      <c r="AF143" s="205">
        <v>30</v>
      </c>
    </row>
    <row r="144" spans="1:32" ht="12" customHeight="1" thickBot="1" x14ac:dyDescent="0.35">
      <c r="A144" s="210"/>
      <c r="B144" s="213"/>
      <c r="C144" s="213"/>
      <c r="D144" s="213"/>
      <c r="E144" s="213"/>
      <c r="F144" s="213"/>
      <c r="G144" s="213"/>
      <c r="H144" s="213"/>
      <c r="I144" s="213"/>
      <c r="J144" s="213"/>
      <c r="K144" s="213"/>
      <c r="L144" s="467" t="s">
        <v>67</v>
      </c>
      <c r="M144" s="467"/>
      <c r="N144" s="467"/>
      <c r="O144" s="467"/>
      <c r="P144" s="213"/>
      <c r="Q144" s="216">
        <f t="shared" si="62"/>
        <v>40</v>
      </c>
      <c r="R144" s="217">
        <f t="shared" si="62"/>
        <v>40</v>
      </c>
      <c r="S144" s="217">
        <f t="shared" si="62"/>
        <v>40</v>
      </c>
      <c r="T144" s="217">
        <f t="shared" si="62"/>
        <v>40</v>
      </c>
      <c r="U144" s="217">
        <f t="shared" si="62"/>
        <v>40</v>
      </c>
      <c r="V144" s="217">
        <f t="shared" si="62"/>
        <v>40</v>
      </c>
      <c r="W144" s="217">
        <f t="shared" si="62"/>
        <v>40</v>
      </c>
      <c r="X144" s="217">
        <f t="shared" si="62"/>
        <v>40</v>
      </c>
      <c r="Y144" s="217">
        <f t="shared" si="62"/>
        <v>40</v>
      </c>
      <c r="Z144" s="218">
        <f t="shared" si="62"/>
        <v>40</v>
      </c>
      <c r="AA144" s="219">
        <f t="shared" si="63"/>
        <v>40</v>
      </c>
      <c r="AB144" s="220"/>
      <c r="AC144" s="215"/>
      <c r="AD144" s="210"/>
      <c r="AF144" s="205">
        <v>40</v>
      </c>
    </row>
    <row r="145" spans="1:32" ht="12" customHeight="1" x14ac:dyDescent="0.3">
      <c r="A145" s="210"/>
      <c r="B145" s="213"/>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c r="Y145" s="213"/>
      <c r="Z145" s="213"/>
      <c r="AA145" s="213"/>
      <c r="AB145" s="215"/>
      <c r="AC145" s="215"/>
      <c r="AD145" s="210"/>
    </row>
    <row r="146" spans="1:32" ht="12" customHeight="1" thickBot="1" x14ac:dyDescent="0.35">
      <c r="A146" s="210"/>
      <c r="B146" s="226"/>
      <c r="C146" s="226" t="s">
        <v>640</v>
      </c>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7"/>
      <c r="AB146" s="228"/>
      <c r="AC146" s="228"/>
      <c r="AD146" s="210"/>
      <c r="AF146" s="205" t="s">
        <v>655</v>
      </c>
    </row>
    <row r="147" spans="1:32" ht="12" customHeight="1" thickTop="1" thickBot="1" x14ac:dyDescent="0.35">
      <c r="A147" s="210"/>
      <c r="B147" s="226"/>
      <c r="C147" s="468" t="str">
        <f>AF146</f>
        <v>Strong, Balanced</v>
      </c>
      <c r="D147" s="469"/>
      <c r="E147" s="469"/>
      <c r="F147" s="469"/>
      <c r="G147" s="469"/>
      <c r="H147" s="469"/>
      <c r="I147" s="470"/>
      <c r="J147" s="226"/>
      <c r="K147" s="226"/>
      <c r="L147" s="465" t="s">
        <v>65</v>
      </c>
      <c r="M147" s="465"/>
      <c r="N147" s="465"/>
      <c r="O147" s="465"/>
      <c r="P147" s="226"/>
      <c r="Q147" s="216">
        <f t="shared" ref="Q147:Z149" si="64">$AA147</f>
        <v>30</v>
      </c>
      <c r="R147" s="217">
        <f t="shared" si="64"/>
        <v>30</v>
      </c>
      <c r="S147" s="217">
        <f t="shared" si="64"/>
        <v>30</v>
      </c>
      <c r="T147" s="217">
        <f t="shared" si="64"/>
        <v>30</v>
      </c>
      <c r="U147" s="217">
        <f t="shared" si="64"/>
        <v>30</v>
      </c>
      <c r="V147" s="217">
        <f t="shared" si="64"/>
        <v>30</v>
      </c>
      <c r="W147" s="217">
        <f t="shared" si="64"/>
        <v>30</v>
      </c>
      <c r="X147" s="217">
        <f t="shared" si="64"/>
        <v>30</v>
      </c>
      <c r="Y147" s="217">
        <f t="shared" si="64"/>
        <v>30</v>
      </c>
      <c r="Z147" s="218">
        <f t="shared" si="64"/>
        <v>30</v>
      </c>
      <c r="AA147" s="229">
        <f>AF147</f>
        <v>30</v>
      </c>
      <c r="AB147" s="230"/>
      <c r="AC147" s="228"/>
      <c r="AD147" s="210"/>
      <c r="AF147" s="205">
        <v>30</v>
      </c>
    </row>
    <row r="148" spans="1:32" ht="12" customHeight="1" thickTop="1" thickBot="1" x14ac:dyDescent="0.35">
      <c r="A148" s="210"/>
      <c r="B148" s="226"/>
      <c r="C148" s="226"/>
      <c r="D148" s="226"/>
      <c r="E148" s="226"/>
      <c r="F148" s="226"/>
      <c r="G148" s="226"/>
      <c r="H148" s="226"/>
      <c r="I148" s="226"/>
      <c r="J148" s="226"/>
      <c r="K148" s="226"/>
      <c r="L148" s="466" t="s">
        <v>570</v>
      </c>
      <c r="M148" s="466"/>
      <c r="N148" s="466"/>
      <c r="O148" s="466"/>
      <c r="P148" s="226"/>
      <c r="Q148" s="216">
        <f t="shared" si="64"/>
        <v>10</v>
      </c>
      <c r="R148" s="217">
        <f t="shared" si="64"/>
        <v>10</v>
      </c>
      <c r="S148" s="217">
        <f t="shared" si="64"/>
        <v>10</v>
      </c>
      <c r="T148" s="217">
        <f t="shared" si="64"/>
        <v>10</v>
      </c>
      <c r="U148" s="217">
        <f t="shared" si="64"/>
        <v>10</v>
      </c>
      <c r="V148" s="217">
        <f t="shared" si="64"/>
        <v>10</v>
      </c>
      <c r="W148" s="217">
        <f t="shared" si="64"/>
        <v>10</v>
      </c>
      <c r="X148" s="217">
        <f t="shared" si="64"/>
        <v>10</v>
      </c>
      <c r="Y148" s="217">
        <f t="shared" si="64"/>
        <v>10</v>
      </c>
      <c r="Z148" s="218">
        <f t="shared" si="64"/>
        <v>10</v>
      </c>
      <c r="AA148" s="229">
        <f t="shared" ref="AA148:AA149" si="65">AF148</f>
        <v>10</v>
      </c>
      <c r="AB148" s="230"/>
      <c r="AC148" s="228" t="s">
        <v>624</v>
      </c>
      <c r="AD148" s="210"/>
      <c r="AF148" s="205">
        <v>10</v>
      </c>
    </row>
    <row r="149" spans="1:32" ht="12" customHeight="1" thickBot="1" x14ac:dyDescent="0.35">
      <c r="A149" s="210"/>
      <c r="B149" s="226"/>
      <c r="C149" s="226"/>
      <c r="D149" s="226"/>
      <c r="E149" s="226"/>
      <c r="F149" s="226"/>
      <c r="G149" s="226"/>
      <c r="H149" s="226"/>
      <c r="I149" s="226"/>
      <c r="J149" s="226"/>
      <c r="K149" s="226"/>
      <c r="L149" s="467" t="s">
        <v>67</v>
      </c>
      <c r="M149" s="467"/>
      <c r="N149" s="467"/>
      <c r="O149" s="467"/>
      <c r="P149" s="226"/>
      <c r="Q149" s="216">
        <f t="shared" si="64"/>
        <v>60</v>
      </c>
      <c r="R149" s="217">
        <f t="shared" si="64"/>
        <v>60</v>
      </c>
      <c r="S149" s="217">
        <f t="shared" si="64"/>
        <v>60</v>
      </c>
      <c r="T149" s="217">
        <f t="shared" si="64"/>
        <v>60</v>
      </c>
      <c r="U149" s="217">
        <f t="shared" si="64"/>
        <v>60</v>
      </c>
      <c r="V149" s="217">
        <f t="shared" si="64"/>
        <v>60</v>
      </c>
      <c r="W149" s="217">
        <f t="shared" si="64"/>
        <v>60</v>
      </c>
      <c r="X149" s="217">
        <f t="shared" si="64"/>
        <v>60</v>
      </c>
      <c r="Y149" s="217">
        <f t="shared" si="64"/>
        <v>60</v>
      </c>
      <c r="Z149" s="218">
        <f t="shared" si="64"/>
        <v>60</v>
      </c>
      <c r="AA149" s="229">
        <f t="shared" si="65"/>
        <v>60</v>
      </c>
      <c r="AB149" s="230"/>
      <c r="AC149" s="228"/>
      <c r="AD149" s="210"/>
      <c r="AF149" s="205">
        <v>60</v>
      </c>
    </row>
    <row r="150" spans="1:32" ht="12" customHeight="1" thickBot="1" x14ac:dyDescent="0.35">
      <c r="A150" s="210"/>
      <c r="B150" s="226"/>
      <c r="C150" s="226"/>
      <c r="D150" s="226"/>
      <c r="E150" s="226"/>
      <c r="F150" s="226"/>
      <c r="G150" s="226"/>
      <c r="H150" s="226"/>
      <c r="I150" s="226"/>
      <c r="J150" s="226"/>
      <c r="K150" s="226"/>
      <c r="L150" s="226"/>
      <c r="M150" s="226"/>
      <c r="N150" s="226"/>
      <c r="O150" s="226"/>
      <c r="P150" s="226"/>
      <c r="Q150" s="226"/>
      <c r="R150" s="226"/>
      <c r="S150" s="226"/>
      <c r="T150" s="226"/>
      <c r="U150" s="226"/>
      <c r="V150" s="226"/>
      <c r="W150" s="226"/>
      <c r="X150" s="226"/>
      <c r="Y150" s="226"/>
      <c r="Z150" s="226"/>
      <c r="AA150" s="226"/>
      <c r="AB150" s="228"/>
      <c r="AC150" s="228"/>
      <c r="AD150" s="210"/>
    </row>
    <row r="151" spans="1:32" ht="12" customHeight="1" thickBot="1" x14ac:dyDescent="0.35">
      <c r="A151" s="210"/>
      <c r="B151" s="226"/>
      <c r="C151" s="226"/>
      <c r="D151" s="226"/>
      <c r="E151" s="226"/>
      <c r="F151" s="226"/>
      <c r="G151" s="226"/>
      <c r="H151" s="226"/>
      <c r="I151" s="226"/>
      <c r="J151" s="226"/>
      <c r="K151" s="226"/>
      <c r="L151" s="465" t="s">
        <v>65</v>
      </c>
      <c r="M151" s="465"/>
      <c r="N151" s="465"/>
      <c r="O151" s="465"/>
      <c r="P151" s="226"/>
      <c r="Q151" s="216">
        <f t="shared" ref="Q151:Z153" si="66">$AA151</f>
        <v>30</v>
      </c>
      <c r="R151" s="217">
        <f t="shared" si="66"/>
        <v>30</v>
      </c>
      <c r="S151" s="217">
        <f t="shared" si="66"/>
        <v>30</v>
      </c>
      <c r="T151" s="217">
        <f t="shared" si="66"/>
        <v>30</v>
      </c>
      <c r="U151" s="217">
        <f t="shared" si="66"/>
        <v>30</v>
      </c>
      <c r="V151" s="217">
        <f t="shared" si="66"/>
        <v>30</v>
      </c>
      <c r="W151" s="217">
        <f t="shared" si="66"/>
        <v>30</v>
      </c>
      <c r="X151" s="217">
        <f t="shared" si="66"/>
        <v>30</v>
      </c>
      <c r="Y151" s="217">
        <f t="shared" si="66"/>
        <v>30</v>
      </c>
      <c r="Z151" s="218">
        <f t="shared" si="66"/>
        <v>30</v>
      </c>
      <c r="AA151" s="229">
        <f t="shared" ref="AA151:AA153" si="67">AF151</f>
        <v>30</v>
      </c>
      <c r="AB151" s="230"/>
      <c r="AC151" s="228"/>
      <c r="AD151" s="210"/>
      <c r="AF151" s="205">
        <v>30</v>
      </c>
    </row>
    <row r="152" spans="1:32" ht="12" customHeight="1" thickBot="1" x14ac:dyDescent="0.35">
      <c r="A152" s="210"/>
      <c r="B152" s="226"/>
      <c r="C152" s="226"/>
      <c r="D152" s="226"/>
      <c r="E152" s="226"/>
      <c r="F152" s="226"/>
      <c r="G152" s="226"/>
      <c r="H152" s="226"/>
      <c r="I152" s="226"/>
      <c r="J152" s="226"/>
      <c r="K152" s="226"/>
      <c r="L152" s="466" t="s">
        <v>570</v>
      </c>
      <c r="M152" s="466"/>
      <c r="N152" s="466"/>
      <c r="O152" s="466"/>
      <c r="P152" s="226"/>
      <c r="Q152" s="216">
        <f t="shared" si="66"/>
        <v>40</v>
      </c>
      <c r="R152" s="217">
        <f t="shared" si="66"/>
        <v>40</v>
      </c>
      <c r="S152" s="217">
        <f t="shared" si="66"/>
        <v>40</v>
      </c>
      <c r="T152" s="217">
        <f t="shared" si="66"/>
        <v>40</v>
      </c>
      <c r="U152" s="217">
        <f t="shared" si="66"/>
        <v>40</v>
      </c>
      <c r="V152" s="217">
        <f t="shared" si="66"/>
        <v>40</v>
      </c>
      <c r="W152" s="217">
        <f t="shared" si="66"/>
        <v>40</v>
      </c>
      <c r="X152" s="217">
        <f t="shared" si="66"/>
        <v>40</v>
      </c>
      <c r="Y152" s="217">
        <f t="shared" si="66"/>
        <v>40</v>
      </c>
      <c r="Z152" s="218">
        <f t="shared" si="66"/>
        <v>40</v>
      </c>
      <c r="AA152" s="229">
        <f t="shared" si="67"/>
        <v>40</v>
      </c>
      <c r="AB152" s="230"/>
      <c r="AC152" s="228" t="s">
        <v>625</v>
      </c>
      <c r="AD152" s="210"/>
      <c r="AF152" s="205">
        <v>40</v>
      </c>
    </row>
    <row r="153" spans="1:32" ht="12" customHeight="1" thickBot="1" x14ac:dyDescent="0.35">
      <c r="A153" s="210"/>
      <c r="B153" s="226"/>
      <c r="C153" s="226"/>
      <c r="D153" s="226"/>
      <c r="E153" s="226"/>
      <c r="F153" s="226"/>
      <c r="G153" s="226"/>
      <c r="H153" s="226"/>
      <c r="I153" s="226"/>
      <c r="J153" s="226"/>
      <c r="K153" s="226"/>
      <c r="L153" s="467" t="s">
        <v>67</v>
      </c>
      <c r="M153" s="467"/>
      <c r="N153" s="467"/>
      <c r="O153" s="467"/>
      <c r="P153" s="226"/>
      <c r="Q153" s="216">
        <f t="shared" si="66"/>
        <v>30</v>
      </c>
      <c r="R153" s="217">
        <f t="shared" si="66"/>
        <v>30</v>
      </c>
      <c r="S153" s="217">
        <f t="shared" si="66"/>
        <v>30</v>
      </c>
      <c r="T153" s="217">
        <f t="shared" si="66"/>
        <v>30</v>
      </c>
      <c r="U153" s="217">
        <f t="shared" si="66"/>
        <v>30</v>
      </c>
      <c r="V153" s="217">
        <f t="shared" si="66"/>
        <v>30</v>
      </c>
      <c r="W153" s="217">
        <f t="shared" si="66"/>
        <v>30</v>
      </c>
      <c r="X153" s="217">
        <f t="shared" si="66"/>
        <v>30</v>
      </c>
      <c r="Y153" s="217">
        <f t="shared" si="66"/>
        <v>30</v>
      </c>
      <c r="Z153" s="218">
        <f t="shared" si="66"/>
        <v>30</v>
      </c>
      <c r="AA153" s="229">
        <f t="shared" si="67"/>
        <v>30</v>
      </c>
      <c r="AB153" s="230"/>
      <c r="AC153" s="228"/>
      <c r="AD153" s="210"/>
      <c r="AF153" s="205">
        <v>30</v>
      </c>
    </row>
    <row r="154" spans="1:32" ht="12" customHeight="1" thickBot="1" x14ac:dyDescent="0.35">
      <c r="A154" s="210"/>
      <c r="B154" s="226"/>
      <c r="C154" s="226"/>
      <c r="D154" s="226"/>
      <c r="E154" s="226"/>
      <c r="F154" s="226"/>
      <c r="G154" s="226"/>
      <c r="H154" s="226"/>
      <c r="I154" s="226"/>
      <c r="J154" s="226"/>
      <c r="K154" s="226"/>
      <c r="L154" s="226"/>
      <c r="M154" s="226"/>
      <c r="N154" s="226"/>
      <c r="O154" s="226"/>
      <c r="P154" s="226"/>
      <c r="Q154" s="226"/>
      <c r="R154" s="226"/>
      <c r="S154" s="226"/>
      <c r="T154" s="226"/>
      <c r="U154" s="226"/>
      <c r="V154" s="226"/>
      <c r="W154" s="226"/>
      <c r="X154" s="226"/>
      <c r="Y154" s="226"/>
      <c r="Z154" s="226"/>
      <c r="AA154" s="226"/>
      <c r="AB154" s="228"/>
      <c r="AC154" s="228"/>
      <c r="AD154" s="210"/>
    </row>
    <row r="155" spans="1:32" ht="12" customHeight="1" thickBot="1" x14ac:dyDescent="0.35">
      <c r="A155" s="210"/>
      <c r="B155" s="226"/>
      <c r="C155" s="226"/>
      <c r="D155" s="226"/>
      <c r="E155" s="226"/>
      <c r="F155" s="226"/>
      <c r="G155" s="226"/>
      <c r="H155" s="226"/>
      <c r="I155" s="226"/>
      <c r="J155" s="226"/>
      <c r="K155" s="226"/>
      <c r="L155" s="465" t="s">
        <v>65</v>
      </c>
      <c r="M155" s="465"/>
      <c r="N155" s="465"/>
      <c r="O155" s="465"/>
      <c r="P155" s="226"/>
      <c r="Q155" s="216">
        <f t="shared" ref="Q155:Z157" si="68">$AA155</f>
        <v>30</v>
      </c>
      <c r="R155" s="217">
        <f t="shared" si="68"/>
        <v>30</v>
      </c>
      <c r="S155" s="217">
        <f t="shared" si="68"/>
        <v>30</v>
      </c>
      <c r="T155" s="217">
        <f t="shared" si="68"/>
        <v>30</v>
      </c>
      <c r="U155" s="217">
        <f t="shared" si="68"/>
        <v>30</v>
      </c>
      <c r="V155" s="217">
        <f t="shared" si="68"/>
        <v>30</v>
      </c>
      <c r="W155" s="217">
        <f t="shared" si="68"/>
        <v>30</v>
      </c>
      <c r="X155" s="217">
        <f t="shared" si="68"/>
        <v>30</v>
      </c>
      <c r="Y155" s="217">
        <f t="shared" si="68"/>
        <v>30</v>
      </c>
      <c r="Z155" s="218">
        <f t="shared" si="68"/>
        <v>30</v>
      </c>
      <c r="AA155" s="229">
        <f t="shared" ref="AA155:AA157" si="69">AF155</f>
        <v>30</v>
      </c>
      <c r="AB155" s="230"/>
      <c r="AC155" s="228"/>
      <c r="AD155" s="210"/>
      <c r="AF155" s="205">
        <v>30</v>
      </c>
    </row>
    <row r="156" spans="1:32" ht="12" customHeight="1" thickBot="1" x14ac:dyDescent="0.35">
      <c r="A156" s="210"/>
      <c r="B156" s="226"/>
      <c r="C156" s="226"/>
      <c r="D156" s="226"/>
      <c r="E156" s="226"/>
      <c r="F156" s="226"/>
      <c r="G156" s="226"/>
      <c r="H156" s="226"/>
      <c r="I156" s="226"/>
      <c r="J156" s="226"/>
      <c r="K156" s="226"/>
      <c r="L156" s="466" t="s">
        <v>570</v>
      </c>
      <c r="M156" s="466"/>
      <c r="N156" s="466"/>
      <c r="O156" s="466"/>
      <c r="P156" s="226"/>
      <c r="Q156" s="216">
        <f t="shared" si="68"/>
        <v>30</v>
      </c>
      <c r="R156" s="217">
        <f t="shared" si="68"/>
        <v>30</v>
      </c>
      <c r="S156" s="217">
        <f t="shared" si="68"/>
        <v>30</v>
      </c>
      <c r="T156" s="217">
        <f t="shared" si="68"/>
        <v>30</v>
      </c>
      <c r="U156" s="217">
        <f t="shared" si="68"/>
        <v>30</v>
      </c>
      <c r="V156" s="217">
        <f t="shared" si="68"/>
        <v>30</v>
      </c>
      <c r="W156" s="217">
        <f t="shared" si="68"/>
        <v>30</v>
      </c>
      <c r="X156" s="217">
        <f t="shared" si="68"/>
        <v>30</v>
      </c>
      <c r="Y156" s="217">
        <f t="shared" si="68"/>
        <v>30</v>
      </c>
      <c r="Z156" s="218">
        <f t="shared" si="68"/>
        <v>30</v>
      </c>
      <c r="AA156" s="229">
        <f t="shared" si="69"/>
        <v>30</v>
      </c>
      <c r="AB156" s="230"/>
      <c r="AC156" s="228" t="s">
        <v>626</v>
      </c>
      <c r="AD156" s="210"/>
      <c r="AF156" s="205">
        <v>30</v>
      </c>
    </row>
    <row r="157" spans="1:32" ht="12" customHeight="1" thickBot="1" x14ac:dyDescent="0.35">
      <c r="A157" s="210"/>
      <c r="B157" s="226"/>
      <c r="C157" s="226"/>
      <c r="D157" s="226"/>
      <c r="E157" s="226"/>
      <c r="F157" s="226"/>
      <c r="G157" s="226"/>
      <c r="H157" s="226"/>
      <c r="I157" s="226"/>
      <c r="J157" s="226"/>
      <c r="K157" s="226"/>
      <c r="L157" s="467" t="s">
        <v>67</v>
      </c>
      <c r="M157" s="467"/>
      <c r="N157" s="467"/>
      <c r="O157" s="467"/>
      <c r="P157" s="226"/>
      <c r="Q157" s="216">
        <f t="shared" si="68"/>
        <v>40</v>
      </c>
      <c r="R157" s="217">
        <f t="shared" si="68"/>
        <v>40</v>
      </c>
      <c r="S157" s="217">
        <f t="shared" si="68"/>
        <v>40</v>
      </c>
      <c r="T157" s="217">
        <f t="shared" si="68"/>
        <v>40</v>
      </c>
      <c r="U157" s="217">
        <f t="shared" si="68"/>
        <v>40</v>
      </c>
      <c r="V157" s="217">
        <f t="shared" si="68"/>
        <v>40</v>
      </c>
      <c r="W157" s="217">
        <f t="shared" si="68"/>
        <v>40</v>
      </c>
      <c r="X157" s="217">
        <f t="shared" si="68"/>
        <v>40</v>
      </c>
      <c r="Y157" s="217">
        <f t="shared" si="68"/>
        <v>40</v>
      </c>
      <c r="Z157" s="218">
        <f t="shared" si="68"/>
        <v>40</v>
      </c>
      <c r="AA157" s="229">
        <f t="shared" si="69"/>
        <v>40</v>
      </c>
      <c r="AB157" s="230"/>
      <c r="AC157" s="228"/>
      <c r="AD157" s="210"/>
      <c r="AF157" s="205">
        <v>40</v>
      </c>
    </row>
    <row r="158" spans="1:32" ht="12" customHeight="1" x14ac:dyDescent="0.3">
      <c r="A158" s="210"/>
      <c r="B158" s="226"/>
      <c r="C158" s="226"/>
      <c r="D158" s="226"/>
      <c r="E158" s="226"/>
      <c r="F158" s="226"/>
      <c r="G158" s="226"/>
      <c r="H158" s="226"/>
      <c r="I158" s="226"/>
      <c r="J158" s="226"/>
      <c r="K158" s="226"/>
      <c r="L158" s="226"/>
      <c r="M158" s="226"/>
      <c r="N158" s="226"/>
      <c r="O158" s="226"/>
      <c r="P158" s="226"/>
      <c r="Q158" s="226"/>
      <c r="R158" s="226"/>
      <c r="S158" s="226"/>
      <c r="T158" s="226"/>
      <c r="U158" s="226"/>
      <c r="V158" s="226"/>
      <c r="W158" s="226"/>
      <c r="X158" s="226"/>
      <c r="Y158" s="226"/>
      <c r="Z158" s="226"/>
      <c r="AA158" s="226"/>
      <c r="AB158" s="228"/>
      <c r="AC158" s="228"/>
      <c r="AD158" s="210"/>
    </row>
    <row r="159" spans="1:32" ht="12" customHeight="1" x14ac:dyDescent="0.3">
      <c r="A159" s="231"/>
      <c r="B159" s="231"/>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2"/>
      <c r="AB159" s="233"/>
      <c r="AC159" s="233"/>
      <c r="AD159" s="231"/>
    </row>
    <row r="160" spans="1:32"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sheetData>
  <mergeCells count="136">
    <mergeCell ref="AW17:AY19"/>
    <mergeCell ref="AR21:AV21"/>
    <mergeCell ref="AO23:AQ25"/>
    <mergeCell ref="AS23:AU25"/>
    <mergeCell ref="AW23:AY25"/>
    <mergeCell ref="AW5:AY7"/>
    <mergeCell ref="AS9:AV9"/>
    <mergeCell ref="AO11:AQ13"/>
    <mergeCell ref="AS11:AU13"/>
    <mergeCell ref="AW11:AY13"/>
    <mergeCell ref="AS15:AV15"/>
    <mergeCell ref="L153:O153"/>
    <mergeCell ref="L155:O155"/>
    <mergeCell ref="L156:O156"/>
    <mergeCell ref="L157:O157"/>
    <mergeCell ref="AS3:AV3"/>
    <mergeCell ref="AO5:AQ7"/>
    <mergeCell ref="AS5:AU7"/>
    <mergeCell ref="AO17:AQ19"/>
    <mergeCell ref="AS17:AU19"/>
    <mergeCell ref="L130:O130"/>
    <mergeCell ref="L131:O131"/>
    <mergeCell ref="L114:O114"/>
    <mergeCell ref="L116:O116"/>
    <mergeCell ref="L117:O117"/>
    <mergeCell ref="L118:O118"/>
    <mergeCell ref="L91:O91"/>
    <mergeCell ref="L92:O92"/>
    <mergeCell ref="L75:O75"/>
    <mergeCell ref="L77:O77"/>
    <mergeCell ref="L78:O78"/>
    <mergeCell ref="L79:O79"/>
    <mergeCell ref="L52:O52"/>
    <mergeCell ref="L53:O53"/>
    <mergeCell ref="L36:O36"/>
    <mergeCell ref="C147:I147"/>
    <mergeCell ref="L147:O147"/>
    <mergeCell ref="L148:O148"/>
    <mergeCell ref="L149:O149"/>
    <mergeCell ref="L151:O151"/>
    <mergeCell ref="L152:O152"/>
    <mergeCell ref="L138:O138"/>
    <mergeCell ref="L139:O139"/>
    <mergeCell ref="L140:O140"/>
    <mergeCell ref="L142:O142"/>
    <mergeCell ref="L143:O143"/>
    <mergeCell ref="L144:O144"/>
    <mergeCell ref="C134:I134"/>
    <mergeCell ref="L134:O134"/>
    <mergeCell ref="L135:O135"/>
    <mergeCell ref="L136:O136"/>
    <mergeCell ref="L122:O122"/>
    <mergeCell ref="L123:O123"/>
    <mergeCell ref="L125:O125"/>
    <mergeCell ref="L126:O126"/>
    <mergeCell ref="L127:O127"/>
    <mergeCell ref="L129:O129"/>
    <mergeCell ref="C121:I121"/>
    <mergeCell ref="L121:O121"/>
    <mergeCell ref="C108:I108"/>
    <mergeCell ref="L108:O108"/>
    <mergeCell ref="L109:O109"/>
    <mergeCell ref="L110:O110"/>
    <mergeCell ref="L112:O112"/>
    <mergeCell ref="L113:O113"/>
    <mergeCell ref="L99:O99"/>
    <mergeCell ref="L100:O100"/>
    <mergeCell ref="L101:O101"/>
    <mergeCell ref="L103:O103"/>
    <mergeCell ref="L104:O104"/>
    <mergeCell ref="L105:O105"/>
    <mergeCell ref="C95:I95"/>
    <mergeCell ref="L95:O95"/>
    <mergeCell ref="L96:O96"/>
    <mergeCell ref="L97:O97"/>
    <mergeCell ref="L83:O83"/>
    <mergeCell ref="L84:O84"/>
    <mergeCell ref="L86:O86"/>
    <mergeCell ref="L87:O87"/>
    <mergeCell ref="L88:O88"/>
    <mergeCell ref="L90:O90"/>
    <mergeCell ref="C82:I82"/>
    <mergeCell ref="L82:O82"/>
    <mergeCell ref="C69:I69"/>
    <mergeCell ref="L69:O69"/>
    <mergeCell ref="L70:O70"/>
    <mergeCell ref="L71:O71"/>
    <mergeCell ref="L73:O73"/>
    <mergeCell ref="L74:O74"/>
    <mergeCell ref="L60:O60"/>
    <mergeCell ref="L61:O61"/>
    <mergeCell ref="L62:O62"/>
    <mergeCell ref="L64:O64"/>
    <mergeCell ref="L65:O65"/>
    <mergeCell ref="L66:O66"/>
    <mergeCell ref="C56:I56"/>
    <mergeCell ref="L56:O56"/>
    <mergeCell ref="L57:O57"/>
    <mergeCell ref="L58:O58"/>
    <mergeCell ref="L44:O44"/>
    <mergeCell ref="L45:O45"/>
    <mergeCell ref="L47:O47"/>
    <mergeCell ref="L48:O48"/>
    <mergeCell ref="L49:O49"/>
    <mergeCell ref="L51:O51"/>
    <mergeCell ref="L38:O38"/>
    <mergeCell ref="L39:O39"/>
    <mergeCell ref="L40:O40"/>
    <mergeCell ref="C43:I43"/>
    <mergeCell ref="L43:O43"/>
    <mergeCell ref="C30:I30"/>
    <mergeCell ref="L30:O30"/>
    <mergeCell ref="L31:O31"/>
    <mergeCell ref="L32:O32"/>
    <mergeCell ref="L34:O34"/>
    <mergeCell ref="L35:O35"/>
    <mergeCell ref="L21:O21"/>
    <mergeCell ref="L22:O22"/>
    <mergeCell ref="L23:O23"/>
    <mergeCell ref="L25:O25"/>
    <mergeCell ref="L26:O26"/>
    <mergeCell ref="L27:O27"/>
    <mergeCell ref="C4:I4"/>
    <mergeCell ref="C17:I17"/>
    <mergeCell ref="L17:O17"/>
    <mergeCell ref="L18:O18"/>
    <mergeCell ref="L19:O19"/>
    <mergeCell ref="L13:O13"/>
    <mergeCell ref="L14:O14"/>
    <mergeCell ref="L5:O5"/>
    <mergeCell ref="L6:O6"/>
    <mergeCell ref="L8:O8"/>
    <mergeCell ref="L9:O9"/>
    <mergeCell ref="L10:O10"/>
    <mergeCell ref="L12:O12"/>
    <mergeCell ref="L4:O4"/>
  </mergeCells>
  <conditionalFormatting sqref="Q4">
    <cfRule type="cellIs" dxfId="1107" priority="1051" operator="greaterThanOrEqual">
      <formula>10</formula>
    </cfRule>
  </conditionalFormatting>
  <conditionalFormatting sqref="R4">
    <cfRule type="cellIs" dxfId="1106" priority="1052" operator="greaterThanOrEqual">
      <formula>20</formula>
    </cfRule>
  </conditionalFormatting>
  <conditionalFormatting sqref="S4">
    <cfRule type="cellIs" dxfId="1105" priority="1053" operator="greaterThanOrEqual">
      <formula>30</formula>
    </cfRule>
  </conditionalFormatting>
  <conditionalFormatting sqref="T4">
    <cfRule type="cellIs" dxfId="1104" priority="1054" operator="greaterThanOrEqual">
      <formula>40</formula>
    </cfRule>
  </conditionalFormatting>
  <conditionalFormatting sqref="U4">
    <cfRule type="cellIs" dxfId="1103" priority="1055" operator="greaterThanOrEqual">
      <formula>50</formula>
    </cfRule>
  </conditionalFormatting>
  <conditionalFormatting sqref="V4">
    <cfRule type="cellIs" dxfId="1102" priority="1056" operator="greaterThanOrEqual">
      <formula>60</formula>
    </cfRule>
  </conditionalFormatting>
  <conditionalFormatting sqref="X4">
    <cfRule type="cellIs" dxfId="1101" priority="1058" operator="greaterThanOrEqual">
      <formula>80</formula>
    </cfRule>
  </conditionalFormatting>
  <conditionalFormatting sqref="W4">
    <cfRule type="cellIs" dxfId="1100" priority="1057" operator="greaterThanOrEqual">
      <formula>70</formula>
    </cfRule>
  </conditionalFormatting>
  <conditionalFormatting sqref="Y4">
    <cfRule type="cellIs" dxfId="1099" priority="1059" operator="greaterThanOrEqual">
      <formula>90</formula>
    </cfRule>
  </conditionalFormatting>
  <conditionalFormatting sqref="Z4">
    <cfRule type="cellIs" dxfId="1098" priority="1060" operator="greaterThanOrEqual">
      <formula>100</formula>
    </cfRule>
  </conditionalFormatting>
  <conditionalFormatting sqref="Q5">
    <cfRule type="cellIs" dxfId="1097" priority="1071" operator="greaterThanOrEqual">
      <formula>10</formula>
    </cfRule>
  </conditionalFormatting>
  <conditionalFormatting sqref="R5">
    <cfRule type="cellIs" dxfId="1096" priority="1072" operator="greaterThanOrEqual">
      <formula>20</formula>
    </cfRule>
  </conditionalFormatting>
  <conditionalFormatting sqref="S5">
    <cfRule type="cellIs" dxfId="1095" priority="1073" operator="greaterThanOrEqual">
      <formula>30</formula>
    </cfRule>
  </conditionalFormatting>
  <conditionalFormatting sqref="T5">
    <cfRule type="cellIs" dxfId="1094" priority="1074" operator="greaterThanOrEqual">
      <formula>40</formula>
    </cfRule>
  </conditionalFormatting>
  <conditionalFormatting sqref="U5">
    <cfRule type="cellIs" dxfId="1093" priority="1075" operator="greaterThanOrEqual">
      <formula>50</formula>
    </cfRule>
  </conditionalFormatting>
  <conditionalFormatting sqref="V5">
    <cfRule type="cellIs" dxfId="1092" priority="1076" operator="greaterThanOrEqual">
      <formula>60</formula>
    </cfRule>
  </conditionalFormatting>
  <conditionalFormatting sqref="X5">
    <cfRule type="cellIs" dxfId="1091" priority="1077" operator="greaterThanOrEqual">
      <formula>80</formula>
    </cfRule>
  </conditionalFormatting>
  <conditionalFormatting sqref="W5">
    <cfRule type="cellIs" dxfId="1090" priority="1078" operator="greaterThanOrEqual">
      <formula>70</formula>
    </cfRule>
  </conditionalFormatting>
  <conditionalFormatting sqref="Y5">
    <cfRule type="cellIs" dxfId="1089" priority="1079" operator="greaterThanOrEqual">
      <formula>90</formula>
    </cfRule>
  </conditionalFormatting>
  <conditionalFormatting sqref="Z5">
    <cfRule type="cellIs" dxfId="1088" priority="1080" operator="equal">
      <formula>100</formula>
    </cfRule>
  </conditionalFormatting>
  <conditionalFormatting sqref="Q6">
    <cfRule type="cellIs" dxfId="1087" priority="1070" operator="greaterThanOrEqual">
      <formula>10</formula>
    </cfRule>
  </conditionalFormatting>
  <conditionalFormatting sqref="R6">
    <cfRule type="cellIs" dxfId="1086" priority="1069" operator="greaterThanOrEqual">
      <formula>20</formula>
    </cfRule>
  </conditionalFormatting>
  <conditionalFormatting sqref="S6">
    <cfRule type="cellIs" dxfId="1085" priority="1068" operator="greaterThanOrEqual">
      <formula>30</formula>
    </cfRule>
  </conditionalFormatting>
  <conditionalFormatting sqref="T6">
    <cfRule type="cellIs" dxfId="1084" priority="1067" operator="greaterThanOrEqual">
      <formula>40</formula>
    </cfRule>
  </conditionalFormatting>
  <conditionalFormatting sqref="U6">
    <cfRule type="cellIs" dxfId="1083" priority="1066" operator="greaterThanOrEqual">
      <formula>50</formula>
    </cfRule>
  </conditionalFormatting>
  <conditionalFormatting sqref="V6">
    <cfRule type="cellIs" dxfId="1082" priority="1065" operator="greaterThanOrEqual">
      <formula>60</formula>
    </cfRule>
  </conditionalFormatting>
  <conditionalFormatting sqref="X6">
    <cfRule type="cellIs" dxfId="1081" priority="1064" operator="greaterThanOrEqual">
      <formula>80</formula>
    </cfRule>
  </conditionalFormatting>
  <conditionalFormatting sqref="W6">
    <cfRule type="cellIs" dxfId="1080" priority="1063" operator="greaterThanOrEqual">
      <formula>70</formula>
    </cfRule>
  </conditionalFormatting>
  <conditionalFormatting sqref="Y6">
    <cfRule type="cellIs" dxfId="1079" priority="1062" operator="greaterThanOrEqual">
      <formula>90</formula>
    </cfRule>
  </conditionalFormatting>
  <conditionalFormatting sqref="Z6">
    <cfRule type="cellIs" dxfId="1078" priority="1061" operator="equal">
      <formula>100</formula>
    </cfRule>
  </conditionalFormatting>
  <conditionalFormatting sqref="Q8">
    <cfRule type="cellIs" dxfId="1077" priority="1021" operator="greaterThanOrEqual">
      <formula>10</formula>
    </cfRule>
  </conditionalFormatting>
  <conditionalFormatting sqref="R8">
    <cfRule type="cellIs" dxfId="1076" priority="1022" operator="greaterThanOrEqual">
      <formula>20</formula>
    </cfRule>
  </conditionalFormatting>
  <conditionalFormatting sqref="S8">
    <cfRule type="cellIs" dxfId="1075" priority="1023" operator="greaterThanOrEqual">
      <formula>30</formula>
    </cfRule>
  </conditionalFormatting>
  <conditionalFormatting sqref="T8">
    <cfRule type="cellIs" dxfId="1074" priority="1024" operator="greaterThanOrEqual">
      <formula>40</formula>
    </cfRule>
  </conditionalFormatting>
  <conditionalFormatting sqref="U8">
    <cfRule type="cellIs" dxfId="1073" priority="1025" operator="greaterThanOrEqual">
      <formula>50</formula>
    </cfRule>
  </conditionalFormatting>
  <conditionalFormatting sqref="V8">
    <cfRule type="cellIs" dxfId="1072" priority="1026" operator="greaterThanOrEqual">
      <formula>60</formula>
    </cfRule>
  </conditionalFormatting>
  <conditionalFormatting sqref="X8">
    <cfRule type="cellIs" dxfId="1071" priority="1028" operator="greaterThanOrEqual">
      <formula>80</formula>
    </cfRule>
  </conditionalFormatting>
  <conditionalFormatting sqref="W8">
    <cfRule type="cellIs" dxfId="1070" priority="1027" operator="greaterThanOrEqual">
      <formula>70</formula>
    </cfRule>
  </conditionalFormatting>
  <conditionalFormatting sqref="Y8">
    <cfRule type="cellIs" dxfId="1069" priority="1029" operator="greaterThanOrEqual">
      <formula>90</formula>
    </cfRule>
  </conditionalFormatting>
  <conditionalFormatting sqref="Z8">
    <cfRule type="cellIs" dxfId="1068" priority="1030" operator="greaterThanOrEqual">
      <formula>100</formula>
    </cfRule>
  </conditionalFormatting>
  <conditionalFormatting sqref="Q9">
    <cfRule type="cellIs" dxfId="1067" priority="1041" operator="greaterThanOrEqual">
      <formula>10</formula>
    </cfRule>
  </conditionalFormatting>
  <conditionalFormatting sqref="R9">
    <cfRule type="cellIs" dxfId="1066" priority="1042" operator="greaterThanOrEqual">
      <formula>20</formula>
    </cfRule>
  </conditionalFormatting>
  <conditionalFormatting sqref="S9">
    <cfRule type="cellIs" dxfId="1065" priority="1043" operator="greaterThanOrEqual">
      <formula>30</formula>
    </cfRule>
  </conditionalFormatting>
  <conditionalFormatting sqref="T9">
    <cfRule type="cellIs" dxfId="1064" priority="1044" operator="greaterThanOrEqual">
      <formula>40</formula>
    </cfRule>
  </conditionalFormatting>
  <conditionalFormatting sqref="U9">
    <cfRule type="cellIs" dxfId="1063" priority="1045" operator="greaterThanOrEqual">
      <formula>50</formula>
    </cfRule>
  </conditionalFormatting>
  <conditionalFormatting sqref="V9">
    <cfRule type="cellIs" dxfId="1062" priority="1046" operator="greaterThanOrEqual">
      <formula>60</formula>
    </cfRule>
  </conditionalFormatting>
  <conditionalFormatting sqref="X9">
    <cfRule type="cellIs" dxfId="1061" priority="1047" operator="greaterThanOrEqual">
      <formula>80</formula>
    </cfRule>
  </conditionalFormatting>
  <conditionalFormatting sqref="W9">
    <cfRule type="cellIs" dxfId="1060" priority="1048" operator="greaterThanOrEqual">
      <formula>70</formula>
    </cfRule>
  </conditionalFormatting>
  <conditionalFormatting sqref="Y9">
    <cfRule type="cellIs" dxfId="1059" priority="1049" operator="greaterThanOrEqual">
      <formula>90</formula>
    </cfRule>
  </conditionalFormatting>
  <conditionalFormatting sqref="Z9">
    <cfRule type="cellIs" dxfId="1058" priority="1050" operator="equal">
      <formula>100</formula>
    </cfRule>
  </conditionalFormatting>
  <conditionalFormatting sqref="Q10">
    <cfRule type="cellIs" dxfId="1057" priority="1040" operator="greaterThanOrEqual">
      <formula>10</formula>
    </cfRule>
  </conditionalFormatting>
  <conditionalFormatting sqref="R10">
    <cfRule type="cellIs" dxfId="1056" priority="1039" operator="greaterThanOrEqual">
      <formula>20</formula>
    </cfRule>
  </conditionalFormatting>
  <conditionalFormatting sqref="S10">
    <cfRule type="cellIs" dxfId="1055" priority="1038" operator="greaterThanOrEqual">
      <formula>30</formula>
    </cfRule>
  </conditionalFormatting>
  <conditionalFormatting sqref="T10">
    <cfRule type="cellIs" dxfId="1054" priority="1037" operator="greaterThanOrEqual">
      <formula>40</formula>
    </cfRule>
  </conditionalFormatting>
  <conditionalFormatting sqref="U10">
    <cfRule type="cellIs" dxfId="1053" priority="1036" operator="greaterThanOrEqual">
      <formula>50</formula>
    </cfRule>
  </conditionalFormatting>
  <conditionalFormatting sqref="V10">
    <cfRule type="cellIs" dxfId="1052" priority="1035" operator="greaterThanOrEqual">
      <formula>60</formula>
    </cfRule>
  </conditionalFormatting>
  <conditionalFormatting sqref="X10">
    <cfRule type="cellIs" dxfId="1051" priority="1034" operator="greaterThanOrEqual">
      <formula>80</formula>
    </cfRule>
  </conditionalFormatting>
  <conditionalFormatting sqref="W10">
    <cfRule type="cellIs" dxfId="1050" priority="1033" operator="greaterThanOrEqual">
      <formula>70</formula>
    </cfRule>
  </conditionalFormatting>
  <conditionalFormatting sqref="Y10">
    <cfRule type="cellIs" dxfId="1049" priority="1032" operator="greaterThanOrEqual">
      <formula>90</formula>
    </cfRule>
  </conditionalFormatting>
  <conditionalFormatting sqref="Z10">
    <cfRule type="cellIs" dxfId="1048" priority="1031" operator="equal">
      <formula>100</formula>
    </cfRule>
  </conditionalFormatting>
  <conditionalFormatting sqref="Q12">
    <cfRule type="cellIs" dxfId="1047" priority="991" operator="greaterThanOrEqual">
      <formula>10</formula>
    </cfRule>
  </conditionalFormatting>
  <conditionalFormatting sqref="R12">
    <cfRule type="cellIs" dxfId="1046" priority="992" operator="greaterThanOrEqual">
      <formula>20</formula>
    </cfRule>
  </conditionalFormatting>
  <conditionalFormatting sqref="S12">
    <cfRule type="cellIs" dxfId="1045" priority="993" operator="greaterThanOrEqual">
      <formula>30</formula>
    </cfRule>
  </conditionalFormatting>
  <conditionalFormatting sqref="T12">
    <cfRule type="cellIs" dxfId="1044" priority="994" operator="greaterThanOrEqual">
      <formula>40</formula>
    </cfRule>
  </conditionalFormatting>
  <conditionalFormatting sqref="U12">
    <cfRule type="cellIs" dxfId="1043" priority="995" operator="greaterThanOrEqual">
      <formula>50</formula>
    </cfRule>
  </conditionalFormatting>
  <conditionalFormatting sqref="V12">
    <cfRule type="cellIs" dxfId="1042" priority="996" operator="greaterThanOrEqual">
      <formula>60</formula>
    </cfRule>
  </conditionalFormatting>
  <conditionalFormatting sqref="X12">
    <cfRule type="cellIs" dxfId="1041" priority="998" operator="greaterThanOrEqual">
      <formula>80</formula>
    </cfRule>
  </conditionalFormatting>
  <conditionalFormatting sqref="W12">
    <cfRule type="cellIs" dxfId="1040" priority="997" operator="greaterThanOrEqual">
      <formula>70</formula>
    </cfRule>
  </conditionalFormatting>
  <conditionalFormatting sqref="Y12">
    <cfRule type="cellIs" dxfId="1039" priority="999" operator="greaterThanOrEqual">
      <formula>90</formula>
    </cfRule>
  </conditionalFormatting>
  <conditionalFormatting sqref="Z12">
    <cfRule type="cellIs" dxfId="1038" priority="1000" operator="greaterThanOrEqual">
      <formula>100</formula>
    </cfRule>
  </conditionalFormatting>
  <conditionalFormatting sqref="Q13">
    <cfRule type="cellIs" dxfId="1037" priority="1011" operator="greaterThanOrEqual">
      <formula>10</formula>
    </cfRule>
  </conditionalFormatting>
  <conditionalFormatting sqref="R13">
    <cfRule type="cellIs" dxfId="1036" priority="1012" operator="greaterThanOrEqual">
      <formula>20</formula>
    </cfRule>
  </conditionalFormatting>
  <conditionalFormatting sqref="S13">
    <cfRule type="cellIs" dxfId="1035" priority="1013" operator="greaterThanOrEqual">
      <formula>30</formula>
    </cfRule>
  </conditionalFormatting>
  <conditionalFormatting sqref="T13">
    <cfRule type="cellIs" dxfId="1034" priority="1014" operator="greaterThanOrEqual">
      <formula>40</formula>
    </cfRule>
  </conditionalFormatting>
  <conditionalFormatting sqref="U13">
    <cfRule type="cellIs" dxfId="1033" priority="1015" operator="greaterThanOrEqual">
      <formula>50</formula>
    </cfRule>
  </conditionalFormatting>
  <conditionalFormatting sqref="V13">
    <cfRule type="cellIs" dxfId="1032" priority="1016" operator="greaterThanOrEqual">
      <formula>60</formula>
    </cfRule>
  </conditionalFormatting>
  <conditionalFormatting sqref="X13">
    <cfRule type="cellIs" dxfId="1031" priority="1017" operator="greaterThanOrEqual">
      <formula>80</formula>
    </cfRule>
  </conditionalFormatting>
  <conditionalFormatting sqref="W13">
    <cfRule type="cellIs" dxfId="1030" priority="1018" operator="greaterThanOrEqual">
      <formula>70</formula>
    </cfRule>
  </conditionalFormatting>
  <conditionalFormatting sqref="Y13">
    <cfRule type="cellIs" dxfId="1029" priority="1019" operator="greaterThanOrEqual">
      <formula>90</formula>
    </cfRule>
  </conditionalFormatting>
  <conditionalFormatting sqref="Z13">
    <cfRule type="cellIs" dxfId="1028" priority="1020" operator="equal">
      <formula>100</formula>
    </cfRule>
  </conditionalFormatting>
  <conditionalFormatting sqref="Q14">
    <cfRule type="cellIs" dxfId="1027" priority="1010" operator="greaterThanOrEqual">
      <formula>10</formula>
    </cfRule>
  </conditionalFormatting>
  <conditionalFormatting sqref="R14">
    <cfRule type="cellIs" dxfId="1026" priority="1009" operator="greaterThanOrEqual">
      <formula>20</formula>
    </cfRule>
  </conditionalFormatting>
  <conditionalFormatting sqref="S14">
    <cfRule type="cellIs" dxfId="1025" priority="1008" operator="greaterThanOrEqual">
      <formula>30</formula>
    </cfRule>
  </conditionalFormatting>
  <conditionalFormatting sqref="T14">
    <cfRule type="cellIs" dxfId="1024" priority="1007" operator="greaterThanOrEqual">
      <formula>40</formula>
    </cfRule>
  </conditionalFormatting>
  <conditionalFormatting sqref="U14">
    <cfRule type="cellIs" dxfId="1023" priority="1006" operator="greaterThanOrEqual">
      <formula>50</formula>
    </cfRule>
  </conditionalFormatting>
  <conditionalFormatting sqref="V14">
    <cfRule type="cellIs" dxfId="1022" priority="1005" operator="greaterThanOrEqual">
      <formula>60</formula>
    </cfRule>
  </conditionalFormatting>
  <conditionalFormatting sqref="X14">
    <cfRule type="cellIs" dxfId="1021" priority="1004" operator="greaterThanOrEqual">
      <formula>80</formula>
    </cfRule>
  </conditionalFormatting>
  <conditionalFormatting sqref="W14">
    <cfRule type="cellIs" dxfId="1020" priority="1003" operator="greaterThanOrEqual">
      <formula>70</formula>
    </cfRule>
  </conditionalFormatting>
  <conditionalFormatting sqref="Y14">
    <cfRule type="cellIs" dxfId="1019" priority="1002" operator="greaterThanOrEqual">
      <formula>90</formula>
    </cfRule>
  </conditionalFormatting>
  <conditionalFormatting sqref="Z14">
    <cfRule type="cellIs" dxfId="1018" priority="1001" operator="equal">
      <formula>100</formula>
    </cfRule>
  </conditionalFormatting>
  <conditionalFormatting sqref="Q17">
    <cfRule type="cellIs" dxfId="1017" priority="961" operator="greaterThanOrEqual">
      <formula>10</formula>
    </cfRule>
  </conditionalFormatting>
  <conditionalFormatting sqref="R17">
    <cfRule type="cellIs" dxfId="1016" priority="962" operator="greaterThanOrEqual">
      <formula>20</formula>
    </cfRule>
  </conditionalFormatting>
  <conditionalFormatting sqref="S17">
    <cfRule type="cellIs" dxfId="1015" priority="963" operator="greaterThanOrEqual">
      <formula>30</formula>
    </cfRule>
  </conditionalFormatting>
  <conditionalFormatting sqref="T17">
    <cfRule type="cellIs" dxfId="1014" priority="964" operator="greaterThanOrEqual">
      <formula>40</formula>
    </cfRule>
  </conditionalFormatting>
  <conditionalFormatting sqref="U17">
    <cfRule type="cellIs" dxfId="1013" priority="965" operator="greaterThanOrEqual">
      <formula>50</formula>
    </cfRule>
  </conditionalFormatting>
  <conditionalFormatting sqref="V17">
    <cfRule type="cellIs" dxfId="1012" priority="966" operator="greaterThanOrEqual">
      <formula>60</formula>
    </cfRule>
  </conditionalFormatting>
  <conditionalFormatting sqref="X17">
    <cfRule type="cellIs" dxfId="1011" priority="968" operator="greaterThanOrEqual">
      <formula>80</formula>
    </cfRule>
  </conditionalFormatting>
  <conditionalFormatting sqref="W17">
    <cfRule type="cellIs" dxfId="1010" priority="967" operator="greaterThanOrEqual">
      <formula>70</formula>
    </cfRule>
  </conditionalFormatting>
  <conditionalFormatting sqref="Y17">
    <cfRule type="cellIs" dxfId="1009" priority="969" operator="greaterThanOrEqual">
      <formula>90</formula>
    </cfRule>
  </conditionalFormatting>
  <conditionalFormatting sqref="Z17">
    <cfRule type="cellIs" dxfId="1008" priority="970" operator="greaterThanOrEqual">
      <formula>100</formula>
    </cfRule>
  </conditionalFormatting>
  <conditionalFormatting sqref="Q18">
    <cfRule type="cellIs" dxfId="1007" priority="981" operator="greaterThanOrEqual">
      <formula>10</formula>
    </cfRule>
  </conditionalFormatting>
  <conditionalFormatting sqref="R18">
    <cfRule type="cellIs" dxfId="1006" priority="982" operator="greaterThanOrEqual">
      <formula>20</formula>
    </cfRule>
  </conditionalFormatting>
  <conditionalFormatting sqref="S18">
    <cfRule type="cellIs" dxfId="1005" priority="983" operator="greaterThanOrEqual">
      <formula>30</formula>
    </cfRule>
  </conditionalFormatting>
  <conditionalFormatting sqref="T18">
    <cfRule type="cellIs" dxfId="1004" priority="984" operator="greaterThanOrEqual">
      <formula>40</formula>
    </cfRule>
  </conditionalFormatting>
  <conditionalFormatting sqref="U18">
    <cfRule type="cellIs" dxfId="1003" priority="985" operator="greaterThanOrEqual">
      <formula>50</formula>
    </cfRule>
  </conditionalFormatting>
  <conditionalFormatting sqref="V18">
    <cfRule type="cellIs" dxfId="1002" priority="986" operator="greaterThanOrEqual">
      <formula>60</formula>
    </cfRule>
  </conditionalFormatting>
  <conditionalFormatting sqref="X18">
    <cfRule type="cellIs" dxfId="1001" priority="987" operator="greaterThanOrEqual">
      <formula>80</formula>
    </cfRule>
  </conditionalFormatting>
  <conditionalFormatting sqref="W18">
    <cfRule type="cellIs" dxfId="1000" priority="988" operator="greaterThanOrEqual">
      <formula>70</formula>
    </cfRule>
  </conditionalFormatting>
  <conditionalFormatting sqref="Y18">
    <cfRule type="cellIs" dxfId="999" priority="989" operator="greaterThanOrEqual">
      <formula>90</formula>
    </cfRule>
  </conditionalFormatting>
  <conditionalFormatting sqref="Z18">
    <cfRule type="cellIs" dxfId="998" priority="990" operator="equal">
      <formula>100</formula>
    </cfRule>
  </conditionalFormatting>
  <conditionalFormatting sqref="Q19">
    <cfRule type="cellIs" dxfId="997" priority="980" operator="greaterThanOrEqual">
      <formula>10</formula>
    </cfRule>
  </conditionalFormatting>
  <conditionalFormatting sqref="R19">
    <cfRule type="cellIs" dxfId="996" priority="979" operator="greaterThanOrEqual">
      <formula>20</formula>
    </cfRule>
  </conditionalFormatting>
  <conditionalFormatting sqref="S19">
    <cfRule type="cellIs" dxfId="995" priority="978" operator="greaterThanOrEqual">
      <formula>30</formula>
    </cfRule>
  </conditionalFormatting>
  <conditionalFormatting sqref="T19">
    <cfRule type="cellIs" dxfId="994" priority="977" operator="greaterThanOrEqual">
      <formula>40</formula>
    </cfRule>
  </conditionalFormatting>
  <conditionalFormatting sqref="U19">
    <cfRule type="cellIs" dxfId="993" priority="976" operator="greaterThanOrEqual">
      <formula>50</formula>
    </cfRule>
  </conditionalFormatting>
  <conditionalFormatting sqref="V19">
    <cfRule type="cellIs" dxfId="992" priority="975" operator="greaterThanOrEqual">
      <formula>60</formula>
    </cfRule>
  </conditionalFormatting>
  <conditionalFormatting sqref="X19">
    <cfRule type="cellIs" dxfId="991" priority="974" operator="greaterThanOrEqual">
      <formula>80</formula>
    </cfRule>
  </conditionalFormatting>
  <conditionalFormatting sqref="W19">
    <cfRule type="cellIs" dxfId="990" priority="973" operator="greaterThanOrEqual">
      <formula>70</formula>
    </cfRule>
  </conditionalFormatting>
  <conditionalFormatting sqref="Y19">
    <cfRule type="cellIs" dxfId="989" priority="972" operator="greaterThanOrEqual">
      <formula>90</formula>
    </cfRule>
  </conditionalFormatting>
  <conditionalFormatting sqref="Z19">
    <cfRule type="cellIs" dxfId="988" priority="971" operator="equal">
      <formula>100</formula>
    </cfRule>
  </conditionalFormatting>
  <conditionalFormatting sqref="Q21">
    <cfRule type="cellIs" dxfId="987" priority="931" operator="greaterThanOrEqual">
      <formula>10</formula>
    </cfRule>
  </conditionalFormatting>
  <conditionalFormatting sqref="R21">
    <cfRule type="cellIs" dxfId="986" priority="932" operator="greaterThanOrEqual">
      <formula>20</formula>
    </cfRule>
  </conditionalFormatting>
  <conditionalFormatting sqref="S21">
    <cfRule type="cellIs" dxfId="985" priority="933" operator="greaterThanOrEqual">
      <formula>30</formula>
    </cfRule>
  </conditionalFormatting>
  <conditionalFormatting sqref="T21">
    <cfRule type="cellIs" dxfId="984" priority="934" operator="greaterThanOrEqual">
      <formula>40</formula>
    </cfRule>
  </conditionalFormatting>
  <conditionalFormatting sqref="U21">
    <cfRule type="cellIs" dxfId="983" priority="935" operator="greaterThanOrEqual">
      <formula>50</formula>
    </cfRule>
  </conditionalFormatting>
  <conditionalFormatting sqref="V21">
    <cfRule type="cellIs" dxfId="982" priority="936" operator="greaterThanOrEqual">
      <formula>60</formula>
    </cfRule>
  </conditionalFormatting>
  <conditionalFormatting sqref="X21">
    <cfRule type="cellIs" dxfId="981" priority="938" operator="greaterThanOrEqual">
      <formula>80</formula>
    </cfRule>
  </conditionalFormatting>
  <conditionalFormatting sqref="W21">
    <cfRule type="cellIs" dxfId="980" priority="937" operator="greaterThanOrEqual">
      <formula>70</formula>
    </cfRule>
  </conditionalFormatting>
  <conditionalFormatting sqref="Y21">
    <cfRule type="cellIs" dxfId="979" priority="939" operator="greaterThanOrEqual">
      <formula>90</formula>
    </cfRule>
  </conditionalFormatting>
  <conditionalFormatting sqref="Z21">
    <cfRule type="cellIs" dxfId="978" priority="940" operator="greaterThanOrEqual">
      <formula>100</formula>
    </cfRule>
  </conditionalFormatting>
  <conditionalFormatting sqref="Q22">
    <cfRule type="cellIs" dxfId="977" priority="951" operator="greaterThanOrEqual">
      <formula>10</formula>
    </cfRule>
  </conditionalFormatting>
  <conditionalFormatting sqref="R22">
    <cfRule type="cellIs" dxfId="976" priority="952" operator="greaterThanOrEqual">
      <formula>20</formula>
    </cfRule>
  </conditionalFormatting>
  <conditionalFormatting sqref="S22">
    <cfRule type="cellIs" dxfId="975" priority="953" operator="greaterThanOrEqual">
      <formula>30</formula>
    </cfRule>
  </conditionalFormatting>
  <conditionalFormatting sqref="T22">
    <cfRule type="cellIs" dxfId="974" priority="954" operator="greaterThanOrEqual">
      <formula>40</formula>
    </cfRule>
  </conditionalFormatting>
  <conditionalFormatting sqref="U22">
    <cfRule type="cellIs" dxfId="973" priority="955" operator="greaterThanOrEqual">
      <formula>50</formula>
    </cfRule>
  </conditionalFormatting>
  <conditionalFormatting sqref="V22">
    <cfRule type="cellIs" dxfId="972" priority="956" operator="greaterThanOrEqual">
      <formula>60</formula>
    </cfRule>
  </conditionalFormatting>
  <conditionalFormatting sqref="X22">
    <cfRule type="cellIs" dxfId="971" priority="957" operator="greaterThanOrEqual">
      <formula>80</formula>
    </cfRule>
  </conditionalFormatting>
  <conditionalFormatting sqref="W22">
    <cfRule type="cellIs" dxfId="970" priority="958" operator="greaterThanOrEqual">
      <formula>70</formula>
    </cfRule>
  </conditionalFormatting>
  <conditionalFormatting sqref="Y22">
    <cfRule type="cellIs" dxfId="969" priority="959" operator="greaterThanOrEqual">
      <formula>90</formula>
    </cfRule>
  </conditionalFormatting>
  <conditionalFormatting sqref="Z22">
    <cfRule type="cellIs" dxfId="968" priority="960" operator="equal">
      <formula>100</formula>
    </cfRule>
  </conditionalFormatting>
  <conditionalFormatting sqref="Q23">
    <cfRule type="cellIs" dxfId="967" priority="950" operator="greaterThanOrEqual">
      <formula>10</formula>
    </cfRule>
  </conditionalFormatting>
  <conditionalFormatting sqref="R23">
    <cfRule type="cellIs" dxfId="966" priority="949" operator="greaterThanOrEqual">
      <formula>20</formula>
    </cfRule>
  </conditionalFormatting>
  <conditionalFormatting sqref="S23">
    <cfRule type="cellIs" dxfId="965" priority="948" operator="greaterThanOrEqual">
      <formula>30</formula>
    </cfRule>
  </conditionalFormatting>
  <conditionalFormatting sqref="T23">
    <cfRule type="cellIs" dxfId="964" priority="947" operator="greaterThanOrEqual">
      <formula>40</formula>
    </cfRule>
  </conditionalFormatting>
  <conditionalFormatting sqref="U23">
    <cfRule type="cellIs" dxfId="963" priority="946" operator="greaterThanOrEqual">
      <formula>50</formula>
    </cfRule>
  </conditionalFormatting>
  <conditionalFormatting sqref="V23">
    <cfRule type="cellIs" dxfId="962" priority="945" operator="greaterThanOrEqual">
      <formula>60</formula>
    </cfRule>
  </conditionalFormatting>
  <conditionalFormatting sqref="X23">
    <cfRule type="cellIs" dxfId="961" priority="944" operator="greaterThanOrEqual">
      <formula>80</formula>
    </cfRule>
  </conditionalFormatting>
  <conditionalFormatting sqref="W23">
    <cfRule type="cellIs" dxfId="960" priority="943" operator="greaterThanOrEqual">
      <formula>70</formula>
    </cfRule>
  </conditionalFormatting>
  <conditionalFormatting sqref="Y23">
    <cfRule type="cellIs" dxfId="959" priority="942" operator="greaterThanOrEqual">
      <formula>90</formula>
    </cfRule>
  </conditionalFormatting>
  <conditionalFormatting sqref="Z23">
    <cfRule type="cellIs" dxfId="958" priority="941" operator="equal">
      <formula>100</formula>
    </cfRule>
  </conditionalFormatting>
  <conditionalFormatting sqref="Q25">
    <cfRule type="cellIs" dxfId="957" priority="901" operator="greaterThanOrEqual">
      <formula>10</formula>
    </cfRule>
  </conditionalFormatting>
  <conditionalFormatting sqref="R25">
    <cfRule type="cellIs" dxfId="956" priority="902" operator="greaterThanOrEqual">
      <formula>20</formula>
    </cfRule>
  </conditionalFormatting>
  <conditionalFormatting sqref="S25">
    <cfRule type="cellIs" dxfId="955" priority="903" operator="greaterThanOrEqual">
      <formula>30</formula>
    </cfRule>
  </conditionalFormatting>
  <conditionalFormatting sqref="T25">
    <cfRule type="cellIs" dxfId="954" priority="904" operator="greaterThanOrEqual">
      <formula>40</formula>
    </cfRule>
  </conditionalFormatting>
  <conditionalFormatting sqref="U25">
    <cfRule type="cellIs" dxfId="953" priority="905" operator="greaterThanOrEqual">
      <formula>50</formula>
    </cfRule>
  </conditionalFormatting>
  <conditionalFormatting sqref="V25">
    <cfRule type="cellIs" dxfId="952" priority="906" operator="greaterThanOrEqual">
      <formula>60</formula>
    </cfRule>
  </conditionalFormatting>
  <conditionalFormatting sqref="X25">
    <cfRule type="cellIs" dxfId="951" priority="908" operator="greaterThanOrEqual">
      <formula>80</formula>
    </cfRule>
  </conditionalFormatting>
  <conditionalFormatting sqref="W25">
    <cfRule type="cellIs" dxfId="950" priority="907" operator="greaterThanOrEqual">
      <formula>70</formula>
    </cfRule>
  </conditionalFormatting>
  <conditionalFormatting sqref="Y25">
    <cfRule type="cellIs" dxfId="949" priority="909" operator="greaterThanOrEqual">
      <formula>90</formula>
    </cfRule>
  </conditionalFormatting>
  <conditionalFormatting sqref="Z25">
    <cfRule type="cellIs" dxfId="948" priority="910" operator="greaterThanOrEqual">
      <formula>100</formula>
    </cfRule>
  </conditionalFormatting>
  <conditionalFormatting sqref="Q26">
    <cfRule type="cellIs" dxfId="947" priority="921" operator="greaterThanOrEqual">
      <formula>10</formula>
    </cfRule>
  </conditionalFormatting>
  <conditionalFormatting sqref="R26">
    <cfRule type="cellIs" dxfId="946" priority="922" operator="greaterThanOrEqual">
      <formula>20</formula>
    </cfRule>
  </conditionalFormatting>
  <conditionalFormatting sqref="S26">
    <cfRule type="cellIs" dxfId="945" priority="923" operator="greaterThanOrEqual">
      <formula>30</formula>
    </cfRule>
  </conditionalFormatting>
  <conditionalFormatting sqref="T26">
    <cfRule type="cellIs" dxfId="944" priority="924" operator="greaterThanOrEqual">
      <formula>40</formula>
    </cfRule>
  </conditionalFormatting>
  <conditionalFormatting sqref="U26">
    <cfRule type="cellIs" dxfId="943" priority="925" operator="greaterThanOrEqual">
      <formula>50</formula>
    </cfRule>
  </conditionalFormatting>
  <conditionalFormatting sqref="V26">
    <cfRule type="cellIs" dxfId="942" priority="926" operator="greaterThanOrEqual">
      <formula>60</formula>
    </cfRule>
  </conditionalFormatting>
  <conditionalFormatting sqref="X26">
    <cfRule type="cellIs" dxfId="941" priority="927" operator="greaterThanOrEqual">
      <formula>80</formula>
    </cfRule>
  </conditionalFormatting>
  <conditionalFormatting sqref="W26">
    <cfRule type="cellIs" dxfId="940" priority="928" operator="greaterThanOrEqual">
      <formula>70</formula>
    </cfRule>
  </conditionalFormatting>
  <conditionalFormatting sqref="Y26">
    <cfRule type="cellIs" dxfId="939" priority="929" operator="greaterThanOrEqual">
      <formula>90</formula>
    </cfRule>
  </conditionalFormatting>
  <conditionalFormatting sqref="Z26">
    <cfRule type="cellIs" dxfId="938" priority="930" operator="equal">
      <formula>100</formula>
    </cfRule>
  </conditionalFormatting>
  <conditionalFormatting sqref="Q27">
    <cfRule type="cellIs" dxfId="937" priority="920" operator="greaterThanOrEqual">
      <formula>10</formula>
    </cfRule>
  </conditionalFormatting>
  <conditionalFormatting sqref="R27">
    <cfRule type="cellIs" dxfId="936" priority="919" operator="greaterThanOrEqual">
      <formula>20</formula>
    </cfRule>
  </conditionalFormatting>
  <conditionalFormatting sqref="S27">
    <cfRule type="cellIs" dxfId="935" priority="918" operator="greaterThanOrEqual">
      <formula>30</formula>
    </cfRule>
  </conditionalFormatting>
  <conditionalFormatting sqref="T27">
    <cfRule type="cellIs" dxfId="934" priority="917" operator="greaterThanOrEqual">
      <formula>40</formula>
    </cfRule>
  </conditionalFormatting>
  <conditionalFormatting sqref="U27">
    <cfRule type="cellIs" dxfId="933" priority="916" operator="greaterThanOrEqual">
      <formula>50</formula>
    </cfRule>
  </conditionalFormatting>
  <conditionalFormatting sqref="V27">
    <cfRule type="cellIs" dxfId="932" priority="915" operator="greaterThanOrEqual">
      <formula>60</formula>
    </cfRule>
  </conditionalFormatting>
  <conditionalFormatting sqref="X27">
    <cfRule type="cellIs" dxfId="931" priority="914" operator="greaterThanOrEqual">
      <formula>80</formula>
    </cfRule>
  </conditionalFormatting>
  <conditionalFormatting sqref="W27">
    <cfRule type="cellIs" dxfId="930" priority="913" operator="greaterThanOrEqual">
      <formula>70</formula>
    </cfRule>
  </conditionalFormatting>
  <conditionalFormatting sqref="Y27">
    <cfRule type="cellIs" dxfId="929" priority="912" operator="greaterThanOrEqual">
      <formula>90</formula>
    </cfRule>
  </conditionalFormatting>
  <conditionalFormatting sqref="Z27">
    <cfRule type="cellIs" dxfId="928" priority="911" operator="equal">
      <formula>100</formula>
    </cfRule>
  </conditionalFormatting>
  <conditionalFormatting sqref="Q30">
    <cfRule type="cellIs" dxfId="927" priority="871" operator="greaterThanOrEqual">
      <formula>10</formula>
    </cfRule>
  </conditionalFormatting>
  <conditionalFormatting sqref="R30">
    <cfRule type="cellIs" dxfId="926" priority="872" operator="greaterThanOrEqual">
      <formula>20</formula>
    </cfRule>
  </conditionalFormatting>
  <conditionalFormatting sqref="S30">
    <cfRule type="cellIs" dxfId="925" priority="873" operator="greaterThanOrEqual">
      <formula>30</formula>
    </cfRule>
  </conditionalFormatting>
  <conditionalFormatting sqref="T30">
    <cfRule type="cellIs" dxfId="924" priority="874" operator="greaterThanOrEqual">
      <formula>40</formula>
    </cfRule>
  </conditionalFormatting>
  <conditionalFormatting sqref="U30">
    <cfRule type="cellIs" dxfId="923" priority="875" operator="greaterThanOrEqual">
      <formula>50</formula>
    </cfRule>
  </conditionalFormatting>
  <conditionalFormatting sqref="V30">
    <cfRule type="cellIs" dxfId="922" priority="876" operator="greaterThanOrEqual">
      <formula>60</formula>
    </cfRule>
  </conditionalFormatting>
  <conditionalFormatting sqref="X30">
    <cfRule type="cellIs" dxfId="921" priority="878" operator="greaterThanOrEqual">
      <formula>80</formula>
    </cfRule>
  </conditionalFormatting>
  <conditionalFormatting sqref="W30">
    <cfRule type="cellIs" dxfId="920" priority="877" operator="greaterThanOrEqual">
      <formula>70</formula>
    </cfRule>
  </conditionalFormatting>
  <conditionalFormatting sqref="Y30">
    <cfRule type="cellIs" dxfId="919" priority="879" operator="greaterThanOrEqual">
      <formula>90</formula>
    </cfRule>
  </conditionalFormatting>
  <conditionalFormatting sqref="Z30">
    <cfRule type="cellIs" dxfId="918" priority="880" operator="greaterThanOrEqual">
      <formula>100</formula>
    </cfRule>
  </conditionalFormatting>
  <conditionalFormatting sqref="Q31">
    <cfRule type="cellIs" dxfId="917" priority="891" operator="greaterThanOrEqual">
      <formula>10</formula>
    </cfRule>
  </conditionalFormatting>
  <conditionalFormatting sqref="R31">
    <cfRule type="cellIs" dxfId="916" priority="892" operator="greaterThanOrEqual">
      <formula>20</formula>
    </cfRule>
  </conditionalFormatting>
  <conditionalFormatting sqref="S31">
    <cfRule type="cellIs" dxfId="915" priority="893" operator="greaterThanOrEqual">
      <formula>30</formula>
    </cfRule>
  </conditionalFormatting>
  <conditionalFormatting sqref="T31">
    <cfRule type="cellIs" dxfId="914" priority="894" operator="greaterThanOrEqual">
      <formula>40</formula>
    </cfRule>
  </conditionalFormatting>
  <conditionalFormatting sqref="U31">
    <cfRule type="cellIs" dxfId="913" priority="895" operator="greaterThanOrEqual">
      <formula>50</formula>
    </cfRule>
  </conditionalFormatting>
  <conditionalFormatting sqref="V31">
    <cfRule type="cellIs" dxfId="912" priority="896" operator="greaterThanOrEqual">
      <formula>60</formula>
    </cfRule>
  </conditionalFormatting>
  <conditionalFormatting sqref="X31">
    <cfRule type="cellIs" dxfId="911" priority="897" operator="greaterThanOrEqual">
      <formula>80</formula>
    </cfRule>
  </conditionalFormatting>
  <conditionalFormatting sqref="W31">
    <cfRule type="cellIs" dxfId="910" priority="898" operator="greaterThanOrEqual">
      <formula>70</formula>
    </cfRule>
  </conditionalFormatting>
  <conditionalFormatting sqref="Y31">
    <cfRule type="cellIs" dxfId="909" priority="899" operator="greaterThanOrEqual">
      <formula>90</formula>
    </cfRule>
  </conditionalFormatting>
  <conditionalFormatting sqref="Z31">
    <cfRule type="cellIs" dxfId="908" priority="900" operator="equal">
      <formula>100</formula>
    </cfRule>
  </conditionalFormatting>
  <conditionalFormatting sqref="Q32">
    <cfRule type="cellIs" dxfId="907" priority="890" operator="greaterThanOrEqual">
      <formula>10</formula>
    </cfRule>
  </conditionalFormatting>
  <conditionalFormatting sqref="R32">
    <cfRule type="cellIs" dxfId="906" priority="889" operator="greaterThanOrEqual">
      <formula>20</formula>
    </cfRule>
  </conditionalFormatting>
  <conditionalFormatting sqref="S32">
    <cfRule type="cellIs" dxfId="905" priority="888" operator="greaterThanOrEqual">
      <formula>30</formula>
    </cfRule>
  </conditionalFormatting>
  <conditionalFormatting sqref="T32">
    <cfRule type="cellIs" dxfId="904" priority="887" operator="greaterThanOrEqual">
      <formula>40</formula>
    </cfRule>
  </conditionalFormatting>
  <conditionalFormatting sqref="U32">
    <cfRule type="cellIs" dxfId="903" priority="886" operator="greaterThanOrEqual">
      <formula>50</formula>
    </cfRule>
  </conditionalFormatting>
  <conditionalFormatting sqref="V32">
    <cfRule type="cellIs" dxfId="902" priority="885" operator="greaterThanOrEqual">
      <formula>60</formula>
    </cfRule>
  </conditionalFormatting>
  <conditionalFormatting sqref="X32">
    <cfRule type="cellIs" dxfId="901" priority="884" operator="greaterThanOrEqual">
      <formula>80</formula>
    </cfRule>
  </conditionalFormatting>
  <conditionalFormatting sqref="W32">
    <cfRule type="cellIs" dxfId="900" priority="883" operator="greaterThanOrEqual">
      <formula>70</formula>
    </cfRule>
  </conditionalFormatting>
  <conditionalFormatting sqref="Y32">
    <cfRule type="cellIs" dxfId="899" priority="882" operator="greaterThanOrEqual">
      <formula>90</formula>
    </cfRule>
  </conditionalFormatting>
  <conditionalFormatting sqref="Z32">
    <cfRule type="cellIs" dxfId="898" priority="881" operator="equal">
      <formula>100</formula>
    </cfRule>
  </conditionalFormatting>
  <conditionalFormatting sqref="Q34">
    <cfRule type="cellIs" dxfId="897" priority="841" operator="greaterThanOrEqual">
      <formula>10</formula>
    </cfRule>
  </conditionalFormatting>
  <conditionalFormatting sqref="R34">
    <cfRule type="cellIs" dxfId="896" priority="842" operator="greaterThanOrEqual">
      <formula>20</formula>
    </cfRule>
  </conditionalFormatting>
  <conditionalFormatting sqref="S34">
    <cfRule type="cellIs" dxfId="895" priority="843" operator="greaterThanOrEqual">
      <formula>30</formula>
    </cfRule>
  </conditionalFormatting>
  <conditionalFormatting sqref="T34">
    <cfRule type="cellIs" dxfId="894" priority="844" operator="greaterThanOrEqual">
      <formula>40</formula>
    </cfRule>
  </conditionalFormatting>
  <conditionalFormatting sqref="U34">
    <cfRule type="cellIs" dxfId="893" priority="845" operator="greaterThanOrEqual">
      <formula>50</formula>
    </cfRule>
  </conditionalFormatting>
  <conditionalFormatting sqref="V34">
    <cfRule type="cellIs" dxfId="892" priority="846" operator="greaterThanOrEqual">
      <formula>60</formula>
    </cfRule>
  </conditionalFormatting>
  <conditionalFormatting sqref="X34">
    <cfRule type="cellIs" dxfId="891" priority="848" operator="greaterThanOrEqual">
      <formula>80</formula>
    </cfRule>
  </conditionalFormatting>
  <conditionalFormatting sqref="W34">
    <cfRule type="cellIs" dxfId="890" priority="847" operator="greaterThanOrEqual">
      <formula>70</formula>
    </cfRule>
  </conditionalFormatting>
  <conditionalFormatting sqref="Y34">
    <cfRule type="cellIs" dxfId="889" priority="849" operator="greaterThanOrEqual">
      <formula>90</formula>
    </cfRule>
  </conditionalFormatting>
  <conditionalFormatting sqref="Z34">
    <cfRule type="cellIs" dxfId="888" priority="850" operator="greaterThanOrEqual">
      <formula>100</formula>
    </cfRule>
  </conditionalFormatting>
  <conditionalFormatting sqref="Q35">
    <cfRule type="cellIs" dxfId="887" priority="861" operator="greaterThanOrEqual">
      <formula>10</formula>
    </cfRule>
  </conditionalFormatting>
  <conditionalFormatting sqref="R35">
    <cfRule type="cellIs" dxfId="886" priority="862" operator="greaterThanOrEqual">
      <formula>20</formula>
    </cfRule>
  </conditionalFormatting>
  <conditionalFormatting sqref="S35">
    <cfRule type="cellIs" dxfId="885" priority="863" operator="greaterThanOrEqual">
      <formula>30</formula>
    </cfRule>
  </conditionalFormatting>
  <conditionalFormatting sqref="T35">
    <cfRule type="cellIs" dxfId="884" priority="864" operator="greaterThanOrEqual">
      <formula>40</formula>
    </cfRule>
  </conditionalFormatting>
  <conditionalFormatting sqref="U35">
    <cfRule type="cellIs" dxfId="883" priority="865" operator="greaterThanOrEqual">
      <formula>50</formula>
    </cfRule>
  </conditionalFormatting>
  <conditionalFormatting sqref="V35">
    <cfRule type="cellIs" dxfId="882" priority="866" operator="greaterThanOrEqual">
      <formula>60</formula>
    </cfRule>
  </conditionalFormatting>
  <conditionalFormatting sqref="X35">
    <cfRule type="cellIs" dxfId="881" priority="867" operator="greaterThanOrEqual">
      <formula>80</formula>
    </cfRule>
  </conditionalFormatting>
  <conditionalFormatting sqref="W35">
    <cfRule type="cellIs" dxfId="880" priority="868" operator="greaterThanOrEqual">
      <formula>70</formula>
    </cfRule>
  </conditionalFormatting>
  <conditionalFormatting sqref="Y35">
    <cfRule type="cellIs" dxfId="879" priority="869" operator="greaterThanOrEqual">
      <formula>90</formula>
    </cfRule>
  </conditionalFormatting>
  <conditionalFormatting sqref="Z35">
    <cfRule type="cellIs" dxfId="878" priority="870" operator="equal">
      <formula>100</formula>
    </cfRule>
  </conditionalFormatting>
  <conditionalFormatting sqref="Q36">
    <cfRule type="cellIs" dxfId="877" priority="860" operator="greaterThanOrEqual">
      <formula>10</formula>
    </cfRule>
  </conditionalFormatting>
  <conditionalFormatting sqref="R36">
    <cfRule type="cellIs" dxfId="876" priority="859" operator="greaterThanOrEqual">
      <formula>20</formula>
    </cfRule>
  </conditionalFormatting>
  <conditionalFormatting sqref="S36">
    <cfRule type="cellIs" dxfId="875" priority="858" operator="greaterThanOrEqual">
      <formula>30</formula>
    </cfRule>
  </conditionalFormatting>
  <conditionalFormatting sqref="T36">
    <cfRule type="cellIs" dxfId="874" priority="857" operator="greaterThanOrEqual">
      <formula>40</formula>
    </cfRule>
  </conditionalFormatting>
  <conditionalFormatting sqref="U36">
    <cfRule type="cellIs" dxfId="873" priority="856" operator="greaterThanOrEqual">
      <formula>50</formula>
    </cfRule>
  </conditionalFormatting>
  <conditionalFormatting sqref="V36">
    <cfRule type="cellIs" dxfId="872" priority="855" operator="greaterThanOrEqual">
      <formula>60</formula>
    </cfRule>
  </conditionalFormatting>
  <conditionalFormatting sqref="X36">
    <cfRule type="cellIs" dxfId="871" priority="854" operator="greaterThanOrEqual">
      <formula>80</formula>
    </cfRule>
  </conditionalFormatting>
  <conditionalFormatting sqref="W36">
    <cfRule type="cellIs" dxfId="870" priority="853" operator="greaterThanOrEqual">
      <formula>70</formula>
    </cfRule>
  </conditionalFormatting>
  <conditionalFormatting sqref="Y36">
    <cfRule type="cellIs" dxfId="869" priority="852" operator="greaterThanOrEqual">
      <formula>90</formula>
    </cfRule>
  </conditionalFormatting>
  <conditionalFormatting sqref="Z36">
    <cfRule type="cellIs" dxfId="868" priority="851" operator="equal">
      <formula>100</formula>
    </cfRule>
  </conditionalFormatting>
  <conditionalFormatting sqref="Q38">
    <cfRule type="cellIs" dxfId="867" priority="811" operator="greaterThanOrEqual">
      <formula>10</formula>
    </cfRule>
  </conditionalFormatting>
  <conditionalFormatting sqref="R38">
    <cfRule type="cellIs" dxfId="866" priority="812" operator="greaterThanOrEqual">
      <formula>20</formula>
    </cfRule>
  </conditionalFormatting>
  <conditionalFormatting sqref="S38">
    <cfRule type="cellIs" dxfId="865" priority="813" operator="greaterThanOrEqual">
      <formula>30</formula>
    </cfRule>
  </conditionalFormatting>
  <conditionalFormatting sqref="T38">
    <cfRule type="cellIs" dxfId="864" priority="814" operator="greaterThanOrEqual">
      <formula>40</formula>
    </cfRule>
  </conditionalFormatting>
  <conditionalFormatting sqref="U38">
    <cfRule type="cellIs" dxfId="863" priority="815" operator="greaterThanOrEqual">
      <formula>50</formula>
    </cfRule>
  </conditionalFormatting>
  <conditionalFormatting sqref="V38">
    <cfRule type="cellIs" dxfId="862" priority="816" operator="greaterThanOrEqual">
      <formula>60</formula>
    </cfRule>
  </conditionalFormatting>
  <conditionalFormatting sqref="X38">
    <cfRule type="cellIs" dxfId="861" priority="818" operator="greaterThanOrEqual">
      <formula>80</formula>
    </cfRule>
  </conditionalFormatting>
  <conditionalFormatting sqref="W38">
    <cfRule type="cellIs" dxfId="860" priority="817" operator="greaterThanOrEqual">
      <formula>70</formula>
    </cfRule>
  </conditionalFormatting>
  <conditionalFormatting sqref="Y38">
    <cfRule type="cellIs" dxfId="859" priority="819" operator="greaterThanOrEqual">
      <formula>90</formula>
    </cfRule>
  </conditionalFormatting>
  <conditionalFormatting sqref="Z38">
    <cfRule type="cellIs" dxfId="858" priority="820" operator="greaterThanOrEqual">
      <formula>100</formula>
    </cfRule>
  </conditionalFormatting>
  <conditionalFormatting sqref="Q39">
    <cfRule type="cellIs" dxfId="857" priority="831" operator="greaterThanOrEqual">
      <formula>10</formula>
    </cfRule>
  </conditionalFormatting>
  <conditionalFormatting sqref="R39">
    <cfRule type="cellIs" dxfId="856" priority="832" operator="greaterThanOrEqual">
      <formula>20</formula>
    </cfRule>
  </conditionalFormatting>
  <conditionalFormatting sqref="S39">
    <cfRule type="cellIs" dxfId="855" priority="833" operator="greaterThanOrEqual">
      <formula>30</formula>
    </cfRule>
  </conditionalFormatting>
  <conditionalFormatting sqref="T39">
    <cfRule type="cellIs" dxfId="854" priority="834" operator="greaterThanOrEqual">
      <formula>40</formula>
    </cfRule>
  </conditionalFormatting>
  <conditionalFormatting sqref="U39">
    <cfRule type="cellIs" dxfId="853" priority="835" operator="greaterThanOrEqual">
      <formula>50</formula>
    </cfRule>
  </conditionalFormatting>
  <conditionalFormatting sqref="V39">
    <cfRule type="cellIs" dxfId="852" priority="836" operator="greaterThanOrEqual">
      <formula>60</formula>
    </cfRule>
  </conditionalFormatting>
  <conditionalFormatting sqref="X39">
    <cfRule type="cellIs" dxfId="851" priority="837" operator="greaterThanOrEqual">
      <formula>80</formula>
    </cfRule>
  </conditionalFormatting>
  <conditionalFormatting sqref="W39">
    <cfRule type="cellIs" dxfId="850" priority="838" operator="greaterThanOrEqual">
      <formula>70</formula>
    </cfRule>
  </conditionalFormatting>
  <conditionalFormatting sqref="Y39">
    <cfRule type="cellIs" dxfId="849" priority="839" operator="greaterThanOrEqual">
      <formula>90</formula>
    </cfRule>
  </conditionalFormatting>
  <conditionalFormatting sqref="Z39">
    <cfRule type="cellIs" dxfId="848" priority="840" operator="equal">
      <formula>100</formula>
    </cfRule>
  </conditionalFormatting>
  <conditionalFormatting sqref="Q40">
    <cfRule type="cellIs" dxfId="847" priority="830" operator="greaterThanOrEqual">
      <formula>10</formula>
    </cfRule>
  </conditionalFormatting>
  <conditionalFormatting sqref="R40">
    <cfRule type="cellIs" dxfId="846" priority="829" operator="greaterThanOrEqual">
      <formula>20</formula>
    </cfRule>
  </conditionalFormatting>
  <conditionalFormatting sqref="S40">
    <cfRule type="cellIs" dxfId="845" priority="828" operator="greaterThanOrEqual">
      <formula>30</formula>
    </cfRule>
  </conditionalFormatting>
  <conditionalFormatting sqref="T40">
    <cfRule type="cellIs" dxfId="844" priority="827" operator="greaterThanOrEqual">
      <formula>40</formula>
    </cfRule>
  </conditionalFormatting>
  <conditionalFormatting sqref="U40">
    <cfRule type="cellIs" dxfId="843" priority="826" operator="greaterThanOrEqual">
      <formula>50</formula>
    </cfRule>
  </conditionalFormatting>
  <conditionalFormatting sqref="V40">
    <cfRule type="cellIs" dxfId="842" priority="825" operator="greaterThanOrEqual">
      <formula>60</formula>
    </cfRule>
  </conditionalFormatting>
  <conditionalFormatting sqref="X40">
    <cfRule type="cellIs" dxfId="841" priority="824" operator="greaterThanOrEqual">
      <formula>80</formula>
    </cfRule>
  </conditionalFormatting>
  <conditionalFormatting sqref="W40">
    <cfRule type="cellIs" dxfId="840" priority="823" operator="greaterThanOrEqual">
      <formula>70</formula>
    </cfRule>
  </conditionalFormatting>
  <conditionalFormatting sqref="Y40">
    <cfRule type="cellIs" dxfId="839" priority="822" operator="greaterThanOrEqual">
      <formula>90</formula>
    </cfRule>
  </conditionalFormatting>
  <conditionalFormatting sqref="Z40">
    <cfRule type="cellIs" dxfId="838" priority="821" operator="equal">
      <formula>100</formula>
    </cfRule>
  </conditionalFormatting>
  <conditionalFormatting sqref="Q43">
    <cfRule type="cellIs" dxfId="837" priority="781" operator="greaterThanOrEqual">
      <formula>10</formula>
    </cfRule>
  </conditionalFormatting>
  <conditionalFormatting sqref="R43">
    <cfRule type="cellIs" dxfId="836" priority="782" operator="greaterThanOrEqual">
      <formula>20</formula>
    </cfRule>
  </conditionalFormatting>
  <conditionalFormatting sqref="S43">
    <cfRule type="cellIs" dxfId="835" priority="783" operator="greaterThanOrEqual">
      <formula>30</formula>
    </cfRule>
  </conditionalFormatting>
  <conditionalFormatting sqref="T43">
    <cfRule type="cellIs" dxfId="834" priority="784" operator="greaterThanOrEqual">
      <formula>40</formula>
    </cfRule>
  </conditionalFormatting>
  <conditionalFormatting sqref="U43">
    <cfRule type="cellIs" dxfId="833" priority="785" operator="greaterThanOrEqual">
      <formula>50</formula>
    </cfRule>
  </conditionalFormatting>
  <conditionalFormatting sqref="V43">
    <cfRule type="cellIs" dxfId="832" priority="786" operator="greaterThanOrEqual">
      <formula>60</formula>
    </cfRule>
  </conditionalFormatting>
  <conditionalFormatting sqref="X43">
    <cfRule type="cellIs" dxfId="831" priority="788" operator="greaterThanOrEqual">
      <formula>80</formula>
    </cfRule>
  </conditionalFormatting>
  <conditionalFormatting sqref="W43">
    <cfRule type="cellIs" dxfId="830" priority="787" operator="greaterThanOrEqual">
      <formula>70</formula>
    </cfRule>
  </conditionalFormatting>
  <conditionalFormatting sqref="Y43">
    <cfRule type="cellIs" dxfId="829" priority="789" operator="greaterThanOrEqual">
      <formula>90</formula>
    </cfRule>
  </conditionalFormatting>
  <conditionalFormatting sqref="Z43">
    <cfRule type="cellIs" dxfId="828" priority="790" operator="greaterThanOrEqual">
      <formula>100</formula>
    </cfRule>
  </conditionalFormatting>
  <conditionalFormatting sqref="Q44">
    <cfRule type="cellIs" dxfId="827" priority="801" operator="greaterThanOrEqual">
      <formula>10</formula>
    </cfRule>
  </conditionalFormatting>
  <conditionalFormatting sqref="R44">
    <cfRule type="cellIs" dxfId="826" priority="802" operator="greaterThanOrEqual">
      <formula>20</formula>
    </cfRule>
  </conditionalFormatting>
  <conditionalFormatting sqref="S44">
    <cfRule type="cellIs" dxfId="825" priority="803" operator="greaterThanOrEqual">
      <formula>30</formula>
    </cfRule>
  </conditionalFormatting>
  <conditionalFormatting sqref="T44">
    <cfRule type="cellIs" dxfId="824" priority="804" operator="greaterThanOrEqual">
      <formula>40</formula>
    </cfRule>
  </conditionalFormatting>
  <conditionalFormatting sqref="U44">
    <cfRule type="cellIs" dxfId="823" priority="805" operator="greaterThanOrEqual">
      <formula>50</formula>
    </cfRule>
  </conditionalFormatting>
  <conditionalFormatting sqref="V44">
    <cfRule type="cellIs" dxfId="822" priority="806" operator="greaterThanOrEqual">
      <formula>60</formula>
    </cfRule>
  </conditionalFormatting>
  <conditionalFormatting sqref="X44">
    <cfRule type="cellIs" dxfId="821" priority="807" operator="greaterThanOrEqual">
      <formula>80</formula>
    </cfRule>
  </conditionalFormatting>
  <conditionalFormatting sqref="W44">
    <cfRule type="cellIs" dxfId="820" priority="808" operator="greaterThanOrEqual">
      <formula>70</formula>
    </cfRule>
  </conditionalFormatting>
  <conditionalFormatting sqref="Y44">
    <cfRule type="cellIs" dxfId="819" priority="809" operator="greaterThanOrEqual">
      <formula>90</formula>
    </cfRule>
  </conditionalFormatting>
  <conditionalFormatting sqref="Z44">
    <cfRule type="cellIs" dxfId="818" priority="810" operator="equal">
      <formula>100</formula>
    </cfRule>
  </conditionalFormatting>
  <conditionalFormatting sqref="Q45">
    <cfRule type="cellIs" dxfId="817" priority="800" operator="greaterThanOrEqual">
      <formula>10</formula>
    </cfRule>
  </conditionalFormatting>
  <conditionalFormatting sqref="R45">
    <cfRule type="cellIs" dxfId="816" priority="799" operator="greaterThanOrEqual">
      <formula>20</formula>
    </cfRule>
  </conditionalFormatting>
  <conditionalFormatting sqref="S45">
    <cfRule type="cellIs" dxfId="815" priority="798" operator="greaterThanOrEqual">
      <formula>30</formula>
    </cfRule>
  </conditionalFormatting>
  <conditionalFormatting sqref="T45">
    <cfRule type="cellIs" dxfId="814" priority="797" operator="greaterThanOrEqual">
      <formula>40</formula>
    </cfRule>
  </conditionalFormatting>
  <conditionalFormatting sqref="U45">
    <cfRule type="cellIs" dxfId="813" priority="796" operator="greaterThanOrEqual">
      <formula>50</formula>
    </cfRule>
  </conditionalFormatting>
  <conditionalFormatting sqref="V45">
    <cfRule type="cellIs" dxfId="812" priority="795" operator="greaterThanOrEqual">
      <formula>60</formula>
    </cfRule>
  </conditionalFormatting>
  <conditionalFormatting sqref="X45">
    <cfRule type="cellIs" dxfId="811" priority="794" operator="greaterThanOrEqual">
      <formula>80</formula>
    </cfRule>
  </conditionalFormatting>
  <conditionalFormatting sqref="W45">
    <cfRule type="cellIs" dxfId="810" priority="793" operator="greaterThanOrEqual">
      <formula>70</formula>
    </cfRule>
  </conditionalFormatting>
  <conditionalFormatting sqref="Y45">
    <cfRule type="cellIs" dxfId="809" priority="792" operator="greaterThanOrEqual">
      <formula>90</formula>
    </cfRule>
  </conditionalFormatting>
  <conditionalFormatting sqref="Z45">
    <cfRule type="cellIs" dxfId="808" priority="791" operator="equal">
      <formula>100</formula>
    </cfRule>
  </conditionalFormatting>
  <conditionalFormatting sqref="Q47">
    <cfRule type="cellIs" dxfId="807" priority="751" operator="greaterThanOrEqual">
      <formula>10</formula>
    </cfRule>
  </conditionalFormatting>
  <conditionalFormatting sqref="R47">
    <cfRule type="cellIs" dxfId="806" priority="752" operator="greaterThanOrEqual">
      <formula>20</formula>
    </cfRule>
  </conditionalFormatting>
  <conditionalFormatting sqref="S47">
    <cfRule type="cellIs" dxfId="805" priority="753" operator="greaterThanOrEqual">
      <formula>30</formula>
    </cfRule>
  </conditionalFormatting>
  <conditionalFormatting sqref="T47">
    <cfRule type="cellIs" dxfId="804" priority="754" operator="greaterThanOrEqual">
      <formula>40</formula>
    </cfRule>
  </conditionalFormatting>
  <conditionalFormatting sqref="U47">
    <cfRule type="cellIs" dxfId="803" priority="755" operator="greaterThanOrEqual">
      <formula>50</formula>
    </cfRule>
  </conditionalFormatting>
  <conditionalFormatting sqref="V47">
    <cfRule type="cellIs" dxfId="802" priority="756" operator="greaterThanOrEqual">
      <formula>60</formula>
    </cfRule>
  </conditionalFormatting>
  <conditionalFormatting sqref="X47">
    <cfRule type="cellIs" dxfId="801" priority="758" operator="greaterThanOrEqual">
      <formula>80</formula>
    </cfRule>
  </conditionalFormatting>
  <conditionalFormatting sqref="W47">
    <cfRule type="cellIs" dxfId="800" priority="757" operator="greaterThanOrEqual">
      <formula>70</formula>
    </cfRule>
  </conditionalFormatting>
  <conditionalFormatting sqref="Y47">
    <cfRule type="cellIs" dxfId="799" priority="759" operator="greaterThanOrEqual">
      <formula>90</formula>
    </cfRule>
  </conditionalFormatting>
  <conditionalFormatting sqref="Z47">
    <cfRule type="cellIs" dxfId="798" priority="760" operator="greaterThanOrEqual">
      <formula>100</formula>
    </cfRule>
  </conditionalFormatting>
  <conditionalFormatting sqref="Q48">
    <cfRule type="cellIs" dxfId="797" priority="771" operator="greaterThanOrEqual">
      <formula>10</formula>
    </cfRule>
  </conditionalFormatting>
  <conditionalFormatting sqref="R48">
    <cfRule type="cellIs" dxfId="796" priority="772" operator="greaterThanOrEqual">
      <formula>20</formula>
    </cfRule>
  </conditionalFormatting>
  <conditionalFormatting sqref="S48">
    <cfRule type="cellIs" dxfId="795" priority="773" operator="greaterThanOrEqual">
      <formula>30</formula>
    </cfRule>
  </conditionalFormatting>
  <conditionalFormatting sqref="T48">
    <cfRule type="cellIs" dxfId="794" priority="774" operator="greaterThanOrEqual">
      <formula>40</formula>
    </cfRule>
  </conditionalFormatting>
  <conditionalFormatting sqref="U48">
    <cfRule type="cellIs" dxfId="793" priority="775" operator="greaterThanOrEqual">
      <formula>50</formula>
    </cfRule>
  </conditionalFormatting>
  <conditionalFormatting sqref="V48">
    <cfRule type="cellIs" dxfId="792" priority="776" operator="greaterThanOrEqual">
      <formula>60</formula>
    </cfRule>
  </conditionalFormatting>
  <conditionalFormatting sqref="X48">
    <cfRule type="cellIs" dxfId="791" priority="777" operator="greaterThanOrEqual">
      <formula>80</formula>
    </cfRule>
  </conditionalFormatting>
  <conditionalFormatting sqref="W48">
    <cfRule type="cellIs" dxfId="790" priority="778" operator="greaterThanOrEqual">
      <formula>70</formula>
    </cfRule>
  </conditionalFormatting>
  <conditionalFormatting sqref="Y48">
    <cfRule type="cellIs" dxfId="789" priority="779" operator="greaterThanOrEqual">
      <formula>90</formula>
    </cfRule>
  </conditionalFormatting>
  <conditionalFormatting sqref="Z48">
    <cfRule type="cellIs" dxfId="788" priority="780" operator="equal">
      <formula>100</formula>
    </cfRule>
  </conditionalFormatting>
  <conditionalFormatting sqref="Q49">
    <cfRule type="cellIs" dxfId="787" priority="770" operator="greaterThanOrEqual">
      <formula>10</formula>
    </cfRule>
  </conditionalFormatting>
  <conditionalFormatting sqref="R49">
    <cfRule type="cellIs" dxfId="786" priority="769" operator="greaterThanOrEqual">
      <formula>20</formula>
    </cfRule>
  </conditionalFormatting>
  <conditionalFormatting sqref="S49">
    <cfRule type="cellIs" dxfId="785" priority="768" operator="greaterThanOrEqual">
      <formula>30</formula>
    </cfRule>
  </conditionalFormatting>
  <conditionalFormatting sqref="T49">
    <cfRule type="cellIs" dxfId="784" priority="767" operator="greaterThanOrEqual">
      <formula>40</formula>
    </cfRule>
  </conditionalFormatting>
  <conditionalFormatting sqref="U49">
    <cfRule type="cellIs" dxfId="783" priority="766" operator="greaterThanOrEqual">
      <formula>50</formula>
    </cfRule>
  </conditionalFormatting>
  <conditionalFormatting sqref="V49">
    <cfRule type="cellIs" dxfId="782" priority="765" operator="greaterThanOrEqual">
      <formula>60</formula>
    </cfRule>
  </conditionalFormatting>
  <conditionalFormatting sqref="X49">
    <cfRule type="cellIs" dxfId="781" priority="764" operator="greaterThanOrEqual">
      <formula>80</formula>
    </cfRule>
  </conditionalFormatting>
  <conditionalFormatting sqref="W49">
    <cfRule type="cellIs" dxfId="780" priority="763" operator="greaterThanOrEqual">
      <formula>70</formula>
    </cfRule>
  </conditionalFormatting>
  <conditionalFormatting sqref="Y49">
    <cfRule type="cellIs" dxfId="779" priority="762" operator="greaterThanOrEqual">
      <formula>90</formula>
    </cfRule>
  </conditionalFormatting>
  <conditionalFormatting sqref="Z49">
    <cfRule type="cellIs" dxfId="778" priority="761" operator="equal">
      <formula>100</formula>
    </cfRule>
  </conditionalFormatting>
  <conditionalFormatting sqref="Q51">
    <cfRule type="cellIs" dxfId="777" priority="721" operator="greaterThanOrEqual">
      <formula>10</formula>
    </cfRule>
  </conditionalFormatting>
  <conditionalFormatting sqref="R51">
    <cfRule type="cellIs" dxfId="776" priority="722" operator="greaterThanOrEqual">
      <formula>20</formula>
    </cfRule>
  </conditionalFormatting>
  <conditionalFormatting sqref="S51">
    <cfRule type="cellIs" dxfId="775" priority="723" operator="greaterThanOrEqual">
      <formula>30</formula>
    </cfRule>
  </conditionalFormatting>
  <conditionalFormatting sqref="T51">
    <cfRule type="cellIs" dxfId="774" priority="724" operator="greaterThanOrEqual">
      <formula>40</formula>
    </cfRule>
  </conditionalFormatting>
  <conditionalFormatting sqref="U51">
    <cfRule type="cellIs" dxfId="773" priority="725" operator="greaterThanOrEqual">
      <formula>50</formula>
    </cfRule>
  </conditionalFormatting>
  <conditionalFormatting sqref="V51">
    <cfRule type="cellIs" dxfId="772" priority="726" operator="greaterThanOrEqual">
      <formula>60</formula>
    </cfRule>
  </conditionalFormatting>
  <conditionalFormatting sqref="X51">
    <cfRule type="cellIs" dxfId="771" priority="728" operator="greaterThanOrEqual">
      <formula>80</formula>
    </cfRule>
  </conditionalFormatting>
  <conditionalFormatting sqref="W51">
    <cfRule type="cellIs" dxfId="770" priority="727" operator="greaterThanOrEqual">
      <formula>70</formula>
    </cfRule>
  </conditionalFormatting>
  <conditionalFormatting sqref="Y51">
    <cfRule type="cellIs" dxfId="769" priority="729" operator="greaterThanOrEqual">
      <formula>90</formula>
    </cfRule>
  </conditionalFormatting>
  <conditionalFormatting sqref="Z51">
    <cfRule type="cellIs" dxfId="768" priority="730" operator="greaterThanOrEqual">
      <formula>100</formula>
    </cfRule>
  </conditionalFormatting>
  <conditionalFormatting sqref="Q52">
    <cfRule type="cellIs" dxfId="767" priority="741" operator="greaterThanOrEqual">
      <formula>10</formula>
    </cfRule>
  </conditionalFormatting>
  <conditionalFormatting sqref="R52">
    <cfRule type="cellIs" dxfId="766" priority="742" operator="greaterThanOrEqual">
      <formula>20</formula>
    </cfRule>
  </conditionalFormatting>
  <conditionalFormatting sqref="S52">
    <cfRule type="cellIs" dxfId="765" priority="743" operator="greaterThanOrEqual">
      <formula>30</formula>
    </cfRule>
  </conditionalFormatting>
  <conditionalFormatting sqref="T52">
    <cfRule type="cellIs" dxfId="764" priority="744" operator="greaterThanOrEqual">
      <formula>40</formula>
    </cfRule>
  </conditionalFormatting>
  <conditionalFormatting sqref="U52">
    <cfRule type="cellIs" dxfId="763" priority="745" operator="greaterThanOrEqual">
      <formula>50</formula>
    </cfRule>
  </conditionalFormatting>
  <conditionalFormatting sqref="V52">
    <cfRule type="cellIs" dxfId="762" priority="746" operator="greaterThanOrEqual">
      <formula>60</formula>
    </cfRule>
  </conditionalFormatting>
  <conditionalFormatting sqref="X52">
    <cfRule type="cellIs" dxfId="761" priority="747" operator="greaterThanOrEqual">
      <formula>80</formula>
    </cfRule>
  </conditionalFormatting>
  <conditionalFormatting sqref="W52">
    <cfRule type="cellIs" dxfId="760" priority="748" operator="greaterThanOrEqual">
      <formula>70</formula>
    </cfRule>
  </conditionalFormatting>
  <conditionalFormatting sqref="Y52">
    <cfRule type="cellIs" dxfId="759" priority="749" operator="greaterThanOrEqual">
      <formula>90</formula>
    </cfRule>
  </conditionalFormatting>
  <conditionalFormatting sqref="Z52">
    <cfRule type="cellIs" dxfId="758" priority="750" operator="equal">
      <formula>100</formula>
    </cfRule>
  </conditionalFormatting>
  <conditionalFormatting sqref="Q53">
    <cfRule type="cellIs" dxfId="757" priority="740" operator="greaterThanOrEqual">
      <formula>10</formula>
    </cfRule>
  </conditionalFormatting>
  <conditionalFormatting sqref="R53">
    <cfRule type="cellIs" dxfId="756" priority="739" operator="greaterThanOrEqual">
      <formula>20</formula>
    </cfRule>
  </conditionalFormatting>
  <conditionalFormatting sqref="S53">
    <cfRule type="cellIs" dxfId="755" priority="738" operator="greaterThanOrEqual">
      <formula>30</formula>
    </cfRule>
  </conditionalFormatting>
  <conditionalFormatting sqref="T53">
    <cfRule type="cellIs" dxfId="754" priority="737" operator="greaterThanOrEqual">
      <formula>40</formula>
    </cfRule>
  </conditionalFormatting>
  <conditionalFormatting sqref="U53">
    <cfRule type="cellIs" dxfId="753" priority="736" operator="greaterThanOrEqual">
      <formula>50</formula>
    </cfRule>
  </conditionalFormatting>
  <conditionalFormatting sqref="V53">
    <cfRule type="cellIs" dxfId="752" priority="735" operator="greaterThanOrEqual">
      <formula>60</formula>
    </cfRule>
  </conditionalFormatting>
  <conditionalFormatting sqref="X53">
    <cfRule type="cellIs" dxfId="751" priority="734" operator="greaterThanOrEqual">
      <formula>80</formula>
    </cfRule>
  </conditionalFormatting>
  <conditionalFormatting sqref="W53">
    <cfRule type="cellIs" dxfId="750" priority="733" operator="greaterThanOrEqual">
      <formula>70</formula>
    </cfRule>
  </conditionalFormatting>
  <conditionalFormatting sqref="Y53">
    <cfRule type="cellIs" dxfId="749" priority="732" operator="greaterThanOrEqual">
      <formula>90</formula>
    </cfRule>
  </conditionalFormatting>
  <conditionalFormatting sqref="Z53">
    <cfRule type="cellIs" dxfId="748" priority="731" operator="equal">
      <formula>100</formula>
    </cfRule>
  </conditionalFormatting>
  <conditionalFormatting sqref="Q56">
    <cfRule type="cellIs" dxfId="747" priority="691" operator="greaterThanOrEqual">
      <formula>10</formula>
    </cfRule>
  </conditionalFormatting>
  <conditionalFormatting sqref="R56">
    <cfRule type="cellIs" dxfId="746" priority="692" operator="greaterThanOrEqual">
      <formula>20</formula>
    </cfRule>
  </conditionalFormatting>
  <conditionalFormatting sqref="S56">
    <cfRule type="cellIs" dxfId="745" priority="693" operator="greaterThanOrEqual">
      <formula>30</formula>
    </cfRule>
  </conditionalFormatting>
  <conditionalFormatting sqref="T56">
    <cfRule type="cellIs" dxfId="744" priority="694" operator="greaterThanOrEqual">
      <formula>40</formula>
    </cfRule>
  </conditionalFormatting>
  <conditionalFormatting sqref="U56">
    <cfRule type="cellIs" dxfId="743" priority="695" operator="greaterThanOrEqual">
      <formula>50</formula>
    </cfRule>
  </conditionalFormatting>
  <conditionalFormatting sqref="V56">
    <cfRule type="cellIs" dxfId="742" priority="696" operator="greaterThanOrEqual">
      <formula>60</formula>
    </cfRule>
  </conditionalFormatting>
  <conditionalFormatting sqref="X56">
    <cfRule type="cellIs" dxfId="741" priority="698" operator="greaterThanOrEqual">
      <formula>80</formula>
    </cfRule>
  </conditionalFormatting>
  <conditionalFormatting sqref="W56">
    <cfRule type="cellIs" dxfId="740" priority="697" operator="greaterThanOrEqual">
      <formula>70</formula>
    </cfRule>
  </conditionalFormatting>
  <conditionalFormatting sqref="Y56">
    <cfRule type="cellIs" dxfId="739" priority="699" operator="greaterThanOrEqual">
      <formula>90</formula>
    </cfRule>
  </conditionalFormatting>
  <conditionalFormatting sqref="Z56">
    <cfRule type="cellIs" dxfId="738" priority="700" operator="greaterThanOrEqual">
      <formula>100</formula>
    </cfRule>
  </conditionalFormatting>
  <conditionalFormatting sqref="Q57">
    <cfRule type="cellIs" dxfId="737" priority="711" operator="greaterThanOrEqual">
      <formula>10</formula>
    </cfRule>
  </conditionalFormatting>
  <conditionalFormatting sqref="R57">
    <cfRule type="cellIs" dxfId="736" priority="712" operator="greaterThanOrEqual">
      <formula>20</formula>
    </cfRule>
  </conditionalFormatting>
  <conditionalFormatting sqref="S57">
    <cfRule type="cellIs" dxfId="735" priority="713" operator="greaterThanOrEqual">
      <formula>30</formula>
    </cfRule>
  </conditionalFormatting>
  <conditionalFormatting sqref="T57">
    <cfRule type="cellIs" dxfId="734" priority="714" operator="greaterThanOrEqual">
      <formula>40</formula>
    </cfRule>
  </conditionalFormatting>
  <conditionalFormatting sqref="U57">
    <cfRule type="cellIs" dxfId="733" priority="715" operator="greaterThanOrEqual">
      <formula>50</formula>
    </cfRule>
  </conditionalFormatting>
  <conditionalFormatting sqref="V57">
    <cfRule type="cellIs" dxfId="732" priority="716" operator="greaterThanOrEqual">
      <formula>60</formula>
    </cfRule>
  </conditionalFormatting>
  <conditionalFormatting sqref="X57">
    <cfRule type="cellIs" dxfId="731" priority="717" operator="greaterThanOrEqual">
      <formula>80</formula>
    </cfRule>
  </conditionalFormatting>
  <conditionalFormatting sqref="W57">
    <cfRule type="cellIs" dxfId="730" priority="718" operator="greaterThanOrEqual">
      <formula>70</formula>
    </cfRule>
  </conditionalFormatting>
  <conditionalFormatting sqref="Y57">
    <cfRule type="cellIs" dxfId="729" priority="719" operator="greaterThanOrEqual">
      <formula>90</formula>
    </cfRule>
  </conditionalFormatting>
  <conditionalFormatting sqref="Z57">
    <cfRule type="cellIs" dxfId="728" priority="720" operator="equal">
      <formula>100</formula>
    </cfRule>
  </conditionalFormatting>
  <conditionalFormatting sqref="Q58">
    <cfRule type="cellIs" dxfId="727" priority="710" operator="greaterThanOrEqual">
      <formula>10</formula>
    </cfRule>
  </conditionalFormatting>
  <conditionalFormatting sqref="R58">
    <cfRule type="cellIs" dxfId="726" priority="709" operator="greaterThanOrEqual">
      <formula>20</formula>
    </cfRule>
  </conditionalFormatting>
  <conditionalFormatting sqref="S58">
    <cfRule type="cellIs" dxfId="725" priority="708" operator="greaterThanOrEqual">
      <formula>30</formula>
    </cfRule>
  </conditionalFormatting>
  <conditionalFormatting sqref="T58">
    <cfRule type="cellIs" dxfId="724" priority="707" operator="greaterThanOrEqual">
      <formula>40</formula>
    </cfRule>
  </conditionalFormatting>
  <conditionalFormatting sqref="U58">
    <cfRule type="cellIs" dxfId="723" priority="706" operator="greaterThanOrEqual">
      <formula>50</formula>
    </cfRule>
  </conditionalFormatting>
  <conditionalFormatting sqref="V58">
    <cfRule type="cellIs" dxfId="722" priority="705" operator="greaterThanOrEqual">
      <formula>60</formula>
    </cfRule>
  </conditionalFormatting>
  <conditionalFormatting sqref="X58">
    <cfRule type="cellIs" dxfId="721" priority="704" operator="greaterThanOrEqual">
      <formula>80</formula>
    </cfRule>
  </conditionalFormatting>
  <conditionalFormatting sqref="W58">
    <cfRule type="cellIs" dxfId="720" priority="703" operator="greaterThanOrEqual">
      <formula>70</formula>
    </cfRule>
  </conditionalFormatting>
  <conditionalFormatting sqref="Y58">
    <cfRule type="cellIs" dxfId="719" priority="702" operator="greaterThanOrEqual">
      <formula>90</formula>
    </cfRule>
  </conditionalFormatting>
  <conditionalFormatting sqref="Z58">
    <cfRule type="cellIs" dxfId="718" priority="701" operator="equal">
      <formula>100</formula>
    </cfRule>
  </conditionalFormatting>
  <conditionalFormatting sqref="Q60">
    <cfRule type="cellIs" dxfId="717" priority="661" operator="greaterThanOrEqual">
      <formula>10</formula>
    </cfRule>
  </conditionalFormatting>
  <conditionalFormatting sqref="R60">
    <cfRule type="cellIs" dxfId="716" priority="662" operator="greaterThanOrEqual">
      <formula>20</formula>
    </cfRule>
  </conditionalFormatting>
  <conditionalFormatting sqref="S60">
    <cfRule type="cellIs" dxfId="715" priority="663" operator="greaterThanOrEqual">
      <formula>30</formula>
    </cfRule>
  </conditionalFormatting>
  <conditionalFormatting sqref="T60">
    <cfRule type="cellIs" dxfId="714" priority="664" operator="greaterThanOrEqual">
      <formula>40</formula>
    </cfRule>
  </conditionalFormatting>
  <conditionalFormatting sqref="U60">
    <cfRule type="cellIs" dxfId="713" priority="665" operator="greaterThanOrEqual">
      <formula>50</formula>
    </cfRule>
  </conditionalFormatting>
  <conditionalFormatting sqref="V60">
    <cfRule type="cellIs" dxfId="712" priority="666" operator="greaterThanOrEqual">
      <formula>60</formula>
    </cfRule>
  </conditionalFormatting>
  <conditionalFormatting sqref="X60">
    <cfRule type="cellIs" dxfId="711" priority="668" operator="greaterThanOrEqual">
      <formula>80</formula>
    </cfRule>
  </conditionalFormatting>
  <conditionalFormatting sqref="W60">
    <cfRule type="cellIs" dxfId="710" priority="667" operator="greaterThanOrEqual">
      <formula>70</formula>
    </cfRule>
  </conditionalFormatting>
  <conditionalFormatting sqref="Y60">
    <cfRule type="cellIs" dxfId="709" priority="669" operator="greaterThanOrEqual">
      <formula>90</formula>
    </cfRule>
  </conditionalFormatting>
  <conditionalFormatting sqref="Z60">
    <cfRule type="cellIs" dxfId="708" priority="670" operator="greaterThanOrEqual">
      <formula>100</formula>
    </cfRule>
  </conditionalFormatting>
  <conditionalFormatting sqref="Q61">
    <cfRule type="cellIs" dxfId="707" priority="681" operator="greaterThanOrEqual">
      <formula>10</formula>
    </cfRule>
  </conditionalFormatting>
  <conditionalFormatting sqref="R61">
    <cfRule type="cellIs" dxfId="706" priority="682" operator="greaterThanOrEqual">
      <formula>20</formula>
    </cfRule>
  </conditionalFormatting>
  <conditionalFormatting sqref="S61">
    <cfRule type="cellIs" dxfId="705" priority="683" operator="greaterThanOrEqual">
      <formula>30</formula>
    </cfRule>
  </conditionalFormatting>
  <conditionalFormatting sqref="T61">
    <cfRule type="cellIs" dxfId="704" priority="684" operator="greaterThanOrEqual">
      <formula>40</formula>
    </cfRule>
  </conditionalFormatting>
  <conditionalFormatting sqref="U61">
    <cfRule type="cellIs" dxfId="703" priority="685" operator="greaterThanOrEqual">
      <formula>50</formula>
    </cfRule>
  </conditionalFormatting>
  <conditionalFormatting sqref="V61">
    <cfRule type="cellIs" dxfId="702" priority="686" operator="greaterThanOrEqual">
      <formula>60</formula>
    </cfRule>
  </conditionalFormatting>
  <conditionalFormatting sqref="X61">
    <cfRule type="cellIs" dxfId="701" priority="687" operator="greaterThanOrEqual">
      <formula>80</formula>
    </cfRule>
  </conditionalFormatting>
  <conditionalFormatting sqref="W61">
    <cfRule type="cellIs" dxfId="700" priority="688" operator="greaterThanOrEqual">
      <formula>70</formula>
    </cfRule>
  </conditionalFormatting>
  <conditionalFormatting sqref="Y61">
    <cfRule type="cellIs" dxfId="699" priority="689" operator="greaterThanOrEqual">
      <formula>90</formula>
    </cfRule>
  </conditionalFormatting>
  <conditionalFormatting sqref="Z61">
    <cfRule type="cellIs" dxfId="698" priority="690" operator="equal">
      <formula>100</formula>
    </cfRule>
  </conditionalFormatting>
  <conditionalFormatting sqref="Q62">
    <cfRule type="cellIs" dxfId="697" priority="680" operator="greaterThanOrEqual">
      <formula>10</formula>
    </cfRule>
  </conditionalFormatting>
  <conditionalFormatting sqref="R62">
    <cfRule type="cellIs" dxfId="696" priority="679" operator="greaterThanOrEqual">
      <formula>20</formula>
    </cfRule>
  </conditionalFormatting>
  <conditionalFormatting sqref="S62">
    <cfRule type="cellIs" dxfId="695" priority="678" operator="greaterThanOrEqual">
      <formula>30</formula>
    </cfRule>
  </conditionalFormatting>
  <conditionalFormatting sqref="T62">
    <cfRule type="cellIs" dxfId="694" priority="677" operator="greaterThanOrEqual">
      <formula>40</formula>
    </cfRule>
  </conditionalFormatting>
  <conditionalFormatting sqref="U62">
    <cfRule type="cellIs" dxfId="693" priority="676" operator="greaterThanOrEqual">
      <formula>50</formula>
    </cfRule>
  </conditionalFormatting>
  <conditionalFormatting sqref="V62">
    <cfRule type="cellIs" dxfId="692" priority="675" operator="greaterThanOrEqual">
      <formula>60</formula>
    </cfRule>
  </conditionalFormatting>
  <conditionalFormatting sqref="X62">
    <cfRule type="cellIs" dxfId="691" priority="674" operator="greaterThanOrEqual">
      <formula>80</formula>
    </cfRule>
  </conditionalFormatting>
  <conditionalFormatting sqref="W62">
    <cfRule type="cellIs" dxfId="690" priority="673" operator="greaterThanOrEqual">
      <formula>70</formula>
    </cfRule>
  </conditionalFormatting>
  <conditionalFormatting sqref="Y62">
    <cfRule type="cellIs" dxfId="689" priority="672" operator="greaterThanOrEqual">
      <formula>90</formula>
    </cfRule>
  </conditionalFormatting>
  <conditionalFormatting sqref="Z62">
    <cfRule type="cellIs" dxfId="688" priority="671" operator="equal">
      <formula>100</formula>
    </cfRule>
  </conditionalFormatting>
  <conditionalFormatting sqref="Q64">
    <cfRule type="cellIs" dxfId="687" priority="631" operator="greaterThanOrEqual">
      <formula>10</formula>
    </cfRule>
  </conditionalFormatting>
  <conditionalFormatting sqref="R64">
    <cfRule type="cellIs" dxfId="686" priority="632" operator="greaterThanOrEqual">
      <formula>20</formula>
    </cfRule>
  </conditionalFormatting>
  <conditionalFormatting sqref="S64">
    <cfRule type="cellIs" dxfId="685" priority="633" operator="greaterThanOrEqual">
      <formula>30</formula>
    </cfRule>
  </conditionalFormatting>
  <conditionalFormatting sqref="T64">
    <cfRule type="cellIs" dxfId="684" priority="634" operator="greaterThanOrEqual">
      <formula>40</formula>
    </cfRule>
  </conditionalFormatting>
  <conditionalFormatting sqref="U64">
    <cfRule type="cellIs" dxfId="683" priority="635" operator="greaterThanOrEqual">
      <formula>50</formula>
    </cfRule>
  </conditionalFormatting>
  <conditionalFormatting sqref="V64">
    <cfRule type="cellIs" dxfId="682" priority="636" operator="greaterThanOrEqual">
      <formula>60</formula>
    </cfRule>
  </conditionalFormatting>
  <conditionalFormatting sqref="X64">
    <cfRule type="cellIs" dxfId="681" priority="638" operator="greaterThanOrEqual">
      <formula>80</formula>
    </cfRule>
  </conditionalFormatting>
  <conditionalFormatting sqref="W64">
    <cfRule type="cellIs" dxfId="680" priority="637" operator="greaterThanOrEqual">
      <formula>70</formula>
    </cfRule>
  </conditionalFormatting>
  <conditionalFormatting sqref="Y64">
    <cfRule type="cellIs" dxfId="679" priority="639" operator="greaterThanOrEqual">
      <formula>90</formula>
    </cfRule>
  </conditionalFormatting>
  <conditionalFormatting sqref="Z64">
    <cfRule type="cellIs" dxfId="678" priority="640" operator="greaterThanOrEqual">
      <formula>100</formula>
    </cfRule>
  </conditionalFormatting>
  <conditionalFormatting sqref="Q65">
    <cfRule type="cellIs" dxfId="677" priority="651" operator="greaterThanOrEqual">
      <formula>10</formula>
    </cfRule>
  </conditionalFormatting>
  <conditionalFormatting sqref="R65">
    <cfRule type="cellIs" dxfId="676" priority="652" operator="greaterThanOrEqual">
      <formula>20</formula>
    </cfRule>
  </conditionalFormatting>
  <conditionalFormatting sqref="S65">
    <cfRule type="cellIs" dxfId="675" priority="653" operator="greaterThanOrEqual">
      <formula>30</formula>
    </cfRule>
  </conditionalFormatting>
  <conditionalFormatting sqref="T65">
    <cfRule type="cellIs" dxfId="674" priority="654" operator="greaterThanOrEqual">
      <formula>40</formula>
    </cfRule>
  </conditionalFormatting>
  <conditionalFormatting sqref="U65">
    <cfRule type="cellIs" dxfId="673" priority="655" operator="greaterThanOrEqual">
      <formula>50</formula>
    </cfRule>
  </conditionalFormatting>
  <conditionalFormatting sqref="V65">
    <cfRule type="cellIs" dxfId="672" priority="656" operator="greaterThanOrEqual">
      <formula>60</formula>
    </cfRule>
  </conditionalFormatting>
  <conditionalFormatting sqref="X65">
    <cfRule type="cellIs" dxfId="671" priority="657" operator="greaterThanOrEqual">
      <formula>80</formula>
    </cfRule>
  </conditionalFormatting>
  <conditionalFormatting sqref="W65">
    <cfRule type="cellIs" dxfId="670" priority="658" operator="greaterThanOrEqual">
      <formula>70</formula>
    </cfRule>
  </conditionalFormatting>
  <conditionalFormatting sqref="Y65">
    <cfRule type="cellIs" dxfId="669" priority="659" operator="greaterThanOrEqual">
      <formula>90</formula>
    </cfRule>
  </conditionalFormatting>
  <conditionalFormatting sqref="Z65">
    <cfRule type="cellIs" dxfId="668" priority="660" operator="equal">
      <formula>100</formula>
    </cfRule>
  </conditionalFormatting>
  <conditionalFormatting sqref="Q66">
    <cfRule type="cellIs" dxfId="667" priority="650" operator="greaterThanOrEqual">
      <formula>10</formula>
    </cfRule>
  </conditionalFormatting>
  <conditionalFormatting sqref="R66">
    <cfRule type="cellIs" dxfId="666" priority="649" operator="greaterThanOrEqual">
      <formula>20</formula>
    </cfRule>
  </conditionalFormatting>
  <conditionalFormatting sqref="S66">
    <cfRule type="cellIs" dxfId="665" priority="648" operator="greaterThanOrEqual">
      <formula>30</formula>
    </cfRule>
  </conditionalFormatting>
  <conditionalFormatting sqref="T66">
    <cfRule type="cellIs" dxfId="664" priority="647" operator="greaterThanOrEqual">
      <formula>40</formula>
    </cfRule>
  </conditionalFormatting>
  <conditionalFormatting sqref="U66">
    <cfRule type="cellIs" dxfId="663" priority="646" operator="greaterThanOrEqual">
      <formula>50</formula>
    </cfRule>
  </conditionalFormatting>
  <conditionalFormatting sqref="V66">
    <cfRule type="cellIs" dxfId="662" priority="645" operator="greaterThanOrEqual">
      <formula>60</formula>
    </cfRule>
  </conditionalFormatting>
  <conditionalFormatting sqref="X66">
    <cfRule type="cellIs" dxfId="661" priority="644" operator="greaterThanOrEqual">
      <formula>80</formula>
    </cfRule>
  </conditionalFormatting>
  <conditionalFormatting sqref="W66">
    <cfRule type="cellIs" dxfId="660" priority="643" operator="greaterThanOrEqual">
      <formula>70</formula>
    </cfRule>
  </conditionalFormatting>
  <conditionalFormatting sqref="Y66">
    <cfRule type="cellIs" dxfId="659" priority="642" operator="greaterThanOrEqual">
      <formula>90</formula>
    </cfRule>
  </conditionalFormatting>
  <conditionalFormatting sqref="Z66">
    <cfRule type="cellIs" dxfId="658" priority="641" operator="equal">
      <formula>100</formula>
    </cfRule>
  </conditionalFormatting>
  <conditionalFormatting sqref="Q69">
    <cfRule type="cellIs" dxfId="657" priority="601" operator="greaterThanOrEqual">
      <formula>10</formula>
    </cfRule>
  </conditionalFormatting>
  <conditionalFormatting sqref="R69">
    <cfRule type="cellIs" dxfId="656" priority="602" operator="greaterThanOrEqual">
      <formula>20</formula>
    </cfRule>
  </conditionalFormatting>
  <conditionalFormatting sqref="S69">
    <cfRule type="cellIs" dxfId="655" priority="603" operator="greaterThanOrEqual">
      <formula>30</formula>
    </cfRule>
  </conditionalFormatting>
  <conditionalFormatting sqref="T69">
    <cfRule type="cellIs" dxfId="654" priority="604" operator="greaterThanOrEqual">
      <formula>40</formula>
    </cfRule>
  </conditionalFormatting>
  <conditionalFormatting sqref="U69">
    <cfRule type="cellIs" dxfId="653" priority="605" operator="greaterThanOrEqual">
      <formula>50</formula>
    </cfRule>
  </conditionalFormatting>
  <conditionalFormatting sqref="V69">
    <cfRule type="cellIs" dxfId="652" priority="606" operator="greaterThanOrEqual">
      <formula>60</formula>
    </cfRule>
  </conditionalFormatting>
  <conditionalFormatting sqref="X69">
    <cfRule type="cellIs" dxfId="651" priority="608" operator="greaterThanOrEqual">
      <formula>80</formula>
    </cfRule>
  </conditionalFormatting>
  <conditionalFormatting sqref="W69">
    <cfRule type="cellIs" dxfId="650" priority="607" operator="greaterThanOrEqual">
      <formula>70</formula>
    </cfRule>
  </conditionalFormatting>
  <conditionalFormatting sqref="Y69">
    <cfRule type="cellIs" dxfId="649" priority="609" operator="greaterThanOrEqual">
      <formula>90</formula>
    </cfRule>
  </conditionalFormatting>
  <conditionalFormatting sqref="Z69">
    <cfRule type="cellIs" dxfId="648" priority="610" operator="greaterThanOrEqual">
      <formula>100</formula>
    </cfRule>
  </conditionalFormatting>
  <conditionalFormatting sqref="Q70">
    <cfRule type="cellIs" dxfId="647" priority="621" operator="greaterThanOrEqual">
      <formula>10</formula>
    </cfRule>
  </conditionalFormatting>
  <conditionalFormatting sqref="R70">
    <cfRule type="cellIs" dxfId="646" priority="622" operator="greaterThanOrEqual">
      <formula>20</formula>
    </cfRule>
  </conditionalFormatting>
  <conditionalFormatting sqref="S70">
    <cfRule type="cellIs" dxfId="645" priority="623" operator="greaterThanOrEqual">
      <formula>30</formula>
    </cfRule>
  </conditionalFormatting>
  <conditionalFormatting sqref="T70">
    <cfRule type="cellIs" dxfId="644" priority="624" operator="greaterThanOrEqual">
      <formula>40</formula>
    </cfRule>
  </conditionalFormatting>
  <conditionalFormatting sqref="U70">
    <cfRule type="cellIs" dxfId="643" priority="625" operator="greaterThanOrEqual">
      <formula>50</formula>
    </cfRule>
  </conditionalFormatting>
  <conditionalFormatting sqref="V70">
    <cfRule type="cellIs" dxfId="642" priority="626" operator="greaterThanOrEqual">
      <formula>60</formula>
    </cfRule>
  </conditionalFormatting>
  <conditionalFormatting sqref="X70">
    <cfRule type="cellIs" dxfId="641" priority="627" operator="greaterThanOrEqual">
      <formula>80</formula>
    </cfRule>
  </conditionalFormatting>
  <conditionalFormatting sqref="W70">
    <cfRule type="cellIs" dxfId="640" priority="628" operator="greaterThanOrEqual">
      <formula>70</formula>
    </cfRule>
  </conditionalFormatting>
  <conditionalFormatting sqref="Y70">
    <cfRule type="cellIs" dxfId="639" priority="629" operator="greaterThanOrEqual">
      <formula>90</formula>
    </cfRule>
  </conditionalFormatting>
  <conditionalFormatting sqref="Z70">
    <cfRule type="cellIs" dxfId="638" priority="630" operator="equal">
      <formula>100</formula>
    </cfRule>
  </conditionalFormatting>
  <conditionalFormatting sqref="Q71">
    <cfRule type="cellIs" dxfId="637" priority="620" operator="greaterThanOrEqual">
      <formula>10</formula>
    </cfRule>
  </conditionalFormatting>
  <conditionalFormatting sqref="R71">
    <cfRule type="cellIs" dxfId="636" priority="619" operator="greaterThanOrEqual">
      <formula>20</formula>
    </cfRule>
  </conditionalFormatting>
  <conditionalFormatting sqref="S71">
    <cfRule type="cellIs" dxfId="635" priority="618" operator="greaterThanOrEqual">
      <formula>30</formula>
    </cfRule>
  </conditionalFormatting>
  <conditionalFormatting sqref="T71">
    <cfRule type="cellIs" dxfId="634" priority="617" operator="greaterThanOrEqual">
      <formula>40</formula>
    </cfRule>
  </conditionalFormatting>
  <conditionalFormatting sqref="U71">
    <cfRule type="cellIs" dxfId="633" priority="616" operator="greaterThanOrEqual">
      <formula>50</formula>
    </cfRule>
  </conditionalFormatting>
  <conditionalFormatting sqref="V71">
    <cfRule type="cellIs" dxfId="632" priority="615" operator="greaterThanOrEqual">
      <formula>60</formula>
    </cfRule>
  </conditionalFormatting>
  <conditionalFormatting sqref="X71">
    <cfRule type="cellIs" dxfId="631" priority="614" operator="greaterThanOrEqual">
      <formula>80</formula>
    </cfRule>
  </conditionalFormatting>
  <conditionalFormatting sqref="W71">
    <cfRule type="cellIs" dxfId="630" priority="613" operator="greaterThanOrEqual">
      <formula>70</formula>
    </cfRule>
  </conditionalFormatting>
  <conditionalFormatting sqref="Y71">
    <cfRule type="cellIs" dxfId="629" priority="612" operator="greaterThanOrEqual">
      <formula>90</formula>
    </cfRule>
  </conditionalFormatting>
  <conditionalFormatting sqref="Z71">
    <cfRule type="cellIs" dxfId="628" priority="611" operator="equal">
      <formula>100</formula>
    </cfRule>
  </conditionalFormatting>
  <conditionalFormatting sqref="Q73">
    <cfRule type="cellIs" dxfId="627" priority="571" operator="greaterThanOrEqual">
      <formula>10</formula>
    </cfRule>
  </conditionalFormatting>
  <conditionalFormatting sqref="R73">
    <cfRule type="cellIs" dxfId="626" priority="572" operator="greaterThanOrEqual">
      <formula>20</formula>
    </cfRule>
  </conditionalFormatting>
  <conditionalFormatting sqref="S73">
    <cfRule type="cellIs" dxfId="625" priority="573" operator="greaterThanOrEqual">
      <formula>30</formula>
    </cfRule>
  </conditionalFormatting>
  <conditionalFormatting sqref="T73">
    <cfRule type="cellIs" dxfId="624" priority="574" operator="greaterThanOrEqual">
      <formula>40</formula>
    </cfRule>
  </conditionalFormatting>
  <conditionalFormatting sqref="U73">
    <cfRule type="cellIs" dxfId="623" priority="575" operator="greaterThanOrEqual">
      <formula>50</formula>
    </cfRule>
  </conditionalFormatting>
  <conditionalFormatting sqref="V73">
    <cfRule type="cellIs" dxfId="622" priority="576" operator="greaterThanOrEqual">
      <formula>60</formula>
    </cfRule>
  </conditionalFormatting>
  <conditionalFormatting sqref="X73">
    <cfRule type="cellIs" dxfId="621" priority="578" operator="greaterThanOrEqual">
      <formula>80</formula>
    </cfRule>
  </conditionalFormatting>
  <conditionalFormatting sqref="W73">
    <cfRule type="cellIs" dxfId="620" priority="577" operator="greaterThanOrEqual">
      <formula>70</formula>
    </cfRule>
  </conditionalFormatting>
  <conditionalFormatting sqref="Y73">
    <cfRule type="cellIs" dxfId="619" priority="579" operator="greaterThanOrEqual">
      <formula>90</formula>
    </cfRule>
  </conditionalFormatting>
  <conditionalFormatting sqref="Z73">
    <cfRule type="cellIs" dxfId="618" priority="580" operator="greaterThanOrEqual">
      <formula>100</formula>
    </cfRule>
  </conditionalFormatting>
  <conditionalFormatting sqref="Q74">
    <cfRule type="cellIs" dxfId="617" priority="591" operator="greaterThanOrEqual">
      <formula>10</formula>
    </cfRule>
  </conditionalFormatting>
  <conditionalFormatting sqref="R74">
    <cfRule type="cellIs" dxfId="616" priority="592" operator="greaterThanOrEqual">
      <formula>20</formula>
    </cfRule>
  </conditionalFormatting>
  <conditionalFormatting sqref="S74">
    <cfRule type="cellIs" dxfId="615" priority="593" operator="greaterThanOrEqual">
      <formula>30</formula>
    </cfRule>
  </conditionalFormatting>
  <conditionalFormatting sqref="T74">
    <cfRule type="cellIs" dxfId="614" priority="594" operator="greaterThanOrEqual">
      <formula>40</formula>
    </cfRule>
  </conditionalFormatting>
  <conditionalFormatting sqref="U74">
    <cfRule type="cellIs" dxfId="613" priority="595" operator="greaterThanOrEqual">
      <formula>50</formula>
    </cfRule>
  </conditionalFormatting>
  <conditionalFormatting sqref="V74">
    <cfRule type="cellIs" dxfId="612" priority="596" operator="greaterThanOrEqual">
      <formula>60</formula>
    </cfRule>
  </conditionalFormatting>
  <conditionalFormatting sqref="X74">
    <cfRule type="cellIs" dxfId="611" priority="597" operator="greaterThanOrEqual">
      <formula>80</formula>
    </cfRule>
  </conditionalFormatting>
  <conditionalFormatting sqref="W74">
    <cfRule type="cellIs" dxfId="610" priority="598" operator="greaterThanOrEqual">
      <formula>70</formula>
    </cfRule>
  </conditionalFormatting>
  <conditionalFormatting sqref="Y74">
    <cfRule type="cellIs" dxfId="609" priority="599" operator="greaterThanOrEqual">
      <formula>90</formula>
    </cfRule>
  </conditionalFormatting>
  <conditionalFormatting sqref="Z74">
    <cfRule type="cellIs" dxfId="608" priority="600" operator="equal">
      <formula>100</formula>
    </cfRule>
  </conditionalFormatting>
  <conditionalFormatting sqref="Q75">
    <cfRule type="cellIs" dxfId="607" priority="590" operator="greaterThanOrEqual">
      <formula>10</formula>
    </cfRule>
  </conditionalFormatting>
  <conditionalFormatting sqref="R75">
    <cfRule type="cellIs" dxfId="606" priority="589" operator="greaterThanOrEqual">
      <formula>20</formula>
    </cfRule>
  </conditionalFormatting>
  <conditionalFormatting sqref="S75">
    <cfRule type="cellIs" dxfId="605" priority="588" operator="greaterThanOrEqual">
      <formula>30</formula>
    </cfRule>
  </conditionalFormatting>
  <conditionalFormatting sqref="T75">
    <cfRule type="cellIs" dxfId="604" priority="587" operator="greaterThanOrEqual">
      <formula>40</formula>
    </cfRule>
  </conditionalFormatting>
  <conditionalFormatting sqref="U75">
    <cfRule type="cellIs" dxfId="603" priority="586" operator="greaterThanOrEqual">
      <formula>50</formula>
    </cfRule>
  </conditionalFormatting>
  <conditionalFormatting sqref="V75">
    <cfRule type="cellIs" dxfId="602" priority="585" operator="greaterThanOrEqual">
      <formula>60</formula>
    </cfRule>
  </conditionalFormatting>
  <conditionalFormatting sqref="X75">
    <cfRule type="cellIs" dxfId="601" priority="584" operator="greaterThanOrEqual">
      <formula>80</formula>
    </cfRule>
  </conditionalFormatting>
  <conditionalFormatting sqref="W75">
    <cfRule type="cellIs" dxfId="600" priority="583" operator="greaterThanOrEqual">
      <formula>70</formula>
    </cfRule>
  </conditionalFormatting>
  <conditionalFormatting sqref="Y75">
    <cfRule type="cellIs" dxfId="599" priority="582" operator="greaterThanOrEqual">
      <formula>90</formula>
    </cfRule>
  </conditionalFormatting>
  <conditionalFormatting sqref="Z75">
    <cfRule type="cellIs" dxfId="598" priority="581" operator="equal">
      <formula>100</formula>
    </cfRule>
  </conditionalFormatting>
  <conditionalFormatting sqref="Q77">
    <cfRule type="cellIs" dxfId="597" priority="541" operator="greaterThanOrEqual">
      <formula>10</formula>
    </cfRule>
  </conditionalFormatting>
  <conditionalFormatting sqref="R77">
    <cfRule type="cellIs" dxfId="596" priority="542" operator="greaterThanOrEqual">
      <formula>20</formula>
    </cfRule>
  </conditionalFormatting>
  <conditionalFormatting sqref="S77">
    <cfRule type="cellIs" dxfId="595" priority="543" operator="greaterThanOrEqual">
      <formula>30</formula>
    </cfRule>
  </conditionalFormatting>
  <conditionalFormatting sqref="T77">
    <cfRule type="cellIs" dxfId="594" priority="544" operator="greaterThanOrEqual">
      <formula>40</formula>
    </cfRule>
  </conditionalFormatting>
  <conditionalFormatting sqref="U77">
    <cfRule type="cellIs" dxfId="593" priority="545" operator="greaterThanOrEqual">
      <formula>50</formula>
    </cfRule>
  </conditionalFormatting>
  <conditionalFormatting sqref="V77">
    <cfRule type="cellIs" dxfId="592" priority="546" operator="greaterThanOrEqual">
      <formula>60</formula>
    </cfRule>
  </conditionalFormatting>
  <conditionalFormatting sqref="X77">
    <cfRule type="cellIs" dxfId="591" priority="548" operator="greaterThanOrEqual">
      <formula>80</formula>
    </cfRule>
  </conditionalFormatting>
  <conditionalFormatting sqref="W77">
    <cfRule type="cellIs" dxfId="590" priority="547" operator="greaterThanOrEqual">
      <formula>70</formula>
    </cfRule>
  </conditionalFormatting>
  <conditionalFormatting sqref="Y77">
    <cfRule type="cellIs" dxfId="589" priority="549" operator="greaterThanOrEqual">
      <formula>90</formula>
    </cfRule>
  </conditionalFormatting>
  <conditionalFormatting sqref="Z77">
    <cfRule type="cellIs" dxfId="588" priority="550" operator="greaterThanOrEqual">
      <formula>100</formula>
    </cfRule>
  </conditionalFormatting>
  <conditionalFormatting sqref="Q78">
    <cfRule type="cellIs" dxfId="587" priority="561" operator="greaterThanOrEqual">
      <formula>10</formula>
    </cfRule>
  </conditionalFormatting>
  <conditionalFormatting sqref="R78">
    <cfRule type="cellIs" dxfId="586" priority="562" operator="greaterThanOrEqual">
      <formula>20</formula>
    </cfRule>
  </conditionalFormatting>
  <conditionalFormatting sqref="S78">
    <cfRule type="cellIs" dxfId="585" priority="563" operator="greaterThanOrEqual">
      <formula>30</formula>
    </cfRule>
  </conditionalFormatting>
  <conditionalFormatting sqref="T78">
    <cfRule type="cellIs" dxfId="584" priority="564" operator="greaterThanOrEqual">
      <formula>40</formula>
    </cfRule>
  </conditionalFormatting>
  <conditionalFormatting sqref="U78">
    <cfRule type="cellIs" dxfId="583" priority="565" operator="greaterThanOrEqual">
      <formula>50</formula>
    </cfRule>
  </conditionalFormatting>
  <conditionalFormatting sqref="V78">
    <cfRule type="cellIs" dxfId="582" priority="566" operator="greaterThanOrEqual">
      <formula>60</formula>
    </cfRule>
  </conditionalFormatting>
  <conditionalFormatting sqref="X78">
    <cfRule type="cellIs" dxfId="581" priority="567" operator="greaterThanOrEqual">
      <formula>80</formula>
    </cfRule>
  </conditionalFormatting>
  <conditionalFormatting sqref="W78">
    <cfRule type="cellIs" dxfId="580" priority="568" operator="greaterThanOrEqual">
      <formula>70</formula>
    </cfRule>
  </conditionalFormatting>
  <conditionalFormatting sqref="Y78">
    <cfRule type="cellIs" dxfId="579" priority="569" operator="greaterThanOrEqual">
      <formula>90</formula>
    </cfRule>
  </conditionalFormatting>
  <conditionalFormatting sqref="Z78">
    <cfRule type="cellIs" dxfId="578" priority="570" operator="equal">
      <formula>100</formula>
    </cfRule>
  </conditionalFormatting>
  <conditionalFormatting sqref="Q79">
    <cfRule type="cellIs" dxfId="577" priority="560" operator="greaterThanOrEqual">
      <formula>10</formula>
    </cfRule>
  </conditionalFormatting>
  <conditionalFormatting sqref="R79">
    <cfRule type="cellIs" dxfId="576" priority="559" operator="greaterThanOrEqual">
      <formula>20</formula>
    </cfRule>
  </conditionalFormatting>
  <conditionalFormatting sqref="S79">
    <cfRule type="cellIs" dxfId="575" priority="558" operator="greaterThanOrEqual">
      <formula>30</formula>
    </cfRule>
  </conditionalFormatting>
  <conditionalFormatting sqref="T79">
    <cfRule type="cellIs" dxfId="574" priority="557" operator="greaterThanOrEqual">
      <formula>40</formula>
    </cfRule>
  </conditionalFormatting>
  <conditionalFormatting sqref="U79">
    <cfRule type="cellIs" dxfId="573" priority="556" operator="greaterThanOrEqual">
      <formula>50</formula>
    </cfRule>
  </conditionalFormatting>
  <conditionalFormatting sqref="V79">
    <cfRule type="cellIs" dxfId="572" priority="555" operator="greaterThanOrEqual">
      <formula>60</formula>
    </cfRule>
  </conditionalFormatting>
  <conditionalFormatting sqref="X79">
    <cfRule type="cellIs" dxfId="571" priority="554" operator="greaterThanOrEqual">
      <formula>80</formula>
    </cfRule>
  </conditionalFormatting>
  <conditionalFormatting sqref="W79">
    <cfRule type="cellIs" dxfId="570" priority="553" operator="greaterThanOrEqual">
      <formula>70</formula>
    </cfRule>
  </conditionalFormatting>
  <conditionalFormatting sqref="Y79">
    <cfRule type="cellIs" dxfId="569" priority="552" operator="greaterThanOrEqual">
      <formula>90</formula>
    </cfRule>
  </conditionalFormatting>
  <conditionalFormatting sqref="Z79">
    <cfRule type="cellIs" dxfId="568" priority="551" operator="equal">
      <formula>100</formula>
    </cfRule>
  </conditionalFormatting>
  <conditionalFormatting sqref="Q82">
    <cfRule type="cellIs" dxfId="567" priority="511" operator="greaterThanOrEqual">
      <formula>10</formula>
    </cfRule>
  </conditionalFormatting>
  <conditionalFormatting sqref="R82">
    <cfRule type="cellIs" dxfId="566" priority="512" operator="greaterThanOrEqual">
      <formula>20</formula>
    </cfRule>
  </conditionalFormatting>
  <conditionalFormatting sqref="S82">
    <cfRule type="cellIs" dxfId="565" priority="513" operator="greaterThanOrEqual">
      <formula>30</formula>
    </cfRule>
  </conditionalFormatting>
  <conditionalFormatting sqref="T82">
    <cfRule type="cellIs" dxfId="564" priority="514" operator="greaterThanOrEqual">
      <formula>40</formula>
    </cfRule>
  </conditionalFormatting>
  <conditionalFormatting sqref="U82">
    <cfRule type="cellIs" dxfId="563" priority="515" operator="greaterThanOrEqual">
      <formula>50</formula>
    </cfRule>
  </conditionalFormatting>
  <conditionalFormatting sqref="V82">
    <cfRule type="cellIs" dxfId="562" priority="516" operator="greaterThanOrEqual">
      <formula>60</formula>
    </cfRule>
  </conditionalFormatting>
  <conditionalFormatting sqref="X82">
    <cfRule type="cellIs" dxfId="561" priority="518" operator="greaterThanOrEqual">
      <formula>80</formula>
    </cfRule>
  </conditionalFormatting>
  <conditionalFormatting sqref="W82">
    <cfRule type="cellIs" dxfId="560" priority="517" operator="greaterThanOrEqual">
      <formula>70</formula>
    </cfRule>
  </conditionalFormatting>
  <conditionalFormatting sqref="Y82">
    <cfRule type="cellIs" dxfId="559" priority="519" operator="greaterThanOrEqual">
      <formula>90</formula>
    </cfRule>
  </conditionalFormatting>
  <conditionalFormatting sqref="Z82">
    <cfRule type="cellIs" dxfId="558" priority="520" operator="greaterThanOrEqual">
      <formula>100</formula>
    </cfRule>
  </conditionalFormatting>
  <conditionalFormatting sqref="Q83">
    <cfRule type="cellIs" dxfId="557" priority="531" operator="greaterThanOrEqual">
      <formula>10</formula>
    </cfRule>
  </conditionalFormatting>
  <conditionalFormatting sqref="R83">
    <cfRule type="cellIs" dxfId="556" priority="532" operator="greaterThanOrEqual">
      <formula>20</formula>
    </cfRule>
  </conditionalFormatting>
  <conditionalFormatting sqref="S83">
    <cfRule type="cellIs" dxfId="555" priority="533" operator="greaterThanOrEqual">
      <formula>30</formula>
    </cfRule>
  </conditionalFormatting>
  <conditionalFormatting sqref="T83">
    <cfRule type="cellIs" dxfId="554" priority="534" operator="greaterThanOrEqual">
      <formula>40</formula>
    </cfRule>
  </conditionalFormatting>
  <conditionalFormatting sqref="U83">
    <cfRule type="cellIs" dxfId="553" priority="535" operator="greaterThanOrEqual">
      <formula>50</formula>
    </cfRule>
  </conditionalFormatting>
  <conditionalFormatting sqref="V83">
    <cfRule type="cellIs" dxfId="552" priority="536" operator="greaterThanOrEqual">
      <formula>60</formula>
    </cfRule>
  </conditionalFormatting>
  <conditionalFormatting sqref="X83">
    <cfRule type="cellIs" dxfId="551" priority="537" operator="greaterThanOrEqual">
      <formula>80</formula>
    </cfRule>
  </conditionalFormatting>
  <conditionalFormatting sqref="W83">
    <cfRule type="cellIs" dxfId="550" priority="538" operator="greaterThanOrEqual">
      <formula>70</formula>
    </cfRule>
  </conditionalFormatting>
  <conditionalFormatting sqref="Y83">
    <cfRule type="cellIs" dxfId="549" priority="539" operator="greaterThanOrEqual">
      <formula>90</formula>
    </cfRule>
  </conditionalFormatting>
  <conditionalFormatting sqref="Z83">
    <cfRule type="cellIs" dxfId="548" priority="540" operator="equal">
      <formula>100</formula>
    </cfRule>
  </conditionalFormatting>
  <conditionalFormatting sqref="Q84">
    <cfRule type="cellIs" dxfId="547" priority="530" operator="greaterThanOrEqual">
      <formula>10</formula>
    </cfRule>
  </conditionalFormatting>
  <conditionalFormatting sqref="R84">
    <cfRule type="cellIs" dxfId="546" priority="529" operator="greaterThanOrEqual">
      <formula>20</formula>
    </cfRule>
  </conditionalFormatting>
  <conditionalFormatting sqref="S84">
    <cfRule type="cellIs" dxfId="545" priority="528" operator="greaterThanOrEqual">
      <formula>30</formula>
    </cfRule>
  </conditionalFormatting>
  <conditionalFormatting sqref="T84">
    <cfRule type="cellIs" dxfId="544" priority="527" operator="greaterThanOrEqual">
      <formula>40</formula>
    </cfRule>
  </conditionalFormatting>
  <conditionalFormatting sqref="U84">
    <cfRule type="cellIs" dxfId="543" priority="526" operator="greaterThanOrEqual">
      <formula>50</formula>
    </cfRule>
  </conditionalFormatting>
  <conditionalFormatting sqref="V84">
    <cfRule type="cellIs" dxfId="542" priority="525" operator="greaterThanOrEqual">
      <formula>60</formula>
    </cfRule>
  </conditionalFormatting>
  <conditionalFormatting sqref="X84">
    <cfRule type="cellIs" dxfId="541" priority="524" operator="greaterThanOrEqual">
      <formula>80</formula>
    </cfRule>
  </conditionalFormatting>
  <conditionalFormatting sqref="W84">
    <cfRule type="cellIs" dxfId="540" priority="523" operator="greaterThanOrEqual">
      <formula>70</formula>
    </cfRule>
  </conditionalFormatting>
  <conditionalFormatting sqref="Y84">
    <cfRule type="cellIs" dxfId="539" priority="522" operator="greaterThanOrEqual">
      <formula>90</formula>
    </cfRule>
  </conditionalFormatting>
  <conditionalFormatting sqref="Z84">
    <cfRule type="cellIs" dxfId="538" priority="521" operator="equal">
      <formula>100</formula>
    </cfRule>
  </conditionalFormatting>
  <conditionalFormatting sqref="Q86">
    <cfRule type="cellIs" dxfId="537" priority="481" operator="greaterThanOrEqual">
      <formula>10</formula>
    </cfRule>
  </conditionalFormatting>
  <conditionalFormatting sqref="R86">
    <cfRule type="cellIs" dxfId="536" priority="482" operator="greaterThanOrEqual">
      <formula>20</formula>
    </cfRule>
  </conditionalFormatting>
  <conditionalFormatting sqref="S86">
    <cfRule type="cellIs" dxfId="535" priority="483" operator="greaterThanOrEqual">
      <formula>30</formula>
    </cfRule>
  </conditionalFormatting>
  <conditionalFormatting sqref="T86">
    <cfRule type="cellIs" dxfId="534" priority="484" operator="greaterThanOrEqual">
      <formula>40</formula>
    </cfRule>
  </conditionalFormatting>
  <conditionalFormatting sqref="U86">
    <cfRule type="cellIs" dxfId="533" priority="485" operator="greaterThanOrEqual">
      <formula>50</formula>
    </cfRule>
  </conditionalFormatting>
  <conditionalFormatting sqref="V86">
    <cfRule type="cellIs" dxfId="532" priority="486" operator="greaterThanOrEqual">
      <formula>60</formula>
    </cfRule>
  </conditionalFormatting>
  <conditionalFormatting sqref="X86">
    <cfRule type="cellIs" dxfId="531" priority="488" operator="greaterThanOrEqual">
      <formula>80</formula>
    </cfRule>
  </conditionalFormatting>
  <conditionalFormatting sqref="W86">
    <cfRule type="cellIs" dxfId="530" priority="487" operator="greaterThanOrEqual">
      <formula>70</formula>
    </cfRule>
  </conditionalFormatting>
  <conditionalFormatting sqref="Y86">
    <cfRule type="cellIs" dxfId="529" priority="489" operator="greaterThanOrEqual">
      <formula>90</formula>
    </cfRule>
  </conditionalFormatting>
  <conditionalFormatting sqref="Z86">
    <cfRule type="cellIs" dxfId="528" priority="490" operator="greaterThanOrEqual">
      <formula>100</formula>
    </cfRule>
  </conditionalFormatting>
  <conditionalFormatting sqref="Q87">
    <cfRule type="cellIs" dxfId="527" priority="501" operator="greaterThanOrEqual">
      <formula>10</formula>
    </cfRule>
  </conditionalFormatting>
  <conditionalFormatting sqref="R87">
    <cfRule type="cellIs" dxfId="526" priority="502" operator="greaterThanOrEqual">
      <formula>20</formula>
    </cfRule>
  </conditionalFormatting>
  <conditionalFormatting sqref="S87">
    <cfRule type="cellIs" dxfId="525" priority="503" operator="greaterThanOrEqual">
      <formula>30</formula>
    </cfRule>
  </conditionalFormatting>
  <conditionalFormatting sqref="T87">
    <cfRule type="cellIs" dxfId="524" priority="504" operator="greaterThanOrEqual">
      <formula>40</formula>
    </cfRule>
  </conditionalFormatting>
  <conditionalFormatting sqref="U87">
    <cfRule type="cellIs" dxfId="523" priority="505" operator="greaterThanOrEqual">
      <formula>50</formula>
    </cfRule>
  </conditionalFormatting>
  <conditionalFormatting sqref="V87">
    <cfRule type="cellIs" dxfId="522" priority="506" operator="greaterThanOrEqual">
      <formula>60</formula>
    </cfRule>
  </conditionalFormatting>
  <conditionalFormatting sqref="X87">
    <cfRule type="cellIs" dxfId="521" priority="507" operator="greaterThanOrEqual">
      <formula>80</formula>
    </cfRule>
  </conditionalFormatting>
  <conditionalFormatting sqref="W87">
    <cfRule type="cellIs" dxfId="520" priority="508" operator="greaterThanOrEqual">
      <formula>70</formula>
    </cfRule>
  </conditionalFormatting>
  <conditionalFormatting sqref="Y87">
    <cfRule type="cellIs" dxfId="519" priority="509" operator="greaterThanOrEqual">
      <formula>90</formula>
    </cfRule>
  </conditionalFormatting>
  <conditionalFormatting sqref="Z87">
    <cfRule type="cellIs" dxfId="518" priority="510" operator="equal">
      <formula>100</formula>
    </cfRule>
  </conditionalFormatting>
  <conditionalFormatting sqref="Q88">
    <cfRule type="cellIs" dxfId="517" priority="500" operator="greaterThanOrEqual">
      <formula>10</formula>
    </cfRule>
  </conditionalFormatting>
  <conditionalFormatting sqref="R88">
    <cfRule type="cellIs" dxfId="516" priority="499" operator="greaterThanOrEqual">
      <formula>20</formula>
    </cfRule>
  </conditionalFormatting>
  <conditionalFormatting sqref="S88">
    <cfRule type="cellIs" dxfId="515" priority="498" operator="greaterThanOrEqual">
      <formula>30</formula>
    </cfRule>
  </conditionalFormatting>
  <conditionalFormatting sqref="T88">
    <cfRule type="cellIs" dxfId="514" priority="497" operator="greaterThanOrEqual">
      <formula>40</formula>
    </cfRule>
  </conditionalFormatting>
  <conditionalFormatting sqref="U88">
    <cfRule type="cellIs" dxfId="513" priority="496" operator="greaterThanOrEqual">
      <formula>50</formula>
    </cfRule>
  </conditionalFormatting>
  <conditionalFormatting sqref="V88">
    <cfRule type="cellIs" dxfId="512" priority="495" operator="greaterThanOrEqual">
      <formula>60</formula>
    </cfRule>
  </conditionalFormatting>
  <conditionalFormatting sqref="X88">
    <cfRule type="cellIs" dxfId="511" priority="494" operator="greaterThanOrEqual">
      <formula>80</formula>
    </cfRule>
  </conditionalFormatting>
  <conditionalFormatting sqref="W88">
    <cfRule type="cellIs" dxfId="510" priority="493" operator="greaterThanOrEqual">
      <formula>70</formula>
    </cfRule>
  </conditionalFormatting>
  <conditionalFormatting sqref="Y88">
    <cfRule type="cellIs" dxfId="509" priority="492" operator="greaterThanOrEqual">
      <formula>90</formula>
    </cfRule>
  </conditionalFormatting>
  <conditionalFormatting sqref="Z88">
    <cfRule type="cellIs" dxfId="508" priority="491" operator="equal">
      <formula>100</formula>
    </cfRule>
  </conditionalFormatting>
  <conditionalFormatting sqref="Q90">
    <cfRule type="cellIs" dxfId="507" priority="451" operator="greaterThanOrEqual">
      <formula>10</formula>
    </cfRule>
  </conditionalFormatting>
  <conditionalFormatting sqref="R90">
    <cfRule type="cellIs" dxfId="506" priority="452" operator="greaterThanOrEqual">
      <formula>20</formula>
    </cfRule>
  </conditionalFormatting>
  <conditionalFormatting sqref="S90">
    <cfRule type="cellIs" dxfId="505" priority="453" operator="greaterThanOrEqual">
      <formula>30</formula>
    </cfRule>
  </conditionalFormatting>
  <conditionalFormatting sqref="T90">
    <cfRule type="cellIs" dxfId="504" priority="454" operator="greaterThanOrEqual">
      <formula>40</formula>
    </cfRule>
  </conditionalFormatting>
  <conditionalFormatting sqref="U90">
    <cfRule type="cellIs" dxfId="503" priority="455" operator="greaterThanOrEqual">
      <formula>50</formula>
    </cfRule>
  </conditionalFormatting>
  <conditionalFormatting sqref="V90">
    <cfRule type="cellIs" dxfId="502" priority="456" operator="greaterThanOrEqual">
      <formula>60</formula>
    </cfRule>
  </conditionalFormatting>
  <conditionalFormatting sqref="X90">
    <cfRule type="cellIs" dxfId="501" priority="458" operator="greaterThanOrEqual">
      <formula>80</formula>
    </cfRule>
  </conditionalFormatting>
  <conditionalFormatting sqref="W90">
    <cfRule type="cellIs" dxfId="500" priority="457" operator="greaterThanOrEqual">
      <formula>70</formula>
    </cfRule>
  </conditionalFormatting>
  <conditionalFormatting sqref="Y90">
    <cfRule type="cellIs" dxfId="499" priority="459" operator="greaterThanOrEqual">
      <formula>90</formula>
    </cfRule>
  </conditionalFormatting>
  <conditionalFormatting sqref="Z90">
    <cfRule type="cellIs" dxfId="498" priority="460" operator="greaterThanOrEqual">
      <formula>100</formula>
    </cfRule>
  </conditionalFormatting>
  <conditionalFormatting sqref="Q91">
    <cfRule type="cellIs" dxfId="497" priority="471" operator="greaterThanOrEqual">
      <formula>10</formula>
    </cfRule>
  </conditionalFormatting>
  <conditionalFormatting sqref="R91">
    <cfRule type="cellIs" dxfId="496" priority="472" operator="greaterThanOrEqual">
      <formula>20</formula>
    </cfRule>
  </conditionalFormatting>
  <conditionalFormatting sqref="S91">
    <cfRule type="cellIs" dxfId="495" priority="473" operator="greaterThanOrEqual">
      <formula>30</formula>
    </cfRule>
  </conditionalFormatting>
  <conditionalFormatting sqref="T91">
    <cfRule type="cellIs" dxfId="494" priority="474" operator="greaterThanOrEqual">
      <formula>40</formula>
    </cfRule>
  </conditionalFormatting>
  <conditionalFormatting sqref="U91">
    <cfRule type="cellIs" dxfId="493" priority="475" operator="greaterThanOrEqual">
      <formula>50</formula>
    </cfRule>
  </conditionalFormatting>
  <conditionalFormatting sqref="V91">
    <cfRule type="cellIs" dxfId="492" priority="476" operator="greaterThanOrEqual">
      <formula>60</formula>
    </cfRule>
  </conditionalFormatting>
  <conditionalFormatting sqref="X91">
    <cfRule type="cellIs" dxfId="491" priority="477" operator="greaterThanOrEqual">
      <formula>80</formula>
    </cfRule>
  </conditionalFormatting>
  <conditionalFormatting sqref="W91">
    <cfRule type="cellIs" dxfId="490" priority="478" operator="greaterThanOrEqual">
      <formula>70</formula>
    </cfRule>
  </conditionalFormatting>
  <conditionalFormatting sqref="Y91">
    <cfRule type="cellIs" dxfId="489" priority="479" operator="greaterThanOrEqual">
      <formula>90</formula>
    </cfRule>
  </conditionalFormatting>
  <conditionalFormatting sqref="Z91">
    <cfRule type="cellIs" dxfId="488" priority="480" operator="equal">
      <formula>100</formula>
    </cfRule>
  </conditionalFormatting>
  <conditionalFormatting sqref="Q92">
    <cfRule type="cellIs" dxfId="487" priority="470" operator="greaterThanOrEqual">
      <formula>10</formula>
    </cfRule>
  </conditionalFormatting>
  <conditionalFormatting sqref="R92">
    <cfRule type="cellIs" dxfId="486" priority="469" operator="greaterThanOrEqual">
      <formula>20</formula>
    </cfRule>
  </conditionalFormatting>
  <conditionalFormatting sqref="S92">
    <cfRule type="cellIs" dxfId="485" priority="468" operator="greaterThanOrEqual">
      <formula>30</formula>
    </cfRule>
  </conditionalFormatting>
  <conditionalFormatting sqref="T92">
    <cfRule type="cellIs" dxfId="484" priority="467" operator="greaterThanOrEqual">
      <formula>40</formula>
    </cfRule>
  </conditionalFormatting>
  <conditionalFormatting sqref="U92">
    <cfRule type="cellIs" dxfId="483" priority="466" operator="greaterThanOrEqual">
      <formula>50</formula>
    </cfRule>
  </conditionalFormatting>
  <conditionalFormatting sqref="V92">
    <cfRule type="cellIs" dxfId="482" priority="465" operator="greaterThanOrEqual">
      <formula>60</formula>
    </cfRule>
  </conditionalFormatting>
  <conditionalFormatting sqref="X92">
    <cfRule type="cellIs" dxfId="481" priority="464" operator="greaterThanOrEqual">
      <formula>80</formula>
    </cfRule>
  </conditionalFormatting>
  <conditionalFormatting sqref="W92">
    <cfRule type="cellIs" dxfId="480" priority="463" operator="greaterThanOrEqual">
      <formula>70</formula>
    </cfRule>
  </conditionalFormatting>
  <conditionalFormatting sqref="Y92">
    <cfRule type="cellIs" dxfId="479" priority="462" operator="greaterThanOrEqual">
      <formula>90</formula>
    </cfRule>
  </conditionalFormatting>
  <conditionalFormatting sqref="Z92">
    <cfRule type="cellIs" dxfId="478" priority="461" operator="equal">
      <formula>100</formula>
    </cfRule>
  </conditionalFormatting>
  <conditionalFormatting sqref="Q95">
    <cfRule type="cellIs" dxfId="477" priority="421" operator="greaterThanOrEqual">
      <formula>10</formula>
    </cfRule>
  </conditionalFormatting>
  <conditionalFormatting sqref="R95">
    <cfRule type="cellIs" dxfId="476" priority="422" operator="greaterThanOrEqual">
      <formula>20</formula>
    </cfRule>
  </conditionalFormatting>
  <conditionalFormatting sqref="S95">
    <cfRule type="cellIs" dxfId="475" priority="423" operator="greaterThanOrEqual">
      <formula>30</formula>
    </cfRule>
  </conditionalFormatting>
  <conditionalFormatting sqref="T95">
    <cfRule type="cellIs" dxfId="474" priority="424" operator="greaterThanOrEqual">
      <formula>40</formula>
    </cfRule>
  </conditionalFormatting>
  <conditionalFormatting sqref="U95">
    <cfRule type="cellIs" dxfId="473" priority="425" operator="greaterThanOrEqual">
      <formula>50</formula>
    </cfRule>
  </conditionalFormatting>
  <conditionalFormatting sqref="V95">
    <cfRule type="cellIs" dxfId="472" priority="426" operator="greaterThanOrEqual">
      <formula>60</formula>
    </cfRule>
  </conditionalFormatting>
  <conditionalFormatting sqref="X95">
    <cfRule type="cellIs" dxfId="471" priority="428" operator="greaterThanOrEqual">
      <formula>80</formula>
    </cfRule>
  </conditionalFormatting>
  <conditionalFormatting sqref="W95">
    <cfRule type="cellIs" dxfId="470" priority="427" operator="greaterThanOrEqual">
      <formula>70</formula>
    </cfRule>
  </conditionalFormatting>
  <conditionalFormatting sqref="Y95">
    <cfRule type="cellIs" dxfId="469" priority="429" operator="greaterThanOrEqual">
      <formula>90</formula>
    </cfRule>
  </conditionalFormatting>
  <conditionalFormatting sqref="Z95">
    <cfRule type="cellIs" dxfId="468" priority="430" operator="greaterThanOrEqual">
      <formula>100</formula>
    </cfRule>
  </conditionalFormatting>
  <conditionalFormatting sqref="Q96">
    <cfRule type="cellIs" dxfId="467" priority="441" operator="greaterThanOrEqual">
      <formula>10</formula>
    </cfRule>
  </conditionalFormatting>
  <conditionalFormatting sqref="R96">
    <cfRule type="cellIs" dxfId="466" priority="442" operator="greaterThanOrEqual">
      <formula>20</formula>
    </cfRule>
  </conditionalFormatting>
  <conditionalFormatting sqref="S96">
    <cfRule type="cellIs" dxfId="465" priority="443" operator="greaterThanOrEqual">
      <formula>30</formula>
    </cfRule>
  </conditionalFormatting>
  <conditionalFormatting sqref="T96">
    <cfRule type="cellIs" dxfId="464" priority="444" operator="greaterThanOrEqual">
      <formula>40</formula>
    </cfRule>
  </conditionalFormatting>
  <conditionalFormatting sqref="U96">
    <cfRule type="cellIs" dxfId="463" priority="445" operator="greaterThanOrEqual">
      <formula>50</formula>
    </cfRule>
  </conditionalFormatting>
  <conditionalFormatting sqref="V96">
    <cfRule type="cellIs" dxfId="462" priority="446" operator="greaterThanOrEqual">
      <formula>60</formula>
    </cfRule>
  </conditionalFormatting>
  <conditionalFormatting sqref="X96">
    <cfRule type="cellIs" dxfId="461" priority="447" operator="greaterThanOrEqual">
      <formula>80</formula>
    </cfRule>
  </conditionalFormatting>
  <conditionalFormatting sqref="W96">
    <cfRule type="cellIs" dxfId="460" priority="448" operator="greaterThanOrEqual">
      <formula>70</formula>
    </cfRule>
  </conditionalFormatting>
  <conditionalFormatting sqref="Y96">
    <cfRule type="cellIs" dxfId="459" priority="449" operator="greaterThanOrEqual">
      <formula>90</formula>
    </cfRule>
  </conditionalFormatting>
  <conditionalFormatting sqref="Z96">
    <cfRule type="cellIs" dxfId="458" priority="450" operator="equal">
      <formula>100</formula>
    </cfRule>
  </conditionalFormatting>
  <conditionalFormatting sqref="Q97">
    <cfRule type="cellIs" dxfId="457" priority="440" operator="greaterThanOrEqual">
      <formula>10</formula>
    </cfRule>
  </conditionalFormatting>
  <conditionalFormatting sqref="R97">
    <cfRule type="cellIs" dxfId="456" priority="439" operator="greaterThanOrEqual">
      <formula>20</formula>
    </cfRule>
  </conditionalFormatting>
  <conditionalFormatting sqref="S97">
    <cfRule type="cellIs" dxfId="455" priority="438" operator="greaterThanOrEqual">
      <formula>30</formula>
    </cfRule>
  </conditionalFormatting>
  <conditionalFormatting sqref="T97">
    <cfRule type="cellIs" dxfId="454" priority="437" operator="greaterThanOrEqual">
      <formula>40</formula>
    </cfRule>
  </conditionalFormatting>
  <conditionalFormatting sqref="U97">
    <cfRule type="cellIs" dxfId="453" priority="436" operator="greaterThanOrEqual">
      <formula>50</formula>
    </cfRule>
  </conditionalFormatting>
  <conditionalFormatting sqref="V97">
    <cfRule type="cellIs" dxfId="452" priority="435" operator="greaterThanOrEqual">
      <formula>60</formula>
    </cfRule>
  </conditionalFormatting>
  <conditionalFormatting sqref="X97">
    <cfRule type="cellIs" dxfId="451" priority="434" operator="greaterThanOrEqual">
      <formula>80</formula>
    </cfRule>
  </conditionalFormatting>
  <conditionalFormatting sqref="W97">
    <cfRule type="cellIs" dxfId="450" priority="433" operator="greaterThanOrEqual">
      <formula>70</formula>
    </cfRule>
  </conditionalFormatting>
  <conditionalFormatting sqref="Y97">
    <cfRule type="cellIs" dxfId="449" priority="432" operator="greaterThanOrEqual">
      <formula>90</formula>
    </cfRule>
  </conditionalFormatting>
  <conditionalFormatting sqref="Z97">
    <cfRule type="cellIs" dxfId="448" priority="431" operator="equal">
      <formula>100</formula>
    </cfRule>
  </conditionalFormatting>
  <conditionalFormatting sqref="Q99">
    <cfRule type="cellIs" dxfId="447" priority="391" operator="greaterThanOrEqual">
      <formula>10</formula>
    </cfRule>
  </conditionalFormatting>
  <conditionalFormatting sqref="R99">
    <cfRule type="cellIs" dxfId="446" priority="392" operator="greaterThanOrEqual">
      <formula>20</formula>
    </cfRule>
  </conditionalFormatting>
  <conditionalFormatting sqref="S99">
    <cfRule type="cellIs" dxfId="445" priority="393" operator="greaterThanOrEqual">
      <formula>30</formula>
    </cfRule>
  </conditionalFormatting>
  <conditionalFormatting sqref="T99">
    <cfRule type="cellIs" dxfId="444" priority="394" operator="greaterThanOrEqual">
      <formula>40</formula>
    </cfRule>
  </conditionalFormatting>
  <conditionalFormatting sqref="U99">
    <cfRule type="cellIs" dxfId="443" priority="395" operator="greaterThanOrEqual">
      <formula>50</formula>
    </cfRule>
  </conditionalFormatting>
  <conditionalFormatting sqref="V99">
    <cfRule type="cellIs" dxfId="442" priority="396" operator="greaterThanOrEqual">
      <formula>60</formula>
    </cfRule>
  </conditionalFormatting>
  <conditionalFormatting sqref="X99">
    <cfRule type="cellIs" dxfId="441" priority="398" operator="greaterThanOrEqual">
      <formula>80</formula>
    </cfRule>
  </conditionalFormatting>
  <conditionalFormatting sqref="W99">
    <cfRule type="cellIs" dxfId="440" priority="397" operator="greaterThanOrEqual">
      <formula>70</formula>
    </cfRule>
  </conditionalFormatting>
  <conditionalFormatting sqref="Y99">
    <cfRule type="cellIs" dxfId="439" priority="399" operator="greaterThanOrEqual">
      <formula>90</formula>
    </cfRule>
  </conditionalFormatting>
  <conditionalFormatting sqref="Z99">
    <cfRule type="cellIs" dxfId="438" priority="400" operator="greaterThanOrEqual">
      <formula>100</formula>
    </cfRule>
  </conditionalFormatting>
  <conditionalFormatting sqref="Q100">
    <cfRule type="cellIs" dxfId="437" priority="411" operator="greaterThanOrEqual">
      <formula>10</formula>
    </cfRule>
  </conditionalFormatting>
  <conditionalFormatting sqref="R100">
    <cfRule type="cellIs" dxfId="436" priority="412" operator="greaterThanOrEqual">
      <formula>20</formula>
    </cfRule>
  </conditionalFormatting>
  <conditionalFormatting sqref="S100">
    <cfRule type="cellIs" dxfId="435" priority="413" operator="greaterThanOrEqual">
      <formula>30</formula>
    </cfRule>
  </conditionalFormatting>
  <conditionalFormatting sqref="T100">
    <cfRule type="cellIs" dxfId="434" priority="414" operator="greaterThanOrEqual">
      <formula>40</formula>
    </cfRule>
  </conditionalFormatting>
  <conditionalFormatting sqref="U100">
    <cfRule type="cellIs" dxfId="433" priority="415" operator="greaterThanOrEqual">
      <formula>50</formula>
    </cfRule>
  </conditionalFormatting>
  <conditionalFormatting sqref="V100">
    <cfRule type="cellIs" dxfId="432" priority="416" operator="greaterThanOrEqual">
      <formula>60</formula>
    </cfRule>
  </conditionalFormatting>
  <conditionalFormatting sqref="X100">
    <cfRule type="cellIs" dxfId="431" priority="417" operator="greaterThanOrEqual">
      <formula>80</formula>
    </cfRule>
  </conditionalFormatting>
  <conditionalFormatting sqref="W100">
    <cfRule type="cellIs" dxfId="430" priority="418" operator="greaterThanOrEqual">
      <formula>70</formula>
    </cfRule>
  </conditionalFormatting>
  <conditionalFormatting sqref="Y100">
    <cfRule type="cellIs" dxfId="429" priority="419" operator="greaterThanOrEqual">
      <formula>90</formula>
    </cfRule>
  </conditionalFormatting>
  <conditionalFormatting sqref="Z100">
    <cfRule type="cellIs" dxfId="428" priority="420" operator="equal">
      <formula>100</formula>
    </cfRule>
  </conditionalFormatting>
  <conditionalFormatting sqref="Q101">
    <cfRule type="cellIs" dxfId="427" priority="410" operator="greaterThanOrEqual">
      <formula>10</formula>
    </cfRule>
  </conditionalFormatting>
  <conditionalFormatting sqref="R101">
    <cfRule type="cellIs" dxfId="426" priority="409" operator="greaterThanOrEqual">
      <formula>20</formula>
    </cfRule>
  </conditionalFormatting>
  <conditionalFormatting sqref="S101">
    <cfRule type="cellIs" dxfId="425" priority="408" operator="greaterThanOrEqual">
      <formula>30</formula>
    </cfRule>
  </conditionalFormatting>
  <conditionalFormatting sqref="T101">
    <cfRule type="cellIs" dxfId="424" priority="407" operator="greaterThanOrEqual">
      <formula>40</formula>
    </cfRule>
  </conditionalFormatting>
  <conditionalFormatting sqref="U101">
    <cfRule type="cellIs" dxfId="423" priority="406" operator="greaterThanOrEqual">
      <formula>50</formula>
    </cfRule>
  </conditionalFormatting>
  <conditionalFormatting sqref="V101">
    <cfRule type="cellIs" dxfId="422" priority="405" operator="greaterThanOrEqual">
      <formula>60</formula>
    </cfRule>
  </conditionalFormatting>
  <conditionalFormatting sqref="X101">
    <cfRule type="cellIs" dxfId="421" priority="404" operator="greaterThanOrEqual">
      <formula>80</formula>
    </cfRule>
  </conditionalFormatting>
  <conditionalFormatting sqref="W101">
    <cfRule type="cellIs" dxfId="420" priority="403" operator="greaterThanOrEqual">
      <formula>70</formula>
    </cfRule>
  </conditionalFormatting>
  <conditionalFormatting sqref="Y101">
    <cfRule type="cellIs" dxfId="419" priority="402" operator="greaterThanOrEqual">
      <formula>90</formula>
    </cfRule>
  </conditionalFormatting>
  <conditionalFormatting sqref="Z101">
    <cfRule type="cellIs" dxfId="418" priority="401" operator="equal">
      <formula>100</formula>
    </cfRule>
  </conditionalFormatting>
  <conditionalFormatting sqref="Q103">
    <cfRule type="cellIs" dxfId="417" priority="361" operator="greaterThanOrEqual">
      <formula>10</formula>
    </cfRule>
  </conditionalFormatting>
  <conditionalFormatting sqref="R103">
    <cfRule type="cellIs" dxfId="416" priority="362" operator="greaterThanOrEqual">
      <formula>20</formula>
    </cfRule>
  </conditionalFormatting>
  <conditionalFormatting sqref="S103">
    <cfRule type="cellIs" dxfId="415" priority="363" operator="greaterThanOrEqual">
      <formula>30</formula>
    </cfRule>
  </conditionalFormatting>
  <conditionalFormatting sqref="T103">
    <cfRule type="cellIs" dxfId="414" priority="364" operator="greaterThanOrEqual">
      <formula>40</formula>
    </cfRule>
  </conditionalFormatting>
  <conditionalFormatting sqref="U103">
    <cfRule type="cellIs" dxfId="413" priority="365" operator="greaterThanOrEqual">
      <formula>50</formula>
    </cfRule>
  </conditionalFormatting>
  <conditionalFormatting sqref="V103">
    <cfRule type="cellIs" dxfId="412" priority="366" operator="greaterThanOrEqual">
      <formula>60</formula>
    </cfRule>
  </conditionalFormatting>
  <conditionalFormatting sqref="X103">
    <cfRule type="cellIs" dxfId="411" priority="368" operator="greaterThanOrEqual">
      <formula>80</formula>
    </cfRule>
  </conditionalFormatting>
  <conditionalFormatting sqref="W103">
    <cfRule type="cellIs" dxfId="410" priority="367" operator="greaterThanOrEqual">
      <formula>70</formula>
    </cfRule>
  </conditionalFormatting>
  <conditionalFormatting sqref="Y103">
    <cfRule type="cellIs" dxfId="409" priority="369" operator="greaterThanOrEqual">
      <formula>90</formula>
    </cfRule>
  </conditionalFormatting>
  <conditionalFormatting sqref="Z103">
    <cfRule type="cellIs" dxfId="408" priority="370" operator="greaterThanOrEqual">
      <formula>100</formula>
    </cfRule>
  </conditionalFormatting>
  <conditionalFormatting sqref="Q104">
    <cfRule type="cellIs" dxfId="407" priority="381" operator="greaterThanOrEqual">
      <formula>10</formula>
    </cfRule>
  </conditionalFormatting>
  <conditionalFormatting sqref="R104">
    <cfRule type="cellIs" dxfId="406" priority="382" operator="greaterThanOrEqual">
      <formula>20</formula>
    </cfRule>
  </conditionalFormatting>
  <conditionalFormatting sqref="S104">
    <cfRule type="cellIs" dxfId="405" priority="383" operator="greaterThanOrEqual">
      <formula>30</formula>
    </cfRule>
  </conditionalFormatting>
  <conditionalFormatting sqref="T104">
    <cfRule type="cellIs" dxfId="404" priority="384" operator="greaterThanOrEqual">
      <formula>40</formula>
    </cfRule>
  </conditionalFormatting>
  <conditionalFormatting sqref="U104">
    <cfRule type="cellIs" dxfId="403" priority="385" operator="greaterThanOrEqual">
      <formula>50</formula>
    </cfRule>
  </conditionalFormatting>
  <conditionalFormatting sqref="V104">
    <cfRule type="cellIs" dxfId="402" priority="386" operator="greaterThanOrEqual">
      <formula>60</formula>
    </cfRule>
  </conditionalFormatting>
  <conditionalFormatting sqref="X104">
    <cfRule type="cellIs" dxfId="401" priority="387" operator="greaterThanOrEqual">
      <formula>80</formula>
    </cfRule>
  </conditionalFormatting>
  <conditionalFormatting sqref="W104">
    <cfRule type="cellIs" dxfId="400" priority="388" operator="greaterThanOrEqual">
      <formula>70</formula>
    </cfRule>
  </conditionalFormatting>
  <conditionalFormatting sqref="Y104">
    <cfRule type="cellIs" dxfId="399" priority="389" operator="greaterThanOrEqual">
      <formula>90</formula>
    </cfRule>
  </conditionalFormatting>
  <conditionalFormatting sqref="Z104">
    <cfRule type="cellIs" dxfId="398" priority="390" operator="equal">
      <formula>100</formula>
    </cfRule>
  </conditionalFormatting>
  <conditionalFormatting sqref="Q105">
    <cfRule type="cellIs" dxfId="397" priority="380" operator="greaterThanOrEqual">
      <formula>10</formula>
    </cfRule>
  </conditionalFormatting>
  <conditionalFormatting sqref="R105">
    <cfRule type="cellIs" dxfId="396" priority="379" operator="greaterThanOrEqual">
      <formula>20</formula>
    </cfRule>
  </conditionalFormatting>
  <conditionalFormatting sqref="S105">
    <cfRule type="cellIs" dxfId="395" priority="378" operator="greaterThanOrEqual">
      <formula>30</formula>
    </cfRule>
  </conditionalFormatting>
  <conditionalFormatting sqref="T105">
    <cfRule type="cellIs" dxfId="394" priority="377" operator="greaterThanOrEqual">
      <formula>40</formula>
    </cfRule>
  </conditionalFormatting>
  <conditionalFormatting sqref="U105">
    <cfRule type="cellIs" dxfId="393" priority="376" operator="greaterThanOrEqual">
      <formula>50</formula>
    </cfRule>
  </conditionalFormatting>
  <conditionalFormatting sqref="V105">
    <cfRule type="cellIs" dxfId="392" priority="375" operator="greaterThanOrEqual">
      <formula>60</formula>
    </cfRule>
  </conditionalFormatting>
  <conditionalFormatting sqref="X105">
    <cfRule type="cellIs" dxfId="391" priority="374" operator="greaterThanOrEqual">
      <formula>80</formula>
    </cfRule>
  </conditionalFormatting>
  <conditionalFormatting sqref="W105">
    <cfRule type="cellIs" dxfId="390" priority="373" operator="greaterThanOrEqual">
      <formula>70</formula>
    </cfRule>
  </conditionalFormatting>
  <conditionalFormatting sqref="Y105">
    <cfRule type="cellIs" dxfId="389" priority="372" operator="greaterThanOrEqual">
      <formula>90</formula>
    </cfRule>
  </conditionalFormatting>
  <conditionalFormatting sqref="Z105">
    <cfRule type="cellIs" dxfId="388" priority="371" operator="equal">
      <formula>100</formula>
    </cfRule>
  </conditionalFormatting>
  <conditionalFormatting sqref="Q108">
    <cfRule type="cellIs" dxfId="387" priority="331" operator="greaterThanOrEqual">
      <formula>10</formula>
    </cfRule>
  </conditionalFormatting>
  <conditionalFormatting sqref="R108">
    <cfRule type="cellIs" dxfId="386" priority="332" operator="greaterThanOrEqual">
      <formula>20</formula>
    </cfRule>
  </conditionalFormatting>
  <conditionalFormatting sqref="S108">
    <cfRule type="cellIs" dxfId="385" priority="333" operator="greaterThanOrEqual">
      <formula>30</formula>
    </cfRule>
  </conditionalFormatting>
  <conditionalFormatting sqref="T108">
    <cfRule type="cellIs" dxfId="384" priority="334" operator="greaterThanOrEqual">
      <formula>40</formula>
    </cfRule>
  </conditionalFormatting>
  <conditionalFormatting sqref="U108">
    <cfRule type="cellIs" dxfId="383" priority="335" operator="greaterThanOrEqual">
      <formula>50</formula>
    </cfRule>
  </conditionalFormatting>
  <conditionalFormatting sqref="V108">
    <cfRule type="cellIs" dxfId="382" priority="336" operator="greaterThanOrEqual">
      <formula>60</formula>
    </cfRule>
  </conditionalFormatting>
  <conditionalFormatting sqref="X108">
    <cfRule type="cellIs" dxfId="381" priority="338" operator="greaterThanOrEqual">
      <formula>80</formula>
    </cfRule>
  </conditionalFormatting>
  <conditionalFormatting sqref="W108">
    <cfRule type="cellIs" dxfId="380" priority="337" operator="greaterThanOrEqual">
      <formula>70</formula>
    </cfRule>
  </conditionalFormatting>
  <conditionalFormatting sqref="Y108">
    <cfRule type="cellIs" dxfId="379" priority="339" operator="greaterThanOrEqual">
      <formula>90</formula>
    </cfRule>
  </conditionalFormatting>
  <conditionalFormatting sqref="Z108">
    <cfRule type="cellIs" dxfId="378" priority="340" operator="greaterThanOrEqual">
      <formula>100</formula>
    </cfRule>
  </conditionalFormatting>
  <conditionalFormatting sqref="Q109">
    <cfRule type="cellIs" dxfId="377" priority="351" operator="greaterThanOrEqual">
      <formula>10</formula>
    </cfRule>
  </conditionalFormatting>
  <conditionalFormatting sqref="R109">
    <cfRule type="cellIs" dxfId="376" priority="352" operator="greaterThanOrEqual">
      <formula>20</formula>
    </cfRule>
  </conditionalFormatting>
  <conditionalFormatting sqref="S109">
    <cfRule type="cellIs" dxfId="375" priority="353" operator="greaterThanOrEqual">
      <formula>30</formula>
    </cfRule>
  </conditionalFormatting>
  <conditionalFormatting sqref="T109">
    <cfRule type="cellIs" dxfId="374" priority="354" operator="greaterThanOrEqual">
      <formula>40</formula>
    </cfRule>
  </conditionalFormatting>
  <conditionalFormatting sqref="U109">
    <cfRule type="cellIs" dxfId="373" priority="355" operator="greaterThanOrEqual">
      <formula>50</formula>
    </cfRule>
  </conditionalFormatting>
  <conditionalFormatting sqref="V109">
    <cfRule type="cellIs" dxfId="372" priority="356" operator="greaterThanOrEqual">
      <formula>60</formula>
    </cfRule>
  </conditionalFormatting>
  <conditionalFormatting sqref="X109">
    <cfRule type="cellIs" dxfId="371" priority="357" operator="greaterThanOrEqual">
      <formula>80</formula>
    </cfRule>
  </conditionalFormatting>
  <conditionalFormatting sqref="W109">
    <cfRule type="cellIs" dxfId="370" priority="358" operator="greaterThanOrEqual">
      <formula>70</formula>
    </cfRule>
  </conditionalFormatting>
  <conditionalFormatting sqref="Y109">
    <cfRule type="cellIs" dxfId="369" priority="359" operator="greaterThanOrEqual">
      <formula>90</formula>
    </cfRule>
  </conditionalFormatting>
  <conditionalFormatting sqref="Z109">
    <cfRule type="cellIs" dxfId="368" priority="360" operator="equal">
      <formula>100</formula>
    </cfRule>
  </conditionalFormatting>
  <conditionalFormatting sqref="Q110">
    <cfRule type="cellIs" dxfId="367" priority="350" operator="greaterThanOrEqual">
      <formula>10</formula>
    </cfRule>
  </conditionalFormatting>
  <conditionalFormatting sqref="R110">
    <cfRule type="cellIs" dxfId="366" priority="349" operator="greaterThanOrEqual">
      <formula>20</formula>
    </cfRule>
  </conditionalFormatting>
  <conditionalFormatting sqref="S110">
    <cfRule type="cellIs" dxfId="365" priority="348" operator="greaterThanOrEqual">
      <formula>30</formula>
    </cfRule>
  </conditionalFormatting>
  <conditionalFormatting sqref="T110">
    <cfRule type="cellIs" dxfId="364" priority="347" operator="greaterThanOrEqual">
      <formula>40</formula>
    </cfRule>
  </conditionalFormatting>
  <conditionalFormatting sqref="U110">
    <cfRule type="cellIs" dxfId="363" priority="346" operator="greaterThanOrEqual">
      <formula>50</formula>
    </cfRule>
  </conditionalFormatting>
  <conditionalFormatting sqref="V110">
    <cfRule type="cellIs" dxfId="362" priority="345" operator="greaterThanOrEqual">
      <formula>60</formula>
    </cfRule>
  </conditionalFormatting>
  <conditionalFormatting sqref="X110">
    <cfRule type="cellIs" dxfId="361" priority="344" operator="greaterThanOrEqual">
      <formula>80</formula>
    </cfRule>
  </conditionalFormatting>
  <conditionalFormatting sqref="W110">
    <cfRule type="cellIs" dxfId="360" priority="343" operator="greaterThanOrEqual">
      <formula>70</formula>
    </cfRule>
  </conditionalFormatting>
  <conditionalFormatting sqref="Y110">
    <cfRule type="cellIs" dxfId="359" priority="342" operator="greaterThanOrEqual">
      <formula>90</formula>
    </cfRule>
  </conditionalFormatting>
  <conditionalFormatting sqref="Z110">
    <cfRule type="cellIs" dxfId="358" priority="341" operator="equal">
      <formula>100</formula>
    </cfRule>
  </conditionalFormatting>
  <conditionalFormatting sqref="Q112">
    <cfRule type="cellIs" dxfId="357" priority="301" operator="greaterThanOrEqual">
      <formula>10</formula>
    </cfRule>
  </conditionalFormatting>
  <conditionalFormatting sqref="R112">
    <cfRule type="cellIs" dxfId="356" priority="302" operator="greaterThanOrEqual">
      <formula>20</formula>
    </cfRule>
  </conditionalFormatting>
  <conditionalFormatting sqref="S112">
    <cfRule type="cellIs" dxfId="355" priority="303" operator="greaterThanOrEqual">
      <formula>30</formula>
    </cfRule>
  </conditionalFormatting>
  <conditionalFormatting sqref="T112">
    <cfRule type="cellIs" dxfId="354" priority="304" operator="greaterThanOrEqual">
      <formula>40</formula>
    </cfRule>
  </conditionalFormatting>
  <conditionalFormatting sqref="U112">
    <cfRule type="cellIs" dxfId="353" priority="305" operator="greaterThanOrEqual">
      <formula>50</formula>
    </cfRule>
  </conditionalFormatting>
  <conditionalFormatting sqref="V112">
    <cfRule type="cellIs" dxfId="352" priority="306" operator="greaterThanOrEqual">
      <formula>60</formula>
    </cfRule>
  </conditionalFormatting>
  <conditionalFormatting sqref="X112">
    <cfRule type="cellIs" dxfId="351" priority="308" operator="greaterThanOrEqual">
      <formula>80</formula>
    </cfRule>
  </conditionalFormatting>
  <conditionalFormatting sqref="W112">
    <cfRule type="cellIs" dxfId="350" priority="307" operator="greaterThanOrEqual">
      <formula>70</formula>
    </cfRule>
  </conditionalFormatting>
  <conditionalFormatting sqref="Y112">
    <cfRule type="cellIs" dxfId="349" priority="309" operator="greaterThanOrEqual">
      <formula>90</formula>
    </cfRule>
  </conditionalFormatting>
  <conditionalFormatting sqref="Z112">
    <cfRule type="cellIs" dxfId="348" priority="310" operator="greaterThanOrEqual">
      <formula>100</formula>
    </cfRule>
  </conditionalFormatting>
  <conditionalFormatting sqref="Q113">
    <cfRule type="cellIs" dxfId="347" priority="321" operator="greaterThanOrEqual">
      <formula>10</formula>
    </cfRule>
  </conditionalFormatting>
  <conditionalFormatting sqref="R113">
    <cfRule type="cellIs" dxfId="346" priority="322" operator="greaterThanOrEqual">
      <formula>20</formula>
    </cfRule>
  </conditionalFormatting>
  <conditionalFormatting sqref="S113">
    <cfRule type="cellIs" dxfId="345" priority="323" operator="greaterThanOrEqual">
      <formula>30</formula>
    </cfRule>
  </conditionalFormatting>
  <conditionalFormatting sqref="T113">
    <cfRule type="cellIs" dxfId="344" priority="324" operator="greaterThanOrEqual">
      <formula>40</formula>
    </cfRule>
  </conditionalFormatting>
  <conditionalFormatting sqref="U113">
    <cfRule type="cellIs" dxfId="343" priority="325" operator="greaterThanOrEqual">
      <formula>50</formula>
    </cfRule>
  </conditionalFormatting>
  <conditionalFormatting sqref="V113">
    <cfRule type="cellIs" dxfId="342" priority="326" operator="greaterThanOrEqual">
      <formula>60</formula>
    </cfRule>
  </conditionalFormatting>
  <conditionalFormatting sqref="X113">
    <cfRule type="cellIs" dxfId="341" priority="327" operator="greaterThanOrEqual">
      <formula>80</formula>
    </cfRule>
  </conditionalFormatting>
  <conditionalFormatting sqref="W113">
    <cfRule type="cellIs" dxfId="340" priority="328" operator="greaterThanOrEqual">
      <formula>70</formula>
    </cfRule>
  </conditionalFormatting>
  <conditionalFormatting sqref="Y113">
    <cfRule type="cellIs" dxfId="339" priority="329" operator="greaterThanOrEqual">
      <formula>90</formula>
    </cfRule>
  </conditionalFormatting>
  <conditionalFormatting sqref="Z113">
    <cfRule type="cellIs" dxfId="338" priority="330" operator="equal">
      <formula>100</formula>
    </cfRule>
  </conditionalFormatting>
  <conditionalFormatting sqref="Q114">
    <cfRule type="cellIs" dxfId="337" priority="320" operator="greaterThanOrEqual">
      <formula>10</formula>
    </cfRule>
  </conditionalFormatting>
  <conditionalFormatting sqref="R114">
    <cfRule type="cellIs" dxfId="336" priority="319" operator="greaterThanOrEqual">
      <formula>20</formula>
    </cfRule>
  </conditionalFormatting>
  <conditionalFormatting sqref="S114">
    <cfRule type="cellIs" dxfId="335" priority="318" operator="greaterThanOrEqual">
      <formula>30</formula>
    </cfRule>
  </conditionalFormatting>
  <conditionalFormatting sqref="T114">
    <cfRule type="cellIs" dxfId="334" priority="317" operator="greaterThanOrEqual">
      <formula>40</formula>
    </cfRule>
  </conditionalFormatting>
  <conditionalFormatting sqref="U114">
    <cfRule type="cellIs" dxfId="333" priority="316" operator="greaterThanOrEqual">
      <formula>50</formula>
    </cfRule>
  </conditionalFormatting>
  <conditionalFormatting sqref="V114">
    <cfRule type="cellIs" dxfId="332" priority="315" operator="greaterThanOrEqual">
      <formula>60</formula>
    </cfRule>
  </conditionalFormatting>
  <conditionalFormatting sqref="X114">
    <cfRule type="cellIs" dxfId="331" priority="314" operator="greaterThanOrEqual">
      <formula>80</formula>
    </cfRule>
  </conditionalFormatting>
  <conditionalFormatting sqref="W114">
    <cfRule type="cellIs" dxfId="330" priority="313" operator="greaterThanOrEqual">
      <formula>70</formula>
    </cfRule>
  </conditionalFormatting>
  <conditionalFormatting sqref="Y114">
    <cfRule type="cellIs" dxfId="329" priority="312" operator="greaterThanOrEqual">
      <formula>90</formula>
    </cfRule>
  </conditionalFormatting>
  <conditionalFormatting sqref="Z114">
    <cfRule type="cellIs" dxfId="328" priority="311" operator="equal">
      <formula>100</formula>
    </cfRule>
  </conditionalFormatting>
  <conditionalFormatting sqref="Q116">
    <cfRule type="cellIs" dxfId="327" priority="271" operator="greaterThanOrEqual">
      <formula>10</formula>
    </cfRule>
  </conditionalFormatting>
  <conditionalFormatting sqref="R116">
    <cfRule type="cellIs" dxfId="326" priority="272" operator="greaterThanOrEqual">
      <formula>20</formula>
    </cfRule>
  </conditionalFormatting>
  <conditionalFormatting sqref="S116">
    <cfRule type="cellIs" dxfId="325" priority="273" operator="greaterThanOrEqual">
      <formula>30</formula>
    </cfRule>
  </conditionalFormatting>
  <conditionalFormatting sqref="T116">
    <cfRule type="cellIs" dxfId="324" priority="274" operator="greaterThanOrEqual">
      <formula>40</formula>
    </cfRule>
  </conditionalFormatting>
  <conditionalFormatting sqref="U116">
    <cfRule type="cellIs" dxfId="323" priority="275" operator="greaterThanOrEqual">
      <formula>50</formula>
    </cfRule>
  </conditionalFormatting>
  <conditionalFormatting sqref="V116">
    <cfRule type="cellIs" dxfId="322" priority="276" operator="greaterThanOrEqual">
      <formula>60</formula>
    </cfRule>
  </conditionalFormatting>
  <conditionalFormatting sqref="X116">
    <cfRule type="cellIs" dxfId="321" priority="278" operator="greaterThanOrEqual">
      <formula>80</formula>
    </cfRule>
  </conditionalFormatting>
  <conditionalFormatting sqref="W116">
    <cfRule type="cellIs" dxfId="320" priority="277" operator="greaterThanOrEqual">
      <formula>70</formula>
    </cfRule>
  </conditionalFormatting>
  <conditionalFormatting sqref="Y116">
    <cfRule type="cellIs" dxfId="319" priority="279" operator="greaterThanOrEqual">
      <formula>90</formula>
    </cfRule>
  </conditionalFormatting>
  <conditionalFormatting sqref="Z116">
    <cfRule type="cellIs" dxfId="318" priority="280" operator="greaterThanOrEqual">
      <formula>100</formula>
    </cfRule>
  </conditionalFormatting>
  <conditionalFormatting sqref="Q117">
    <cfRule type="cellIs" dxfId="317" priority="291" operator="greaterThanOrEqual">
      <formula>10</formula>
    </cfRule>
  </conditionalFormatting>
  <conditionalFormatting sqref="R117">
    <cfRule type="cellIs" dxfId="316" priority="292" operator="greaterThanOrEqual">
      <formula>20</formula>
    </cfRule>
  </conditionalFormatting>
  <conditionalFormatting sqref="S117">
    <cfRule type="cellIs" dxfId="315" priority="293" operator="greaterThanOrEqual">
      <formula>30</formula>
    </cfRule>
  </conditionalFormatting>
  <conditionalFormatting sqref="T117">
    <cfRule type="cellIs" dxfId="314" priority="294" operator="greaterThanOrEqual">
      <formula>40</formula>
    </cfRule>
  </conditionalFormatting>
  <conditionalFormatting sqref="U117">
    <cfRule type="cellIs" dxfId="313" priority="295" operator="greaterThanOrEqual">
      <formula>50</formula>
    </cfRule>
  </conditionalFormatting>
  <conditionalFormatting sqref="V117">
    <cfRule type="cellIs" dxfId="312" priority="296" operator="greaterThanOrEqual">
      <formula>60</formula>
    </cfRule>
  </conditionalFormatting>
  <conditionalFormatting sqref="X117">
    <cfRule type="cellIs" dxfId="311" priority="297" operator="greaterThanOrEqual">
      <formula>80</formula>
    </cfRule>
  </conditionalFormatting>
  <conditionalFormatting sqref="W117">
    <cfRule type="cellIs" dxfId="310" priority="298" operator="greaterThanOrEqual">
      <formula>70</formula>
    </cfRule>
  </conditionalFormatting>
  <conditionalFormatting sqref="Y117">
    <cfRule type="cellIs" dxfId="309" priority="299" operator="greaterThanOrEqual">
      <formula>90</formula>
    </cfRule>
  </conditionalFormatting>
  <conditionalFormatting sqref="Z117">
    <cfRule type="cellIs" dxfId="308" priority="300" operator="equal">
      <formula>100</formula>
    </cfRule>
  </conditionalFormatting>
  <conditionalFormatting sqref="Q118">
    <cfRule type="cellIs" dxfId="307" priority="290" operator="greaterThanOrEqual">
      <formula>10</formula>
    </cfRule>
  </conditionalFormatting>
  <conditionalFormatting sqref="R118">
    <cfRule type="cellIs" dxfId="306" priority="289" operator="greaterThanOrEqual">
      <formula>20</formula>
    </cfRule>
  </conditionalFormatting>
  <conditionalFormatting sqref="S118">
    <cfRule type="cellIs" dxfId="305" priority="288" operator="greaterThanOrEqual">
      <formula>30</formula>
    </cfRule>
  </conditionalFormatting>
  <conditionalFormatting sqref="T118">
    <cfRule type="cellIs" dxfId="304" priority="287" operator="greaterThanOrEqual">
      <formula>40</formula>
    </cfRule>
  </conditionalFormatting>
  <conditionalFormatting sqref="U118">
    <cfRule type="cellIs" dxfId="303" priority="286" operator="greaterThanOrEqual">
      <formula>50</formula>
    </cfRule>
  </conditionalFormatting>
  <conditionalFormatting sqref="V118">
    <cfRule type="cellIs" dxfId="302" priority="285" operator="greaterThanOrEqual">
      <formula>60</formula>
    </cfRule>
  </conditionalFormatting>
  <conditionalFormatting sqref="X118">
    <cfRule type="cellIs" dxfId="301" priority="284" operator="greaterThanOrEqual">
      <formula>80</formula>
    </cfRule>
  </conditionalFormatting>
  <conditionalFormatting sqref="W118">
    <cfRule type="cellIs" dxfId="300" priority="283" operator="greaterThanOrEqual">
      <formula>70</formula>
    </cfRule>
  </conditionalFormatting>
  <conditionalFormatting sqref="Y118">
    <cfRule type="cellIs" dxfId="299" priority="282" operator="greaterThanOrEqual">
      <formula>90</formula>
    </cfRule>
  </conditionalFormatting>
  <conditionalFormatting sqref="Z118">
    <cfRule type="cellIs" dxfId="298" priority="281" operator="equal">
      <formula>100</formula>
    </cfRule>
  </conditionalFormatting>
  <conditionalFormatting sqref="Q121">
    <cfRule type="cellIs" dxfId="297" priority="241" operator="greaterThanOrEqual">
      <formula>10</formula>
    </cfRule>
  </conditionalFormatting>
  <conditionalFormatting sqref="R121">
    <cfRule type="cellIs" dxfId="296" priority="242" operator="greaterThanOrEqual">
      <formula>20</formula>
    </cfRule>
  </conditionalFormatting>
  <conditionalFormatting sqref="S121">
    <cfRule type="cellIs" dxfId="295" priority="243" operator="greaterThanOrEqual">
      <formula>30</formula>
    </cfRule>
  </conditionalFormatting>
  <conditionalFormatting sqref="T121">
    <cfRule type="cellIs" dxfId="294" priority="244" operator="greaterThanOrEqual">
      <formula>40</formula>
    </cfRule>
  </conditionalFormatting>
  <conditionalFormatting sqref="U121">
    <cfRule type="cellIs" dxfId="293" priority="245" operator="greaterThanOrEqual">
      <formula>50</formula>
    </cfRule>
  </conditionalFormatting>
  <conditionalFormatting sqref="V121">
    <cfRule type="cellIs" dxfId="292" priority="246" operator="greaterThanOrEqual">
      <formula>60</formula>
    </cfRule>
  </conditionalFormatting>
  <conditionalFormatting sqref="X121">
    <cfRule type="cellIs" dxfId="291" priority="248" operator="greaterThanOrEqual">
      <formula>80</formula>
    </cfRule>
  </conditionalFormatting>
  <conditionalFormatting sqref="W121">
    <cfRule type="cellIs" dxfId="290" priority="247" operator="greaterThanOrEqual">
      <formula>70</formula>
    </cfRule>
  </conditionalFormatting>
  <conditionalFormatting sqref="Y121">
    <cfRule type="cellIs" dxfId="289" priority="249" operator="greaterThanOrEqual">
      <formula>90</formula>
    </cfRule>
  </conditionalFormatting>
  <conditionalFormatting sqref="Z121">
    <cfRule type="cellIs" dxfId="288" priority="250" operator="greaterThanOrEqual">
      <formula>100</formula>
    </cfRule>
  </conditionalFormatting>
  <conditionalFormatting sqref="Q122">
    <cfRule type="cellIs" dxfId="287" priority="261" operator="greaterThanOrEqual">
      <formula>10</formula>
    </cfRule>
  </conditionalFormatting>
  <conditionalFormatting sqref="R122">
    <cfRule type="cellIs" dxfId="286" priority="262" operator="greaterThanOrEqual">
      <formula>20</formula>
    </cfRule>
  </conditionalFormatting>
  <conditionalFormatting sqref="S122">
    <cfRule type="cellIs" dxfId="285" priority="263" operator="greaterThanOrEqual">
      <formula>30</formula>
    </cfRule>
  </conditionalFormatting>
  <conditionalFormatting sqref="T122">
    <cfRule type="cellIs" dxfId="284" priority="264" operator="greaterThanOrEqual">
      <formula>40</formula>
    </cfRule>
  </conditionalFormatting>
  <conditionalFormatting sqref="U122">
    <cfRule type="cellIs" dxfId="283" priority="265" operator="greaterThanOrEqual">
      <formula>50</formula>
    </cfRule>
  </conditionalFormatting>
  <conditionalFormatting sqref="V122">
    <cfRule type="cellIs" dxfId="282" priority="266" operator="greaterThanOrEqual">
      <formula>60</formula>
    </cfRule>
  </conditionalFormatting>
  <conditionalFormatting sqref="X122">
    <cfRule type="cellIs" dxfId="281" priority="267" operator="greaterThanOrEqual">
      <formula>80</formula>
    </cfRule>
  </conditionalFormatting>
  <conditionalFormatting sqref="W122">
    <cfRule type="cellIs" dxfId="280" priority="268" operator="greaterThanOrEqual">
      <formula>70</formula>
    </cfRule>
  </conditionalFormatting>
  <conditionalFormatting sqref="Y122">
    <cfRule type="cellIs" dxfId="279" priority="269" operator="greaterThanOrEqual">
      <formula>90</formula>
    </cfRule>
  </conditionalFormatting>
  <conditionalFormatting sqref="Z122">
    <cfRule type="cellIs" dxfId="278" priority="270" operator="equal">
      <formula>100</formula>
    </cfRule>
  </conditionalFormatting>
  <conditionalFormatting sqref="Q123">
    <cfRule type="cellIs" dxfId="277" priority="260" operator="greaterThanOrEqual">
      <formula>10</formula>
    </cfRule>
  </conditionalFormatting>
  <conditionalFormatting sqref="R123">
    <cfRule type="cellIs" dxfId="276" priority="259" operator="greaterThanOrEqual">
      <formula>20</formula>
    </cfRule>
  </conditionalFormatting>
  <conditionalFormatting sqref="S123">
    <cfRule type="cellIs" dxfId="275" priority="258" operator="greaterThanOrEqual">
      <formula>30</formula>
    </cfRule>
  </conditionalFormatting>
  <conditionalFormatting sqref="T123">
    <cfRule type="cellIs" dxfId="274" priority="257" operator="greaterThanOrEqual">
      <formula>40</formula>
    </cfRule>
  </conditionalFormatting>
  <conditionalFormatting sqref="U123">
    <cfRule type="cellIs" dxfId="273" priority="256" operator="greaterThanOrEqual">
      <formula>50</formula>
    </cfRule>
  </conditionalFormatting>
  <conditionalFormatting sqref="V123">
    <cfRule type="cellIs" dxfId="272" priority="255" operator="greaterThanOrEqual">
      <formula>60</formula>
    </cfRule>
  </conditionalFormatting>
  <conditionalFormatting sqref="X123">
    <cfRule type="cellIs" dxfId="271" priority="254" operator="greaterThanOrEqual">
      <formula>80</formula>
    </cfRule>
  </conditionalFormatting>
  <conditionalFormatting sqref="W123">
    <cfRule type="cellIs" dxfId="270" priority="253" operator="greaterThanOrEqual">
      <formula>70</formula>
    </cfRule>
  </conditionalFormatting>
  <conditionalFormatting sqref="Y123">
    <cfRule type="cellIs" dxfId="269" priority="252" operator="greaterThanOrEqual">
      <formula>90</formula>
    </cfRule>
  </conditionalFormatting>
  <conditionalFormatting sqref="Z123">
    <cfRule type="cellIs" dxfId="268" priority="251" operator="equal">
      <formula>100</formula>
    </cfRule>
  </conditionalFormatting>
  <conditionalFormatting sqref="Q125">
    <cfRule type="cellIs" dxfId="267" priority="211" operator="greaterThanOrEqual">
      <formula>10</formula>
    </cfRule>
  </conditionalFormatting>
  <conditionalFormatting sqref="R125">
    <cfRule type="cellIs" dxfId="266" priority="212" operator="greaterThanOrEqual">
      <formula>20</formula>
    </cfRule>
  </conditionalFormatting>
  <conditionalFormatting sqref="S125">
    <cfRule type="cellIs" dxfId="265" priority="213" operator="greaterThanOrEqual">
      <formula>30</formula>
    </cfRule>
  </conditionalFormatting>
  <conditionalFormatting sqref="T125">
    <cfRule type="cellIs" dxfId="264" priority="214" operator="greaterThanOrEqual">
      <formula>40</formula>
    </cfRule>
  </conditionalFormatting>
  <conditionalFormatting sqref="U125">
    <cfRule type="cellIs" dxfId="263" priority="215" operator="greaterThanOrEqual">
      <formula>50</formula>
    </cfRule>
  </conditionalFormatting>
  <conditionalFormatting sqref="V125">
    <cfRule type="cellIs" dxfId="262" priority="216" operator="greaterThanOrEqual">
      <formula>60</formula>
    </cfRule>
  </conditionalFormatting>
  <conditionalFormatting sqref="X125">
    <cfRule type="cellIs" dxfId="261" priority="218" operator="greaterThanOrEqual">
      <formula>80</formula>
    </cfRule>
  </conditionalFormatting>
  <conditionalFormatting sqref="W125">
    <cfRule type="cellIs" dxfId="260" priority="217" operator="greaterThanOrEqual">
      <formula>70</formula>
    </cfRule>
  </conditionalFormatting>
  <conditionalFormatting sqref="Y125">
    <cfRule type="cellIs" dxfId="259" priority="219" operator="greaterThanOrEqual">
      <formula>90</formula>
    </cfRule>
  </conditionalFormatting>
  <conditionalFormatting sqref="Z125">
    <cfRule type="cellIs" dxfId="258" priority="220" operator="greaterThanOrEqual">
      <formula>100</formula>
    </cfRule>
  </conditionalFormatting>
  <conditionalFormatting sqref="Q126">
    <cfRule type="cellIs" dxfId="257" priority="231" operator="greaterThanOrEqual">
      <formula>10</formula>
    </cfRule>
  </conditionalFormatting>
  <conditionalFormatting sqref="R126">
    <cfRule type="cellIs" dxfId="256" priority="232" operator="greaterThanOrEqual">
      <formula>20</formula>
    </cfRule>
  </conditionalFormatting>
  <conditionalFormatting sqref="S126">
    <cfRule type="cellIs" dxfId="255" priority="233" operator="greaterThanOrEqual">
      <formula>30</formula>
    </cfRule>
  </conditionalFormatting>
  <conditionalFormatting sqref="T126">
    <cfRule type="cellIs" dxfId="254" priority="234" operator="greaterThanOrEqual">
      <formula>40</formula>
    </cfRule>
  </conditionalFormatting>
  <conditionalFormatting sqref="U126">
    <cfRule type="cellIs" dxfId="253" priority="235" operator="greaterThanOrEqual">
      <formula>50</formula>
    </cfRule>
  </conditionalFormatting>
  <conditionalFormatting sqref="V126">
    <cfRule type="cellIs" dxfId="252" priority="236" operator="greaterThanOrEqual">
      <formula>60</formula>
    </cfRule>
  </conditionalFormatting>
  <conditionalFormatting sqref="X126">
    <cfRule type="cellIs" dxfId="251" priority="237" operator="greaterThanOrEqual">
      <formula>80</formula>
    </cfRule>
  </conditionalFormatting>
  <conditionalFormatting sqref="W126">
    <cfRule type="cellIs" dxfId="250" priority="238" operator="greaterThanOrEqual">
      <formula>70</formula>
    </cfRule>
  </conditionalFormatting>
  <conditionalFormatting sqref="Y126">
    <cfRule type="cellIs" dxfId="249" priority="239" operator="greaterThanOrEqual">
      <formula>90</formula>
    </cfRule>
  </conditionalFormatting>
  <conditionalFormatting sqref="Z126">
    <cfRule type="cellIs" dxfId="248" priority="240" operator="equal">
      <formula>100</formula>
    </cfRule>
  </conditionalFormatting>
  <conditionalFormatting sqref="Q127">
    <cfRule type="cellIs" dxfId="247" priority="230" operator="greaterThanOrEqual">
      <formula>10</formula>
    </cfRule>
  </conditionalFormatting>
  <conditionalFormatting sqref="R127">
    <cfRule type="cellIs" dxfId="246" priority="229" operator="greaterThanOrEqual">
      <formula>20</formula>
    </cfRule>
  </conditionalFormatting>
  <conditionalFormatting sqref="S127">
    <cfRule type="cellIs" dxfId="245" priority="228" operator="greaterThanOrEqual">
      <formula>30</formula>
    </cfRule>
  </conditionalFormatting>
  <conditionalFormatting sqref="T127">
    <cfRule type="cellIs" dxfId="244" priority="227" operator="greaterThanOrEqual">
      <formula>40</formula>
    </cfRule>
  </conditionalFormatting>
  <conditionalFormatting sqref="U127">
    <cfRule type="cellIs" dxfId="243" priority="226" operator="greaterThanOrEqual">
      <formula>50</formula>
    </cfRule>
  </conditionalFormatting>
  <conditionalFormatting sqref="V127">
    <cfRule type="cellIs" dxfId="242" priority="225" operator="greaterThanOrEqual">
      <formula>60</formula>
    </cfRule>
  </conditionalFormatting>
  <conditionalFormatting sqref="X127">
    <cfRule type="cellIs" dxfId="241" priority="224" operator="greaterThanOrEqual">
      <formula>80</formula>
    </cfRule>
  </conditionalFormatting>
  <conditionalFormatting sqref="W127">
    <cfRule type="cellIs" dxfId="240" priority="223" operator="greaterThanOrEqual">
      <formula>70</formula>
    </cfRule>
  </conditionalFormatting>
  <conditionalFormatting sqref="Y127">
    <cfRule type="cellIs" dxfId="239" priority="222" operator="greaterThanOrEqual">
      <formula>90</formula>
    </cfRule>
  </conditionalFormatting>
  <conditionalFormatting sqref="Z127">
    <cfRule type="cellIs" dxfId="238" priority="221" operator="equal">
      <formula>100</formula>
    </cfRule>
  </conditionalFormatting>
  <conditionalFormatting sqref="Q129">
    <cfRule type="cellIs" dxfId="237" priority="181" operator="greaterThanOrEqual">
      <formula>10</formula>
    </cfRule>
  </conditionalFormatting>
  <conditionalFormatting sqref="R129">
    <cfRule type="cellIs" dxfId="236" priority="182" operator="greaterThanOrEqual">
      <formula>20</formula>
    </cfRule>
  </conditionalFormatting>
  <conditionalFormatting sqref="S129">
    <cfRule type="cellIs" dxfId="235" priority="183" operator="greaterThanOrEqual">
      <formula>30</formula>
    </cfRule>
  </conditionalFormatting>
  <conditionalFormatting sqref="T129">
    <cfRule type="cellIs" dxfId="234" priority="184" operator="greaterThanOrEqual">
      <formula>40</formula>
    </cfRule>
  </conditionalFormatting>
  <conditionalFormatting sqref="U129">
    <cfRule type="cellIs" dxfId="233" priority="185" operator="greaterThanOrEqual">
      <formula>50</formula>
    </cfRule>
  </conditionalFormatting>
  <conditionalFormatting sqref="V129">
    <cfRule type="cellIs" dxfId="232" priority="186" operator="greaterThanOrEqual">
      <formula>60</formula>
    </cfRule>
  </conditionalFormatting>
  <conditionalFormatting sqref="X129">
    <cfRule type="cellIs" dxfId="231" priority="188" operator="greaterThanOrEqual">
      <formula>80</formula>
    </cfRule>
  </conditionalFormatting>
  <conditionalFormatting sqref="W129">
    <cfRule type="cellIs" dxfId="230" priority="187" operator="greaterThanOrEqual">
      <formula>70</formula>
    </cfRule>
  </conditionalFormatting>
  <conditionalFormatting sqref="Y129">
    <cfRule type="cellIs" dxfId="229" priority="189" operator="greaterThanOrEqual">
      <formula>90</formula>
    </cfRule>
  </conditionalFormatting>
  <conditionalFormatting sqref="Z129">
    <cfRule type="cellIs" dxfId="228" priority="190" operator="greaterThanOrEqual">
      <formula>100</formula>
    </cfRule>
  </conditionalFormatting>
  <conditionalFormatting sqref="Q130">
    <cfRule type="cellIs" dxfId="227" priority="201" operator="greaterThanOrEqual">
      <formula>10</formula>
    </cfRule>
  </conditionalFormatting>
  <conditionalFormatting sqref="R130">
    <cfRule type="cellIs" dxfId="226" priority="202" operator="greaterThanOrEqual">
      <formula>20</formula>
    </cfRule>
  </conditionalFormatting>
  <conditionalFormatting sqref="S130">
    <cfRule type="cellIs" dxfId="225" priority="203" operator="greaterThanOrEqual">
      <formula>30</formula>
    </cfRule>
  </conditionalFormatting>
  <conditionalFormatting sqref="T130">
    <cfRule type="cellIs" dxfId="224" priority="204" operator="greaterThanOrEqual">
      <formula>40</formula>
    </cfRule>
  </conditionalFormatting>
  <conditionalFormatting sqref="U130">
    <cfRule type="cellIs" dxfId="223" priority="205" operator="greaterThanOrEqual">
      <formula>50</formula>
    </cfRule>
  </conditionalFormatting>
  <conditionalFormatting sqref="V130">
    <cfRule type="cellIs" dxfId="222" priority="206" operator="greaterThanOrEqual">
      <formula>60</formula>
    </cfRule>
  </conditionalFormatting>
  <conditionalFormatting sqref="X130">
    <cfRule type="cellIs" dxfId="221" priority="207" operator="greaterThanOrEqual">
      <formula>80</formula>
    </cfRule>
  </conditionalFormatting>
  <conditionalFormatting sqref="W130">
    <cfRule type="cellIs" dxfId="220" priority="208" operator="greaterThanOrEqual">
      <formula>70</formula>
    </cfRule>
  </conditionalFormatting>
  <conditionalFormatting sqref="Y130">
    <cfRule type="cellIs" dxfId="219" priority="209" operator="greaterThanOrEqual">
      <formula>90</formula>
    </cfRule>
  </conditionalFormatting>
  <conditionalFormatting sqref="Z130">
    <cfRule type="cellIs" dxfId="218" priority="210" operator="equal">
      <formula>100</formula>
    </cfRule>
  </conditionalFormatting>
  <conditionalFormatting sqref="Q131">
    <cfRule type="cellIs" dxfId="217" priority="200" operator="greaterThanOrEqual">
      <formula>10</formula>
    </cfRule>
  </conditionalFormatting>
  <conditionalFormatting sqref="R131">
    <cfRule type="cellIs" dxfId="216" priority="199" operator="greaterThanOrEqual">
      <formula>20</formula>
    </cfRule>
  </conditionalFormatting>
  <conditionalFormatting sqref="S131">
    <cfRule type="cellIs" dxfId="215" priority="198" operator="greaterThanOrEqual">
      <formula>30</formula>
    </cfRule>
  </conditionalFormatting>
  <conditionalFormatting sqref="T131">
    <cfRule type="cellIs" dxfId="214" priority="197" operator="greaterThanOrEqual">
      <formula>40</formula>
    </cfRule>
  </conditionalFormatting>
  <conditionalFormatting sqref="U131">
    <cfRule type="cellIs" dxfId="213" priority="196" operator="greaterThanOrEqual">
      <formula>50</formula>
    </cfRule>
  </conditionalFormatting>
  <conditionalFormatting sqref="V131">
    <cfRule type="cellIs" dxfId="212" priority="195" operator="greaterThanOrEqual">
      <formula>60</formula>
    </cfRule>
  </conditionalFormatting>
  <conditionalFormatting sqref="X131">
    <cfRule type="cellIs" dxfId="211" priority="194" operator="greaterThanOrEqual">
      <formula>80</formula>
    </cfRule>
  </conditionalFormatting>
  <conditionalFormatting sqref="W131">
    <cfRule type="cellIs" dxfId="210" priority="193" operator="greaterThanOrEqual">
      <formula>70</formula>
    </cfRule>
  </conditionalFormatting>
  <conditionalFormatting sqref="Y131">
    <cfRule type="cellIs" dxfId="209" priority="192" operator="greaterThanOrEqual">
      <formula>90</formula>
    </cfRule>
  </conditionalFormatting>
  <conditionalFormatting sqref="Z131">
    <cfRule type="cellIs" dxfId="208" priority="191" operator="equal">
      <formula>100</formula>
    </cfRule>
  </conditionalFormatting>
  <conditionalFormatting sqref="Q134">
    <cfRule type="cellIs" dxfId="207" priority="151" operator="greaterThanOrEqual">
      <formula>10</formula>
    </cfRule>
  </conditionalFormatting>
  <conditionalFormatting sqref="R134">
    <cfRule type="cellIs" dxfId="206" priority="152" operator="greaterThanOrEqual">
      <formula>20</formula>
    </cfRule>
  </conditionalFormatting>
  <conditionalFormatting sqref="S134">
    <cfRule type="cellIs" dxfId="205" priority="153" operator="greaterThanOrEqual">
      <formula>30</formula>
    </cfRule>
  </conditionalFormatting>
  <conditionalFormatting sqref="T134">
    <cfRule type="cellIs" dxfId="204" priority="154" operator="greaterThanOrEqual">
      <formula>40</formula>
    </cfRule>
  </conditionalFormatting>
  <conditionalFormatting sqref="U134">
    <cfRule type="cellIs" dxfId="203" priority="155" operator="greaterThanOrEqual">
      <formula>50</formula>
    </cfRule>
  </conditionalFormatting>
  <conditionalFormatting sqref="V134">
    <cfRule type="cellIs" dxfId="202" priority="156" operator="greaterThanOrEqual">
      <formula>60</formula>
    </cfRule>
  </conditionalFormatting>
  <conditionalFormatting sqref="X134">
    <cfRule type="cellIs" dxfId="201" priority="158" operator="greaterThanOrEqual">
      <formula>80</formula>
    </cfRule>
  </conditionalFormatting>
  <conditionalFormatting sqref="W134">
    <cfRule type="cellIs" dxfId="200" priority="157" operator="greaterThanOrEqual">
      <formula>70</formula>
    </cfRule>
  </conditionalFormatting>
  <conditionalFormatting sqref="Y134">
    <cfRule type="cellIs" dxfId="199" priority="159" operator="greaterThanOrEqual">
      <formula>90</formula>
    </cfRule>
  </conditionalFormatting>
  <conditionalFormatting sqref="Z134">
    <cfRule type="cellIs" dxfId="198" priority="160" operator="greaterThanOrEqual">
      <formula>100</formula>
    </cfRule>
  </conditionalFormatting>
  <conditionalFormatting sqref="Q135">
    <cfRule type="cellIs" dxfId="197" priority="171" operator="greaterThanOrEqual">
      <formula>10</formula>
    </cfRule>
  </conditionalFormatting>
  <conditionalFormatting sqref="R135">
    <cfRule type="cellIs" dxfId="196" priority="172" operator="greaterThanOrEqual">
      <formula>20</formula>
    </cfRule>
  </conditionalFormatting>
  <conditionalFormatting sqref="S135">
    <cfRule type="cellIs" dxfId="195" priority="173" operator="greaterThanOrEqual">
      <formula>30</formula>
    </cfRule>
  </conditionalFormatting>
  <conditionalFormatting sqref="T135">
    <cfRule type="cellIs" dxfId="194" priority="174" operator="greaterThanOrEqual">
      <formula>40</formula>
    </cfRule>
  </conditionalFormatting>
  <conditionalFormatting sqref="U135">
    <cfRule type="cellIs" dxfId="193" priority="175" operator="greaterThanOrEqual">
      <formula>50</formula>
    </cfRule>
  </conditionalFormatting>
  <conditionalFormatting sqref="V135">
    <cfRule type="cellIs" dxfId="192" priority="176" operator="greaterThanOrEqual">
      <formula>60</formula>
    </cfRule>
  </conditionalFormatting>
  <conditionalFormatting sqref="X135">
    <cfRule type="cellIs" dxfId="191" priority="177" operator="greaterThanOrEqual">
      <formula>80</formula>
    </cfRule>
  </conditionalFormatting>
  <conditionalFormatting sqref="W135">
    <cfRule type="cellIs" dxfId="190" priority="178" operator="greaterThanOrEqual">
      <formula>70</formula>
    </cfRule>
  </conditionalFormatting>
  <conditionalFormatting sqref="Y135">
    <cfRule type="cellIs" dxfId="189" priority="179" operator="greaterThanOrEqual">
      <formula>90</formula>
    </cfRule>
  </conditionalFormatting>
  <conditionalFormatting sqref="Z135">
    <cfRule type="cellIs" dxfId="188" priority="180" operator="equal">
      <formula>100</formula>
    </cfRule>
  </conditionalFormatting>
  <conditionalFormatting sqref="Q136">
    <cfRule type="cellIs" dxfId="187" priority="170" operator="greaterThanOrEqual">
      <formula>10</formula>
    </cfRule>
  </conditionalFormatting>
  <conditionalFormatting sqref="R136">
    <cfRule type="cellIs" dxfId="186" priority="169" operator="greaterThanOrEqual">
      <formula>20</formula>
    </cfRule>
  </conditionalFormatting>
  <conditionalFormatting sqref="S136">
    <cfRule type="cellIs" dxfId="185" priority="168" operator="greaterThanOrEqual">
      <formula>30</formula>
    </cfRule>
  </conditionalFormatting>
  <conditionalFormatting sqref="T136">
    <cfRule type="cellIs" dxfId="184" priority="167" operator="greaterThanOrEqual">
      <formula>40</formula>
    </cfRule>
  </conditionalFormatting>
  <conditionalFormatting sqref="U136">
    <cfRule type="cellIs" dxfId="183" priority="166" operator="greaterThanOrEqual">
      <formula>50</formula>
    </cfRule>
  </conditionalFormatting>
  <conditionalFormatting sqref="V136">
    <cfRule type="cellIs" dxfId="182" priority="165" operator="greaterThanOrEqual">
      <formula>60</formula>
    </cfRule>
  </conditionalFormatting>
  <conditionalFormatting sqref="X136">
    <cfRule type="cellIs" dxfId="181" priority="164" operator="greaterThanOrEqual">
      <formula>80</formula>
    </cfRule>
  </conditionalFormatting>
  <conditionalFormatting sqref="W136">
    <cfRule type="cellIs" dxfId="180" priority="163" operator="greaterThanOrEqual">
      <formula>70</formula>
    </cfRule>
  </conditionalFormatting>
  <conditionalFormatting sqref="Y136">
    <cfRule type="cellIs" dxfId="179" priority="162" operator="greaterThanOrEqual">
      <formula>90</formula>
    </cfRule>
  </conditionalFormatting>
  <conditionalFormatting sqref="Z136">
    <cfRule type="cellIs" dxfId="178" priority="161" operator="equal">
      <formula>100</formula>
    </cfRule>
  </conditionalFormatting>
  <conditionalFormatting sqref="Q138">
    <cfRule type="cellIs" dxfId="177" priority="121" operator="greaterThanOrEqual">
      <formula>10</formula>
    </cfRule>
  </conditionalFormatting>
  <conditionalFormatting sqref="R138">
    <cfRule type="cellIs" dxfId="176" priority="122" operator="greaterThanOrEqual">
      <formula>20</formula>
    </cfRule>
  </conditionalFormatting>
  <conditionalFormatting sqref="S138">
    <cfRule type="cellIs" dxfId="175" priority="123" operator="greaterThanOrEqual">
      <formula>30</formula>
    </cfRule>
  </conditionalFormatting>
  <conditionalFormatting sqref="T138">
    <cfRule type="cellIs" dxfId="174" priority="124" operator="greaterThanOrEqual">
      <formula>40</formula>
    </cfRule>
  </conditionalFormatting>
  <conditionalFormatting sqref="U138">
    <cfRule type="cellIs" dxfId="173" priority="125" operator="greaterThanOrEqual">
      <formula>50</formula>
    </cfRule>
  </conditionalFormatting>
  <conditionalFormatting sqref="V138">
    <cfRule type="cellIs" dxfId="172" priority="126" operator="greaterThanOrEqual">
      <formula>60</formula>
    </cfRule>
  </conditionalFormatting>
  <conditionalFormatting sqref="X138">
    <cfRule type="cellIs" dxfId="171" priority="128" operator="greaterThanOrEqual">
      <formula>80</formula>
    </cfRule>
  </conditionalFormatting>
  <conditionalFormatting sqref="W138">
    <cfRule type="cellIs" dxfId="170" priority="127" operator="greaterThanOrEqual">
      <formula>70</formula>
    </cfRule>
  </conditionalFormatting>
  <conditionalFormatting sqref="Y138">
    <cfRule type="cellIs" dxfId="169" priority="129" operator="greaterThanOrEqual">
      <formula>90</formula>
    </cfRule>
  </conditionalFormatting>
  <conditionalFormatting sqref="Z138">
    <cfRule type="cellIs" dxfId="168" priority="130" operator="greaterThanOrEqual">
      <formula>100</formula>
    </cfRule>
  </conditionalFormatting>
  <conditionalFormatting sqref="Q139">
    <cfRule type="cellIs" dxfId="167" priority="141" operator="greaterThanOrEqual">
      <formula>10</formula>
    </cfRule>
  </conditionalFormatting>
  <conditionalFormatting sqref="R139">
    <cfRule type="cellIs" dxfId="166" priority="142" operator="greaterThanOrEqual">
      <formula>20</formula>
    </cfRule>
  </conditionalFormatting>
  <conditionalFormatting sqref="S139">
    <cfRule type="cellIs" dxfId="165" priority="143" operator="greaterThanOrEqual">
      <formula>30</formula>
    </cfRule>
  </conditionalFormatting>
  <conditionalFormatting sqref="T139">
    <cfRule type="cellIs" dxfId="164" priority="144" operator="greaterThanOrEqual">
      <formula>40</formula>
    </cfRule>
  </conditionalFormatting>
  <conditionalFormatting sqref="U139">
    <cfRule type="cellIs" dxfId="163" priority="145" operator="greaterThanOrEqual">
      <formula>50</formula>
    </cfRule>
  </conditionalFormatting>
  <conditionalFormatting sqref="V139">
    <cfRule type="cellIs" dxfId="162" priority="146" operator="greaterThanOrEqual">
      <formula>60</formula>
    </cfRule>
  </conditionalFormatting>
  <conditionalFormatting sqref="X139">
    <cfRule type="cellIs" dxfId="161" priority="147" operator="greaterThanOrEqual">
      <formula>80</formula>
    </cfRule>
  </conditionalFormatting>
  <conditionalFormatting sqref="W139">
    <cfRule type="cellIs" dxfId="160" priority="148" operator="greaterThanOrEqual">
      <formula>70</formula>
    </cfRule>
  </conditionalFormatting>
  <conditionalFormatting sqref="Y139">
    <cfRule type="cellIs" dxfId="159" priority="149" operator="greaterThanOrEqual">
      <formula>90</formula>
    </cfRule>
  </conditionalFormatting>
  <conditionalFormatting sqref="Z139">
    <cfRule type="cellIs" dxfId="158" priority="150" operator="equal">
      <formula>100</formula>
    </cfRule>
  </conditionalFormatting>
  <conditionalFormatting sqref="Q140">
    <cfRule type="cellIs" dxfId="157" priority="140" operator="greaterThanOrEqual">
      <formula>10</formula>
    </cfRule>
  </conditionalFormatting>
  <conditionalFormatting sqref="R140">
    <cfRule type="cellIs" dxfId="156" priority="139" operator="greaterThanOrEqual">
      <formula>20</formula>
    </cfRule>
  </conditionalFormatting>
  <conditionalFormatting sqref="S140">
    <cfRule type="cellIs" dxfId="155" priority="138" operator="greaterThanOrEqual">
      <formula>30</formula>
    </cfRule>
  </conditionalFormatting>
  <conditionalFormatting sqref="T140">
    <cfRule type="cellIs" dxfId="154" priority="137" operator="greaterThanOrEqual">
      <formula>40</formula>
    </cfRule>
  </conditionalFormatting>
  <conditionalFormatting sqref="U140">
    <cfRule type="cellIs" dxfId="153" priority="136" operator="greaterThanOrEqual">
      <formula>50</formula>
    </cfRule>
  </conditionalFormatting>
  <conditionalFormatting sqref="V140">
    <cfRule type="cellIs" dxfId="152" priority="135" operator="greaterThanOrEqual">
      <formula>60</formula>
    </cfRule>
  </conditionalFormatting>
  <conditionalFormatting sqref="X140">
    <cfRule type="cellIs" dxfId="151" priority="134" operator="greaterThanOrEqual">
      <formula>80</formula>
    </cfRule>
  </conditionalFormatting>
  <conditionalFormatting sqref="W140">
    <cfRule type="cellIs" dxfId="150" priority="133" operator="greaterThanOrEqual">
      <formula>70</formula>
    </cfRule>
  </conditionalFormatting>
  <conditionalFormatting sqref="Y140">
    <cfRule type="cellIs" dxfId="149" priority="132" operator="greaterThanOrEqual">
      <formula>90</formula>
    </cfRule>
  </conditionalFormatting>
  <conditionalFormatting sqref="Z140">
    <cfRule type="cellIs" dxfId="148" priority="131" operator="equal">
      <formula>100</formula>
    </cfRule>
  </conditionalFormatting>
  <conditionalFormatting sqref="Q142">
    <cfRule type="cellIs" dxfId="147" priority="91" operator="greaterThanOrEqual">
      <formula>10</formula>
    </cfRule>
  </conditionalFormatting>
  <conditionalFormatting sqref="R142">
    <cfRule type="cellIs" dxfId="146" priority="92" operator="greaterThanOrEqual">
      <formula>20</formula>
    </cfRule>
  </conditionalFormatting>
  <conditionalFormatting sqref="S142">
    <cfRule type="cellIs" dxfId="145" priority="93" operator="greaterThanOrEqual">
      <formula>30</formula>
    </cfRule>
  </conditionalFormatting>
  <conditionalFormatting sqref="T142">
    <cfRule type="cellIs" dxfId="144" priority="94" operator="greaterThanOrEqual">
      <formula>40</formula>
    </cfRule>
  </conditionalFormatting>
  <conditionalFormatting sqref="U142">
    <cfRule type="cellIs" dxfId="143" priority="95" operator="greaterThanOrEqual">
      <formula>50</formula>
    </cfRule>
  </conditionalFormatting>
  <conditionalFormatting sqref="V142">
    <cfRule type="cellIs" dxfId="142" priority="96" operator="greaterThanOrEqual">
      <formula>60</formula>
    </cfRule>
  </conditionalFormatting>
  <conditionalFormatting sqref="X142">
    <cfRule type="cellIs" dxfId="141" priority="98" operator="greaterThanOrEqual">
      <formula>80</formula>
    </cfRule>
  </conditionalFormatting>
  <conditionalFormatting sqref="W142">
    <cfRule type="cellIs" dxfId="140" priority="97" operator="greaterThanOrEqual">
      <formula>70</formula>
    </cfRule>
  </conditionalFormatting>
  <conditionalFormatting sqref="Y142">
    <cfRule type="cellIs" dxfId="139" priority="99" operator="greaterThanOrEqual">
      <formula>90</formula>
    </cfRule>
  </conditionalFormatting>
  <conditionalFormatting sqref="Z142">
    <cfRule type="cellIs" dxfId="138" priority="100" operator="greaterThanOrEqual">
      <formula>100</formula>
    </cfRule>
  </conditionalFormatting>
  <conditionalFormatting sqref="Q143">
    <cfRule type="cellIs" dxfId="137" priority="111" operator="greaterThanOrEqual">
      <formula>10</formula>
    </cfRule>
  </conditionalFormatting>
  <conditionalFormatting sqref="R143">
    <cfRule type="cellIs" dxfId="136" priority="112" operator="greaterThanOrEqual">
      <formula>20</formula>
    </cfRule>
  </conditionalFormatting>
  <conditionalFormatting sqref="S143">
    <cfRule type="cellIs" dxfId="135" priority="113" operator="greaterThanOrEqual">
      <formula>30</formula>
    </cfRule>
  </conditionalFormatting>
  <conditionalFormatting sqref="T143">
    <cfRule type="cellIs" dxfId="134" priority="114" operator="greaterThanOrEqual">
      <formula>40</formula>
    </cfRule>
  </conditionalFormatting>
  <conditionalFormatting sqref="U143">
    <cfRule type="cellIs" dxfId="133" priority="115" operator="greaterThanOrEqual">
      <formula>50</formula>
    </cfRule>
  </conditionalFormatting>
  <conditionalFormatting sqref="V143">
    <cfRule type="cellIs" dxfId="132" priority="116" operator="greaterThanOrEqual">
      <formula>60</formula>
    </cfRule>
  </conditionalFormatting>
  <conditionalFormatting sqref="X143">
    <cfRule type="cellIs" dxfId="131" priority="117" operator="greaterThanOrEqual">
      <formula>80</formula>
    </cfRule>
  </conditionalFormatting>
  <conditionalFormatting sqref="W143">
    <cfRule type="cellIs" dxfId="130" priority="118" operator="greaterThanOrEqual">
      <formula>70</formula>
    </cfRule>
  </conditionalFormatting>
  <conditionalFormatting sqref="Y143">
    <cfRule type="cellIs" dxfId="129" priority="119" operator="greaterThanOrEqual">
      <formula>90</formula>
    </cfRule>
  </conditionalFormatting>
  <conditionalFormatting sqref="Z143">
    <cfRule type="cellIs" dxfId="128" priority="120" operator="equal">
      <formula>100</formula>
    </cfRule>
  </conditionalFormatting>
  <conditionalFormatting sqref="Q144">
    <cfRule type="cellIs" dxfId="127" priority="110" operator="greaterThanOrEqual">
      <formula>10</formula>
    </cfRule>
  </conditionalFormatting>
  <conditionalFormatting sqref="R144">
    <cfRule type="cellIs" dxfId="126" priority="109" operator="greaterThanOrEqual">
      <formula>20</formula>
    </cfRule>
  </conditionalFormatting>
  <conditionalFormatting sqref="S144">
    <cfRule type="cellIs" dxfId="125" priority="108" operator="greaterThanOrEqual">
      <formula>30</formula>
    </cfRule>
  </conditionalFormatting>
  <conditionalFormatting sqref="T144">
    <cfRule type="cellIs" dxfId="124" priority="107" operator="greaterThanOrEqual">
      <formula>40</formula>
    </cfRule>
  </conditionalFormatting>
  <conditionalFormatting sqref="U144">
    <cfRule type="cellIs" dxfId="123" priority="106" operator="greaterThanOrEqual">
      <formula>50</formula>
    </cfRule>
  </conditionalFormatting>
  <conditionalFormatting sqref="V144">
    <cfRule type="cellIs" dxfId="122" priority="105" operator="greaterThanOrEqual">
      <formula>60</formula>
    </cfRule>
  </conditionalFormatting>
  <conditionalFormatting sqref="X144">
    <cfRule type="cellIs" dxfId="121" priority="104" operator="greaterThanOrEqual">
      <formula>80</formula>
    </cfRule>
  </conditionalFormatting>
  <conditionalFormatting sqref="W144">
    <cfRule type="cellIs" dxfId="120" priority="103" operator="greaterThanOrEqual">
      <formula>70</formula>
    </cfRule>
  </conditionalFormatting>
  <conditionalFormatting sqref="Y144">
    <cfRule type="cellIs" dxfId="119" priority="102" operator="greaterThanOrEqual">
      <formula>90</formula>
    </cfRule>
  </conditionalFormatting>
  <conditionalFormatting sqref="Z144">
    <cfRule type="cellIs" dxfId="118" priority="101" operator="equal">
      <formula>100</formula>
    </cfRule>
  </conditionalFormatting>
  <conditionalFormatting sqref="Q147">
    <cfRule type="cellIs" dxfId="117" priority="61" operator="greaterThanOrEqual">
      <formula>10</formula>
    </cfRule>
  </conditionalFormatting>
  <conditionalFormatting sqref="R147">
    <cfRule type="cellIs" dxfId="116" priority="62" operator="greaterThanOrEqual">
      <formula>20</formula>
    </cfRule>
  </conditionalFormatting>
  <conditionalFormatting sqref="S147">
    <cfRule type="cellIs" dxfId="115" priority="63" operator="greaterThanOrEqual">
      <formula>30</formula>
    </cfRule>
  </conditionalFormatting>
  <conditionalFormatting sqref="T147">
    <cfRule type="cellIs" dxfId="114" priority="64" operator="greaterThanOrEqual">
      <formula>40</formula>
    </cfRule>
  </conditionalFormatting>
  <conditionalFormatting sqref="U147">
    <cfRule type="cellIs" dxfId="113" priority="65" operator="greaterThanOrEqual">
      <formula>50</formula>
    </cfRule>
  </conditionalFormatting>
  <conditionalFormatting sqref="V147">
    <cfRule type="cellIs" dxfId="112" priority="66" operator="greaterThanOrEqual">
      <formula>60</formula>
    </cfRule>
  </conditionalFormatting>
  <conditionalFormatting sqref="X147">
    <cfRule type="cellIs" dxfId="111" priority="68" operator="greaterThanOrEqual">
      <formula>80</formula>
    </cfRule>
  </conditionalFormatting>
  <conditionalFormatting sqref="W147">
    <cfRule type="cellIs" dxfId="110" priority="67" operator="greaterThanOrEqual">
      <formula>70</formula>
    </cfRule>
  </conditionalFormatting>
  <conditionalFormatting sqref="Y147">
    <cfRule type="cellIs" dxfId="109" priority="69" operator="greaterThanOrEqual">
      <formula>90</formula>
    </cfRule>
  </conditionalFormatting>
  <conditionalFormatting sqref="Z147">
    <cfRule type="cellIs" dxfId="108" priority="70" operator="greaterThanOrEqual">
      <formula>100</formula>
    </cfRule>
  </conditionalFormatting>
  <conditionalFormatting sqref="Q148">
    <cfRule type="cellIs" dxfId="107" priority="81" operator="greaterThanOrEqual">
      <formula>10</formula>
    </cfRule>
  </conditionalFormatting>
  <conditionalFormatting sqref="R148">
    <cfRule type="cellIs" dxfId="106" priority="82" operator="greaterThanOrEqual">
      <formula>20</formula>
    </cfRule>
  </conditionalFormatting>
  <conditionalFormatting sqref="S148">
    <cfRule type="cellIs" dxfId="105" priority="83" operator="greaterThanOrEqual">
      <formula>30</formula>
    </cfRule>
  </conditionalFormatting>
  <conditionalFormatting sqref="T148">
    <cfRule type="cellIs" dxfId="104" priority="84" operator="greaterThanOrEqual">
      <formula>40</formula>
    </cfRule>
  </conditionalFormatting>
  <conditionalFormatting sqref="U148">
    <cfRule type="cellIs" dxfId="103" priority="85" operator="greaterThanOrEqual">
      <formula>50</formula>
    </cfRule>
  </conditionalFormatting>
  <conditionalFormatting sqref="V148">
    <cfRule type="cellIs" dxfId="102" priority="86" operator="greaterThanOrEqual">
      <formula>60</formula>
    </cfRule>
  </conditionalFormatting>
  <conditionalFormatting sqref="X148">
    <cfRule type="cellIs" dxfId="101" priority="87" operator="greaterThanOrEqual">
      <formula>80</formula>
    </cfRule>
  </conditionalFormatting>
  <conditionalFormatting sqref="W148">
    <cfRule type="cellIs" dxfId="100" priority="88" operator="greaterThanOrEqual">
      <formula>70</formula>
    </cfRule>
  </conditionalFormatting>
  <conditionalFormatting sqref="Y148">
    <cfRule type="cellIs" dxfId="99" priority="89" operator="greaterThanOrEqual">
      <formula>90</formula>
    </cfRule>
  </conditionalFormatting>
  <conditionalFormatting sqref="Z148">
    <cfRule type="cellIs" dxfId="98" priority="90" operator="equal">
      <formula>100</formula>
    </cfRule>
  </conditionalFormatting>
  <conditionalFormatting sqref="Q149">
    <cfRule type="cellIs" dxfId="97" priority="80" operator="greaterThanOrEqual">
      <formula>10</formula>
    </cfRule>
  </conditionalFormatting>
  <conditionalFormatting sqref="R149">
    <cfRule type="cellIs" dxfId="96" priority="79" operator="greaterThanOrEqual">
      <formula>20</formula>
    </cfRule>
  </conditionalFormatting>
  <conditionalFormatting sqref="S149">
    <cfRule type="cellIs" dxfId="95" priority="78" operator="greaterThanOrEqual">
      <formula>30</formula>
    </cfRule>
  </conditionalFormatting>
  <conditionalFormatting sqref="T149">
    <cfRule type="cellIs" dxfId="94" priority="77" operator="greaterThanOrEqual">
      <formula>40</formula>
    </cfRule>
  </conditionalFormatting>
  <conditionalFormatting sqref="U149">
    <cfRule type="cellIs" dxfId="93" priority="76" operator="greaterThanOrEqual">
      <formula>50</formula>
    </cfRule>
  </conditionalFormatting>
  <conditionalFormatting sqref="V149">
    <cfRule type="cellIs" dxfId="92" priority="75" operator="greaterThanOrEqual">
      <formula>60</formula>
    </cfRule>
  </conditionalFormatting>
  <conditionalFormatting sqref="X149">
    <cfRule type="cellIs" dxfId="91" priority="74" operator="greaterThanOrEqual">
      <formula>80</formula>
    </cfRule>
  </conditionalFormatting>
  <conditionalFormatting sqref="W149">
    <cfRule type="cellIs" dxfId="90" priority="73" operator="greaterThanOrEqual">
      <formula>70</formula>
    </cfRule>
  </conditionalFormatting>
  <conditionalFormatting sqref="Y149">
    <cfRule type="cellIs" dxfId="89" priority="72" operator="greaterThanOrEqual">
      <formula>90</formula>
    </cfRule>
  </conditionalFormatting>
  <conditionalFormatting sqref="Z149">
    <cfRule type="cellIs" dxfId="88" priority="71" operator="equal">
      <formula>100</formula>
    </cfRule>
  </conditionalFormatting>
  <conditionalFormatting sqref="Q151">
    <cfRule type="cellIs" dxfId="87" priority="31" operator="greaterThanOrEqual">
      <formula>10</formula>
    </cfRule>
  </conditionalFormatting>
  <conditionalFormatting sqref="R151">
    <cfRule type="cellIs" dxfId="86" priority="32" operator="greaterThanOrEqual">
      <formula>20</formula>
    </cfRule>
  </conditionalFormatting>
  <conditionalFormatting sqref="S151">
    <cfRule type="cellIs" dxfId="85" priority="33" operator="greaterThanOrEqual">
      <formula>30</formula>
    </cfRule>
  </conditionalFormatting>
  <conditionalFormatting sqref="T151">
    <cfRule type="cellIs" dxfId="84" priority="34" operator="greaterThanOrEqual">
      <formula>40</formula>
    </cfRule>
  </conditionalFormatting>
  <conditionalFormatting sqref="U151">
    <cfRule type="cellIs" dxfId="83" priority="35" operator="greaterThanOrEqual">
      <formula>50</formula>
    </cfRule>
  </conditionalFormatting>
  <conditionalFormatting sqref="V151">
    <cfRule type="cellIs" dxfId="82" priority="36" operator="greaterThanOrEqual">
      <formula>60</formula>
    </cfRule>
  </conditionalFormatting>
  <conditionalFormatting sqref="X151">
    <cfRule type="cellIs" dxfId="81" priority="38" operator="greaterThanOrEqual">
      <formula>80</formula>
    </cfRule>
  </conditionalFormatting>
  <conditionalFormatting sqref="W151">
    <cfRule type="cellIs" dxfId="80" priority="37" operator="greaterThanOrEqual">
      <formula>70</formula>
    </cfRule>
  </conditionalFormatting>
  <conditionalFormatting sqref="Y151">
    <cfRule type="cellIs" dxfId="79" priority="39" operator="greaterThanOrEqual">
      <formula>90</formula>
    </cfRule>
  </conditionalFormatting>
  <conditionalFormatting sqref="Z151">
    <cfRule type="cellIs" dxfId="78" priority="40" operator="greaterThanOrEqual">
      <formula>100</formula>
    </cfRule>
  </conditionalFormatting>
  <conditionalFormatting sqref="Q152">
    <cfRule type="cellIs" dxfId="77" priority="51" operator="greaterThanOrEqual">
      <formula>10</formula>
    </cfRule>
  </conditionalFormatting>
  <conditionalFormatting sqref="R152">
    <cfRule type="cellIs" dxfId="76" priority="52" operator="greaterThanOrEqual">
      <formula>20</formula>
    </cfRule>
  </conditionalFormatting>
  <conditionalFormatting sqref="S152">
    <cfRule type="cellIs" dxfId="75" priority="53" operator="greaterThanOrEqual">
      <formula>30</formula>
    </cfRule>
  </conditionalFormatting>
  <conditionalFormatting sqref="T152">
    <cfRule type="cellIs" dxfId="74" priority="54" operator="greaterThanOrEqual">
      <formula>40</formula>
    </cfRule>
  </conditionalFormatting>
  <conditionalFormatting sqref="U152">
    <cfRule type="cellIs" dxfId="73" priority="55" operator="greaterThanOrEqual">
      <formula>50</formula>
    </cfRule>
  </conditionalFormatting>
  <conditionalFormatting sqref="V152">
    <cfRule type="cellIs" dxfId="72" priority="56" operator="greaterThanOrEqual">
      <formula>60</formula>
    </cfRule>
  </conditionalFormatting>
  <conditionalFormatting sqref="X152">
    <cfRule type="cellIs" dxfId="71" priority="57" operator="greaterThanOrEqual">
      <formula>80</formula>
    </cfRule>
  </conditionalFormatting>
  <conditionalFormatting sqref="W152">
    <cfRule type="cellIs" dxfId="70" priority="58" operator="greaterThanOrEqual">
      <formula>70</formula>
    </cfRule>
  </conditionalFormatting>
  <conditionalFormatting sqref="Y152">
    <cfRule type="cellIs" dxfId="69" priority="59" operator="greaterThanOrEqual">
      <formula>90</formula>
    </cfRule>
  </conditionalFormatting>
  <conditionalFormatting sqref="Z152">
    <cfRule type="cellIs" dxfId="68" priority="60" operator="equal">
      <formula>100</formula>
    </cfRule>
  </conditionalFormatting>
  <conditionalFormatting sqref="Q153">
    <cfRule type="cellIs" dxfId="67" priority="50" operator="greaterThanOrEqual">
      <formula>10</formula>
    </cfRule>
  </conditionalFormatting>
  <conditionalFormatting sqref="R153">
    <cfRule type="cellIs" dxfId="66" priority="49" operator="greaterThanOrEqual">
      <formula>20</formula>
    </cfRule>
  </conditionalFormatting>
  <conditionalFormatting sqref="S153">
    <cfRule type="cellIs" dxfId="65" priority="48" operator="greaterThanOrEqual">
      <formula>30</formula>
    </cfRule>
  </conditionalFormatting>
  <conditionalFormatting sqref="T153">
    <cfRule type="cellIs" dxfId="64" priority="47" operator="greaterThanOrEqual">
      <formula>40</formula>
    </cfRule>
  </conditionalFormatting>
  <conditionalFormatting sqref="U153">
    <cfRule type="cellIs" dxfId="63" priority="46" operator="greaterThanOrEqual">
      <formula>50</formula>
    </cfRule>
  </conditionalFormatting>
  <conditionalFormatting sqref="V153">
    <cfRule type="cellIs" dxfId="62" priority="45" operator="greaterThanOrEqual">
      <formula>60</formula>
    </cfRule>
  </conditionalFormatting>
  <conditionalFormatting sqref="X153">
    <cfRule type="cellIs" dxfId="61" priority="44" operator="greaterThanOrEqual">
      <formula>80</formula>
    </cfRule>
  </conditionalFormatting>
  <conditionalFormatting sqref="W153">
    <cfRule type="cellIs" dxfId="60" priority="43" operator="greaterThanOrEqual">
      <formula>70</formula>
    </cfRule>
  </conditionalFormatting>
  <conditionalFormatting sqref="Y153">
    <cfRule type="cellIs" dxfId="59" priority="42" operator="greaterThanOrEqual">
      <formula>90</formula>
    </cfRule>
  </conditionalFormatting>
  <conditionalFormatting sqref="Z153">
    <cfRule type="cellIs" dxfId="58" priority="41" operator="equal">
      <formula>100</formula>
    </cfRule>
  </conditionalFormatting>
  <conditionalFormatting sqref="Q155">
    <cfRule type="cellIs" dxfId="57" priority="1" operator="greaterThanOrEqual">
      <formula>10</formula>
    </cfRule>
  </conditionalFormatting>
  <conditionalFormatting sqref="R155">
    <cfRule type="cellIs" dxfId="56" priority="2" operator="greaterThanOrEqual">
      <formula>20</formula>
    </cfRule>
  </conditionalFormatting>
  <conditionalFormatting sqref="S155">
    <cfRule type="cellIs" dxfId="55" priority="3" operator="greaterThanOrEqual">
      <formula>30</formula>
    </cfRule>
  </conditionalFormatting>
  <conditionalFormatting sqref="T155">
    <cfRule type="cellIs" dxfId="54" priority="4" operator="greaterThanOrEqual">
      <formula>40</formula>
    </cfRule>
  </conditionalFormatting>
  <conditionalFormatting sqref="U155">
    <cfRule type="cellIs" dxfId="53" priority="5" operator="greaterThanOrEqual">
      <formula>50</formula>
    </cfRule>
  </conditionalFormatting>
  <conditionalFormatting sqref="V155">
    <cfRule type="cellIs" dxfId="52" priority="6" operator="greaterThanOrEqual">
      <formula>60</formula>
    </cfRule>
  </conditionalFormatting>
  <conditionalFormatting sqref="X155">
    <cfRule type="cellIs" dxfId="51" priority="8" operator="greaterThanOrEqual">
      <formula>80</formula>
    </cfRule>
  </conditionalFormatting>
  <conditionalFormatting sqref="W155">
    <cfRule type="cellIs" dxfId="50" priority="7" operator="greaterThanOrEqual">
      <formula>70</formula>
    </cfRule>
  </conditionalFormatting>
  <conditionalFormatting sqref="Y155">
    <cfRule type="cellIs" dxfId="49" priority="9" operator="greaterThanOrEqual">
      <formula>90</formula>
    </cfRule>
  </conditionalFormatting>
  <conditionalFormatting sqref="Z155">
    <cfRule type="cellIs" dxfId="48" priority="10" operator="greaterThanOrEqual">
      <formula>100</formula>
    </cfRule>
  </conditionalFormatting>
  <conditionalFormatting sqref="Q156">
    <cfRule type="cellIs" dxfId="47" priority="21" operator="greaterThanOrEqual">
      <formula>10</formula>
    </cfRule>
  </conditionalFormatting>
  <conditionalFormatting sqref="R156">
    <cfRule type="cellIs" dxfId="46" priority="22" operator="greaterThanOrEqual">
      <formula>20</formula>
    </cfRule>
  </conditionalFormatting>
  <conditionalFormatting sqref="S156">
    <cfRule type="cellIs" dxfId="45" priority="23" operator="greaterThanOrEqual">
      <formula>30</formula>
    </cfRule>
  </conditionalFormatting>
  <conditionalFormatting sqref="T156">
    <cfRule type="cellIs" dxfId="44" priority="24" operator="greaterThanOrEqual">
      <formula>40</formula>
    </cfRule>
  </conditionalFormatting>
  <conditionalFormatting sqref="U156">
    <cfRule type="cellIs" dxfId="43" priority="25" operator="greaterThanOrEqual">
      <formula>50</formula>
    </cfRule>
  </conditionalFormatting>
  <conditionalFormatting sqref="V156">
    <cfRule type="cellIs" dxfId="42" priority="26" operator="greaterThanOrEqual">
      <formula>60</formula>
    </cfRule>
  </conditionalFormatting>
  <conditionalFormatting sqref="X156">
    <cfRule type="cellIs" dxfId="41" priority="27" operator="greaterThanOrEqual">
      <formula>80</formula>
    </cfRule>
  </conditionalFormatting>
  <conditionalFormatting sqref="W156">
    <cfRule type="cellIs" dxfId="40" priority="28" operator="greaterThanOrEqual">
      <formula>70</formula>
    </cfRule>
  </conditionalFormatting>
  <conditionalFormatting sqref="Y156">
    <cfRule type="cellIs" dxfId="39" priority="29" operator="greaterThanOrEqual">
      <formula>90</formula>
    </cfRule>
  </conditionalFormatting>
  <conditionalFormatting sqref="Z156">
    <cfRule type="cellIs" dxfId="38" priority="30" operator="equal">
      <formula>100</formula>
    </cfRule>
  </conditionalFormatting>
  <conditionalFormatting sqref="Q157">
    <cfRule type="cellIs" dxfId="37" priority="20" operator="greaterThanOrEqual">
      <formula>10</formula>
    </cfRule>
  </conditionalFormatting>
  <conditionalFormatting sqref="R157">
    <cfRule type="cellIs" dxfId="36" priority="19" operator="greaterThanOrEqual">
      <formula>20</formula>
    </cfRule>
  </conditionalFormatting>
  <conditionalFormatting sqref="S157">
    <cfRule type="cellIs" dxfId="35" priority="18" operator="greaterThanOrEqual">
      <formula>30</formula>
    </cfRule>
  </conditionalFormatting>
  <conditionalFormatting sqref="T157">
    <cfRule type="cellIs" dxfId="34" priority="17" operator="greaterThanOrEqual">
      <formula>40</formula>
    </cfRule>
  </conditionalFormatting>
  <conditionalFormatting sqref="U157">
    <cfRule type="cellIs" dxfId="33" priority="16" operator="greaterThanOrEqual">
      <formula>50</formula>
    </cfRule>
  </conditionalFormatting>
  <conditionalFormatting sqref="V157">
    <cfRule type="cellIs" dxfId="32" priority="15" operator="greaterThanOrEqual">
      <formula>60</formula>
    </cfRule>
  </conditionalFormatting>
  <conditionalFormatting sqref="X157">
    <cfRule type="cellIs" dxfId="31" priority="14" operator="greaterThanOrEqual">
      <formula>80</formula>
    </cfRule>
  </conditionalFormatting>
  <conditionalFormatting sqref="W157">
    <cfRule type="cellIs" dxfId="30" priority="13" operator="greaterThanOrEqual">
      <formula>70</formula>
    </cfRule>
  </conditionalFormatting>
  <conditionalFormatting sqref="Y157">
    <cfRule type="cellIs" dxfId="29" priority="12" operator="greaterThanOrEqual">
      <formula>90</formula>
    </cfRule>
  </conditionalFormatting>
  <conditionalFormatting sqref="Z157">
    <cfRule type="cellIs" dxfId="28" priority="11" operator="equal">
      <formula>100</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C149"/>
  <sheetViews>
    <sheetView workbookViewId="0">
      <selection activeCell="X62" sqref="X62"/>
    </sheetView>
  </sheetViews>
  <sheetFormatPr defaultColWidth="8.88671875" defaultRowHeight="14.4" x14ac:dyDescent="0.3"/>
  <cols>
    <col min="1" max="1" width="1.33203125" customWidth="1"/>
    <col min="2" max="2" width="4.44140625" customWidth="1"/>
    <col min="3" max="26" width="3.6640625" customWidth="1"/>
    <col min="27" max="27" width="4.44140625" customWidth="1"/>
    <col min="28" max="50" width="3.6640625" customWidth="1"/>
    <col min="51" max="51" width="1.6640625" customWidth="1"/>
  </cols>
  <sheetData>
    <row r="1" spans="1:81" ht="5.25" customHeight="1" x14ac:dyDescent="0.25"/>
    <row r="2" spans="1:81" s="136" customFormat="1" ht="21" x14ac:dyDescent="0.25">
      <c r="B2" s="159" t="s">
        <v>275</v>
      </c>
      <c r="C2" s="160"/>
      <c r="D2" s="161"/>
      <c r="E2" s="161"/>
      <c r="F2" s="161"/>
      <c r="G2" s="161"/>
      <c r="H2" s="161"/>
      <c r="I2" s="161"/>
      <c r="J2" s="161"/>
      <c r="K2" s="161"/>
      <c r="L2" s="161"/>
      <c r="M2" s="161"/>
      <c r="N2" s="161"/>
      <c r="O2" s="161"/>
      <c r="P2" s="161"/>
      <c r="Q2" s="161"/>
      <c r="R2" s="161"/>
      <c r="S2" s="161"/>
      <c r="T2" s="161"/>
      <c r="U2" s="161"/>
      <c r="V2" s="161"/>
      <c r="W2" s="161"/>
      <c r="X2" s="161"/>
      <c r="Y2" s="161"/>
      <c r="AA2" s="157" t="s">
        <v>276</v>
      </c>
      <c r="AB2" s="158"/>
      <c r="AC2" s="130"/>
      <c r="AD2" s="130"/>
      <c r="AE2" s="130"/>
      <c r="AF2" s="130"/>
      <c r="AG2" s="130"/>
      <c r="AH2" s="130"/>
      <c r="AI2" s="130"/>
      <c r="AJ2" s="130"/>
      <c r="AK2" s="130"/>
      <c r="AL2" s="130"/>
      <c r="AM2" s="130"/>
      <c r="AN2" s="130"/>
      <c r="AO2" s="130"/>
      <c r="AP2" s="130"/>
      <c r="AQ2" s="130"/>
      <c r="AR2" s="130"/>
      <c r="AS2" s="130"/>
      <c r="AT2" s="130"/>
      <c r="AU2" s="130"/>
      <c r="AV2" s="130"/>
      <c r="AW2" s="130"/>
      <c r="AX2" s="130"/>
    </row>
    <row r="3" spans="1:81" ht="3" customHeight="1" x14ac:dyDescent="0.25"/>
    <row r="4" spans="1:81" ht="11.1" customHeight="1" x14ac:dyDescent="0.25">
      <c r="A4" s="63"/>
      <c r="AZ4" s="133" t="s">
        <v>246</v>
      </c>
      <c r="BC4" s="105"/>
      <c r="BD4" s="105"/>
      <c r="BM4" s="105"/>
      <c r="BN4" s="105"/>
      <c r="BO4" s="105"/>
      <c r="BP4" s="105"/>
      <c r="BQ4" s="105"/>
      <c r="BR4" s="105"/>
      <c r="BS4" s="105"/>
      <c r="BT4" s="105"/>
      <c r="BU4" s="105"/>
      <c r="BV4" s="105"/>
      <c r="BW4" s="105"/>
      <c r="BX4" s="105"/>
      <c r="BY4" s="105"/>
      <c r="BZ4" s="105"/>
      <c r="CA4" s="105"/>
      <c r="CB4" s="105"/>
      <c r="CC4" s="105"/>
    </row>
    <row r="5" spans="1:81" ht="12.75" customHeight="1" x14ac:dyDescent="0.25">
      <c r="A5" s="63"/>
      <c r="B5" s="169" t="s">
        <v>240</v>
      </c>
      <c r="C5" s="170"/>
      <c r="D5" s="170"/>
      <c r="E5" s="170"/>
      <c r="F5" s="170"/>
      <c r="G5" s="170"/>
      <c r="H5" s="170"/>
      <c r="I5" s="170"/>
      <c r="J5" s="170"/>
      <c r="K5" s="170"/>
      <c r="L5" s="170"/>
      <c r="M5" s="170"/>
      <c r="N5" s="170"/>
      <c r="O5" s="170"/>
      <c r="P5" s="137"/>
      <c r="Q5" s="137"/>
      <c r="R5" s="137"/>
      <c r="S5" s="137"/>
      <c r="T5" s="137"/>
      <c r="U5" s="137"/>
      <c r="V5" s="137"/>
      <c r="W5" s="137"/>
      <c r="X5" s="137"/>
      <c r="Y5" s="138"/>
      <c r="AA5" s="169" t="s">
        <v>283</v>
      </c>
      <c r="AB5" s="170"/>
      <c r="AC5" s="170"/>
      <c r="AD5" s="170"/>
      <c r="AE5" s="170"/>
      <c r="AF5" s="170"/>
      <c r="AG5" s="170"/>
      <c r="AH5" s="170"/>
      <c r="AI5" s="170"/>
      <c r="AJ5" s="170"/>
      <c r="AK5" s="170"/>
      <c r="AL5" s="170"/>
      <c r="AM5" s="137"/>
      <c r="AN5" s="137"/>
      <c r="AO5" s="137"/>
      <c r="AP5" s="137"/>
      <c r="AQ5" s="137"/>
      <c r="AR5" s="137"/>
      <c r="AS5" s="137"/>
      <c r="AT5" s="137"/>
      <c r="AU5" s="137"/>
      <c r="AV5" s="137"/>
      <c r="AW5" s="137"/>
      <c r="AX5" s="138"/>
      <c r="AZ5" s="132"/>
      <c r="BZ5" s="105"/>
      <c r="CA5" s="105"/>
      <c r="CB5" s="105"/>
      <c r="CC5" s="105"/>
    </row>
    <row r="6" spans="1:81" ht="11.1" customHeight="1" x14ac:dyDescent="0.25">
      <c r="A6" s="63"/>
      <c r="B6" s="162" t="s">
        <v>261</v>
      </c>
      <c r="C6" s="163"/>
      <c r="D6" s="163"/>
      <c r="E6" s="163"/>
      <c r="F6" s="163"/>
      <c r="G6" s="163"/>
      <c r="H6" s="163"/>
      <c r="I6" s="163"/>
      <c r="J6" s="163"/>
      <c r="K6" s="163"/>
      <c r="L6" s="164" t="s">
        <v>301</v>
      </c>
      <c r="M6" s="168">
        <f ca="1">INT(((RAND()*40)+(RAND()*40))/2)-0</f>
        <v>10</v>
      </c>
      <c r="N6" s="165" t="s">
        <v>299</v>
      </c>
      <c r="O6" s="165"/>
      <c r="P6" s="139"/>
      <c r="Q6" s="139"/>
      <c r="R6" s="139"/>
      <c r="S6" s="139"/>
      <c r="T6" s="139"/>
      <c r="U6" s="139"/>
      <c r="V6" s="139"/>
      <c r="W6" s="139"/>
      <c r="X6" s="139"/>
      <c r="Y6" s="140"/>
      <c r="AA6" s="162" t="s">
        <v>305</v>
      </c>
      <c r="AB6" s="163"/>
      <c r="AC6" s="163"/>
      <c r="AD6" s="163"/>
      <c r="AE6" s="163"/>
      <c r="AF6" s="163"/>
      <c r="AG6" s="163"/>
      <c r="AH6" s="163"/>
      <c r="AI6" s="163"/>
      <c r="AJ6" s="163"/>
      <c r="AK6" s="164" t="s">
        <v>262</v>
      </c>
      <c r="AL6" s="168">
        <f ca="1">INT(((RAND()*40)+(RAND()*40))/2)-40</f>
        <v>-17</v>
      </c>
      <c r="AM6" s="139"/>
      <c r="AN6" s="139"/>
      <c r="AO6" s="139"/>
      <c r="AP6" s="139"/>
      <c r="AQ6" s="139"/>
      <c r="AR6" s="139"/>
      <c r="AS6" s="139"/>
      <c r="AT6" s="139"/>
      <c r="AU6" s="139"/>
      <c r="AV6" s="139"/>
      <c r="AW6" s="139"/>
      <c r="AX6" s="140"/>
      <c r="AZ6" s="132" t="s">
        <v>245</v>
      </c>
    </row>
    <row r="7" spans="1:81" ht="32.25" customHeight="1" x14ac:dyDescent="0.25">
      <c r="A7" s="63"/>
      <c r="B7" s="582" t="s">
        <v>304</v>
      </c>
      <c r="C7" s="583"/>
      <c r="D7" s="583"/>
      <c r="E7" s="583"/>
      <c r="F7" s="583"/>
      <c r="G7" s="583"/>
      <c r="H7" s="583"/>
      <c r="I7" s="583"/>
      <c r="J7" s="583"/>
      <c r="K7" s="583"/>
      <c r="L7" s="583"/>
      <c r="M7" s="583"/>
      <c r="N7" s="583"/>
      <c r="O7" s="583"/>
      <c r="P7" s="583"/>
      <c r="Q7" s="583"/>
      <c r="R7" s="583"/>
      <c r="S7" s="583"/>
      <c r="T7" s="583"/>
      <c r="U7" s="583"/>
      <c r="V7" s="583"/>
      <c r="W7" s="583"/>
      <c r="X7" s="583"/>
      <c r="Y7" s="584"/>
      <c r="AA7" s="582" t="s">
        <v>306</v>
      </c>
      <c r="AB7" s="583"/>
      <c r="AC7" s="583"/>
      <c r="AD7" s="583"/>
      <c r="AE7" s="583"/>
      <c r="AF7" s="583"/>
      <c r="AG7" s="583"/>
      <c r="AH7" s="583"/>
      <c r="AI7" s="583"/>
      <c r="AJ7" s="583"/>
      <c r="AK7" s="583"/>
      <c r="AL7" s="583"/>
      <c r="AM7" s="583"/>
      <c r="AN7" s="583"/>
      <c r="AO7" s="583"/>
      <c r="AP7" s="583"/>
      <c r="AQ7" s="583"/>
      <c r="AR7" s="583"/>
      <c r="AS7" s="583"/>
      <c r="AT7" s="583"/>
      <c r="AU7" s="583"/>
      <c r="AV7" s="583"/>
      <c r="AW7" s="583"/>
      <c r="AX7" s="584"/>
      <c r="AZ7" s="132"/>
    </row>
    <row r="8" spans="1:81" ht="54" customHeight="1" x14ac:dyDescent="0.25">
      <c r="A8" s="63"/>
      <c r="B8" s="585" t="s">
        <v>583</v>
      </c>
      <c r="C8" s="586"/>
      <c r="D8" s="586"/>
      <c r="E8" s="586"/>
      <c r="F8" s="586"/>
      <c r="G8" s="586"/>
      <c r="H8" s="586"/>
      <c r="I8" s="586"/>
      <c r="J8" s="586"/>
      <c r="K8" s="586"/>
      <c r="L8" s="586"/>
      <c r="M8" s="586"/>
      <c r="N8" s="586"/>
      <c r="O8" s="586"/>
      <c r="P8" s="586"/>
      <c r="Q8" s="586"/>
      <c r="R8" s="586"/>
      <c r="S8" s="586"/>
      <c r="T8" s="586"/>
      <c r="U8" s="586"/>
      <c r="V8" s="586"/>
      <c r="W8" s="586"/>
      <c r="X8" s="586"/>
      <c r="Y8" s="587"/>
      <c r="AA8" s="585" t="s">
        <v>584</v>
      </c>
      <c r="AB8" s="586"/>
      <c r="AC8" s="586"/>
      <c r="AD8" s="586"/>
      <c r="AE8" s="586"/>
      <c r="AF8" s="586"/>
      <c r="AG8" s="586"/>
      <c r="AH8" s="586"/>
      <c r="AI8" s="586"/>
      <c r="AJ8" s="586"/>
      <c r="AK8" s="586"/>
      <c r="AL8" s="586"/>
      <c r="AM8" s="586"/>
      <c r="AN8" s="586"/>
      <c r="AO8" s="586"/>
      <c r="AP8" s="586"/>
      <c r="AQ8" s="586"/>
      <c r="AR8" s="586"/>
      <c r="AS8" s="586"/>
      <c r="AT8" s="586"/>
      <c r="AU8" s="586"/>
      <c r="AV8" s="586"/>
      <c r="AW8" s="586"/>
      <c r="AX8" s="587"/>
      <c r="AZ8" s="132"/>
    </row>
    <row r="9" spans="1:81" ht="11.1" customHeight="1" x14ac:dyDescent="0.25">
      <c r="A9" s="63"/>
      <c r="B9" s="141"/>
      <c r="C9" s="139"/>
      <c r="D9" s="139"/>
      <c r="E9" s="139"/>
      <c r="F9" s="139"/>
      <c r="G9" s="139"/>
      <c r="H9" s="139"/>
      <c r="I9" s="139"/>
      <c r="J9" s="139"/>
      <c r="K9" s="139"/>
      <c r="L9" s="139"/>
      <c r="M9" s="139"/>
      <c r="N9" s="139"/>
      <c r="O9" s="139"/>
      <c r="P9" s="139"/>
      <c r="Q9" s="139"/>
      <c r="R9" s="139"/>
      <c r="S9" s="139"/>
      <c r="T9" s="139"/>
      <c r="U9" s="139"/>
      <c r="V9" s="139"/>
      <c r="W9" s="139"/>
      <c r="X9" s="139"/>
      <c r="Y9" s="140"/>
      <c r="AA9" s="141"/>
      <c r="AB9" s="139"/>
      <c r="AC9" s="139"/>
      <c r="AD9" s="139"/>
      <c r="AE9" s="139"/>
      <c r="AF9" s="139"/>
      <c r="AG9" s="139"/>
      <c r="AH9" s="139"/>
      <c r="AI9" s="139"/>
      <c r="AJ9" s="139"/>
      <c r="AK9" s="139"/>
      <c r="AL9" s="139"/>
      <c r="AM9" s="139"/>
      <c r="AN9" s="139"/>
      <c r="AO9" s="139"/>
      <c r="AP9" s="139"/>
      <c r="AQ9" s="139"/>
      <c r="AR9" s="139"/>
      <c r="AS9" s="139"/>
      <c r="AT9" s="139"/>
      <c r="AU9" s="139"/>
      <c r="AV9" s="139"/>
      <c r="AW9" s="139"/>
      <c r="AX9" s="140"/>
      <c r="AZ9" s="132"/>
    </row>
    <row r="10" spans="1:81" ht="11.1" customHeight="1" x14ac:dyDescent="0.25">
      <c r="A10" s="63"/>
      <c r="B10" s="172" t="s">
        <v>585</v>
      </c>
      <c r="C10" s="173"/>
      <c r="D10" s="173"/>
      <c r="E10" s="173"/>
      <c r="F10" s="173"/>
      <c r="G10" s="173"/>
      <c r="H10" s="173"/>
      <c r="I10" s="173"/>
      <c r="J10" s="173"/>
      <c r="K10" s="173"/>
      <c r="L10" s="174" t="s">
        <v>297</v>
      </c>
      <c r="M10" s="173" t="s">
        <v>586</v>
      </c>
      <c r="N10" s="173"/>
      <c r="O10" s="173"/>
      <c r="P10" s="173"/>
      <c r="Q10" s="173"/>
      <c r="R10" s="173"/>
      <c r="S10" s="173"/>
      <c r="T10" s="173"/>
      <c r="U10" s="173"/>
      <c r="V10" s="173"/>
      <c r="W10" s="173"/>
      <c r="X10" s="173"/>
      <c r="Y10" s="140"/>
      <c r="AA10" s="172" t="s">
        <v>296</v>
      </c>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40"/>
      <c r="AZ10" s="132" t="s">
        <v>247</v>
      </c>
    </row>
    <row r="11" spans="1:81" ht="11.1" customHeight="1" x14ac:dyDescent="0.25">
      <c r="A11" s="63"/>
      <c r="B11" s="141"/>
      <c r="C11" s="139"/>
      <c r="D11" s="139"/>
      <c r="E11" s="139"/>
      <c r="F11" s="139"/>
      <c r="G11" s="139"/>
      <c r="H11" s="139"/>
      <c r="I11" s="139"/>
      <c r="J11" s="139"/>
      <c r="K11" s="139"/>
      <c r="L11" s="139"/>
      <c r="M11" s="139"/>
      <c r="N11" s="139"/>
      <c r="O11" s="139"/>
      <c r="P11" s="139"/>
      <c r="Q11" s="139"/>
      <c r="R11" s="139"/>
      <c r="S11" s="142" t="s">
        <v>270</v>
      </c>
      <c r="T11" s="143" t="s">
        <v>242</v>
      </c>
      <c r="U11" s="143"/>
      <c r="V11" s="143"/>
      <c r="W11" s="143"/>
      <c r="X11" s="143"/>
      <c r="Y11" s="140"/>
      <c r="AA11" s="141"/>
      <c r="AB11" s="139"/>
      <c r="AC11" s="139"/>
      <c r="AD11" s="139"/>
      <c r="AE11" s="139"/>
      <c r="AF11" s="139"/>
      <c r="AG11" s="139"/>
      <c r="AH11" s="139"/>
      <c r="AI11" s="139"/>
      <c r="AJ11" s="139"/>
      <c r="AK11" s="139"/>
      <c r="AL11" s="139"/>
      <c r="AM11" s="139"/>
      <c r="AN11" s="139"/>
      <c r="AO11" s="139"/>
      <c r="AP11" s="139"/>
      <c r="AQ11" s="139"/>
      <c r="AR11" s="142" t="s">
        <v>282</v>
      </c>
      <c r="AS11" s="143" t="s">
        <v>279</v>
      </c>
      <c r="AT11" s="143"/>
      <c r="AU11" s="143"/>
      <c r="AV11" s="143"/>
      <c r="AW11" s="143"/>
      <c r="AX11" s="140"/>
      <c r="AZ11" s="132" t="s">
        <v>248</v>
      </c>
    </row>
    <row r="12" spans="1:81" ht="11.1" customHeight="1" x14ac:dyDescent="0.25">
      <c r="A12" s="63"/>
      <c r="B12" s="144">
        <v>100</v>
      </c>
      <c r="C12" s="139"/>
      <c r="D12" s="145">
        <f>(Player!$V$36-(D$24^(1+(Player!$V$36/Player!$AM$36))))-($B12)</f>
        <v>7</v>
      </c>
      <c r="E12" s="145">
        <f>(Player!$V$36-(E$24^(1+(Player!$V$36/Player!$AM$36))))-($B12)</f>
        <v>6</v>
      </c>
      <c r="F12" s="145">
        <f>(Player!$V$36-(F$24^(1+(Player!$V$36/Player!$AM$36))))-($B12)</f>
        <v>3.6029423205534528</v>
      </c>
      <c r="G12" s="145">
        <f>(Player!$V$36-(G$24^(1+(Player!$V$36/Player!$AM$36))))-($B12)</f>
        <v>5.3305281116607262E-2</v>
      </c>
      <c r="H12" s="145">
        <f>(Player!$V$36-(H$24^(1+(Player!$V$36/Player!$AM$36))))-($B12)</f>
        <v>-4.5400008774867473</v>
      </c>
      <c r="I12" s="145">
        <f>(Player!$V$36-(I$24^(1+(Player!$V$36/Player!$AM$36))))-($B12)</f>
        <v>-10.107352073674448</v>
      </c>
      <c r="J12" s="145">
        <f>(Player!$V$36-(J$24^(1+(Player!$V$36/Player!$AM$36))))-($B12)</f>
        <v>-16.598322641553608</v>
      </c>
      <c r="K12" s="145">
        <f>(Player!$V$36-(K$24^(1+(Player!$V$36/Player!$AM$36))))-($B12)</f>
        <v>-23.973793539399168</v>
      </c>
      <c r="L12" s="145">
        <f>(Player!$V$36-(L$24^(1+(Player!$V$36/Player!$AM$36))))-($B12)</f>
        <v>-32.202048601686244</v>
      </c>
      <c r="M12" s="145">
        <f>(Player!$V$36-(M$24^(1+(Player!$V$36/Player!$AM$36))))-($B12)</f>
        <v>-41.256567517362484</v>
      </c>
      <c r="N12" s="145">
        <f>(Player!$V$36-(N$24^(1+(Player!$V$36/Player!$AM$36))))-($B12)</f>
        <v>-51.114661736871632</v>
      </c>
      <c r="O12" s="145">
        <f>(Player!$V$36-(O$24^(1+(Player!$V$36/Player!$AM$36))))-($B12)</f>
        <v>-61.756575399747916</v>
      </c>
      <c r="P12" s="145">
        <f>(Player!$V$36-(P$24^(1+(Player!$V$36/Player!$AM$36))))-($B12)</f>
        <v>-73.164863151546967</v>
      </c>
      <c r="Q12" s="145">
        <f>(Player!$V$36-(Q$24^(1+(Player!$V$36/Player!$AM$36))))-($B12)</f>
        <v>-85.32394274604691</v>
      </c>
      <c r="R12" s="145">
        <f>(Player!$V$36-(R$24^(1+(Player!$V$36/Player!$AM$36))))-($B12)</f>
        <v>-98.219763204607688</v>
      </c>
      <c r="S12" s="145">
        <f>(Player!$V$36-(S$24^(1+(Player!$V$36/Player!$AM$36))))-($B12)</f>
        <v>-111.83955230427321</v>
      </c>
      <c r="T12" s="145">
        <f>(Player!$V$36-(T$24^(1+(Player!$V$36/Player!$AM$36))))-($B12)</f>
        <v>-126.17162025239497</v>
      </c>
      <c r="U12" s="145">
        <f>(Player!$V$36-(U$24^(1+(Player!$V$36/Player!$AM$36))))-($B12)</f>
        <v>-141.20520422033781</v>
      </c>
      <c r="V12" s="145">
        <f>(Player!$V$36-(V$24^(1+(Player!$V$36/Player!$AM$36))))-($B12)</f>
        <v>-156.93034326858688</v>
      </c>
      <c r="W12" s="145">
        <f>(Player!$V$36-(W$24^(1+(Player!$V$36/Player!$AM$36))))-($B12)</f>
        <v>-173.3377763236935</v>
      </c>
      <c r="X12" s="145">
        <f>(Player!$V$36-(X$24^(1+(Player!$V$36/Player!$AM$36))))-($B12)</f>
        <v>-190.41885794167794</v>
      </c>
      <c r="Y12" s="140"/>
      <c r="AA12" s="144">
        <v>100</v>
      </c>
      <c r="AB12" s="139"/>
      <c r="AC12" s="177">
        <f>(Player!$BN$42-($AA12/10)) -(AC$24*2)</f>
        <v>33</v>
      </c>
      <c r="AD12" s="177">
        <f>(Player!$BN$42-($AA12/10)) -(AD$24*2)</f>
        <v>31</v>
      </c>
      <c r="AE12" s="177">
        <f>(Player!$BN$42-($AA12/10)) -(AE$24*2)</f>
        <v>29</v>
      </c>
      <c r="AF12" s="177">
        <f>(Player!$BN$42-($AA12/10)) -(AF$24*2)</f>
        <v>27</v>
      </c>
      <c r="AG12" s="177">
        <f>(Player!$BN$42-($AA12/10)) -(AG$24*2)</f>
        <v>25</v>
      </c>
      <c r="AH12" s="177">
        <f>(Player!$BN$42-($AA12/10)) -(AH$24*2)</f>
        <v>23</v>
      </c>
      <c r="AI12" s="177">
        <f>(Player!$BN$42-($AA12/10)) -(AI$24*2)</f>
        <v>21</v>
      </c>
      <c r="AJ12" s="177">
        <f>(Player!$BN$42-($AA12/10)) -(AJ$24*2)</f>
        <v>19</v>
      </c>
      <c r="AK12" s="177">
        <f>(Player!$BN$42-($AA12/10)) -(AK$24*2)</f>
        <v>17</v>
      </c>
      <c r="AL12" s="177">
        <f>(Player!$BN$42-($AA12/10)) -(AL$24*2)</f>
        <v>15</v>
      </c>
      <c r="AM12" s="177">
        <f>(Player!$BN$42-($AA12/10)) -(AM$24*2)</f>
        <v>13</v>
      </c>
      <c r="AN12" s="177">
        <f>(Player!$BN$42-($AA12/10)) -(AN$24*2)</f>
        <v>11</v>
      </c>
      <c r="AO12" s="177">
        <f>(Player!$BN$42-($AA12/10)) -(AO$24*2)</f>
        <v>9</v>
      </c>
      <c r="AP12" s="177">
        <f>(Player!$BN$42-($AA12/10)) -(AP$24*2)</f>
        <v>7</v>
      </c>
      <c r="AQ12" s="177">
        <f>(Player!$BN$42-($AA12/10)) -(AQ$24*2)</f>
        <v>5</v>
      </c>
      <c r="AR12" s="177">
        <f>(Player!$BN$42-($AA12/10)) -(AR$24*2)</f>
        <v>3</v>
      </c>
      <c r="AS12" s="177">
        <f>(Player!$BN$42-($AA12/10)) -(AS$24*2)</f>
        <v>1</v>
      </c>
      <c r="AT12" s="177">
        <f>(Player!$BN$42-($AA12/10)) -(AT$24*2)</f>
        <v>-1</v>
      </c>
      <c r="AU12" s="177">
        <f>(Player!$BN$42-($AA12/10)) -(AU$24*2)</f>
        <v>-3</v>
      </c>
      <c r="AV12" s="177">
        <f>(Player!$BN$42-($AA12/10)) -(AV$24*2)</f>
        <v>-5</v>
      </c>
      <c r="AW12" s="177">
        <f>(Player!$BN$42-($AA12/10)) -(AW$24*2)</f>
        <v>-7</v>
      </c>
      <c r="AX12" s="140"/>
      <c r="AZ12" s="132"/>
    </row>
    <row r="13" spans="1:81" ht="11.1" customHeight="1" x14ac:dyDescent="0.25">
      <c r="A13" s="63"/>
      <c r="B13" s="144">
        <v>90</v>
      </c>
      <c r="C13" s="146"/>
      <c r="D13" s="145">
        <f>(Player!$V$36-(D$24^(1+(Player!$V$36/Player!$AM$36))))-($B13)</f>
        <v>17</v>
      </c>
      <c r="E13" s="145">
        <f>(Player!$V$36-(E$24^(1+(Player!$V$36/Player!$AM$36))))-($B13)</f>
        <v>16</v>
      </c>
      <c r="F13" s="145">
        <f>(Player!$V$36-(F$24^(1+(Player!$V$36/Player!$AM$36))))-($B13)</f>
        <v>13.602942320553453</v>
      </c>
      <c r="G13" s="145">
        <f>(Player!$V$36-(G$24^(1+(Player!$V$36/Player!$AM$36))))-($B13)</f>
        <v>10.053305281116607</v>
      </c>
      <c r="H13" s="145">
        <f>(Player!$V$36-(H$24^(1+(Player!$V$36/Player!$AM$36))))-($B13)</f>
        <v>5.4599991225132527</v>
      </c>
      <c r="I13" s="145">
        <f>(Player!$V$36-(I$24^(1+(Player!$V$36/Player!$AM$36))))-($B13)</f>
        <v>-0.10735207367444843</v>
      </c>
      <c r="J13" s="145">
        <f>(Player!$V$36-(J$24^(1+(Player!$V$36/Player!$AM$36))))-($B13)</f>
        <v>-6.598322641553608</v>
      </c>
      <c r="K13" s="145">
        <f>(Player!$V$36-(K$24^(1+(Player!$V$36/Player!$AM$36))))-($B13)</f>
        <v>-13.973793539399168</v>
      </c>
      <c r="L13" s="145">
        <f>(Player!$V$36-(L$24^(1+(Player!$V$36/Player!$AM$36))))-($B13)</f>
        <v>-22.202048601686244</v>
      </c>
      <c r="M13" s="145">
        <f>(Player!$V$36-(M$24^(1+(Player!$V$36/Player!$AM$36))))-($B13)</f>
        <v>-31.256567517362484</v>
      </c>
      <c r="N13" s="145">
        <f>(Player!$V$36-(N$24^(1+(Player!$V$36/Player!$AM$36))))-($B13)</f>
        <v>-41.114661736871632</v>
      </c>
      <c r="O13" s="145">
        <f>(Player!$V$36-(O$24^(1+(Player!$V$36/Player!$AM$36))))-($B13)</f>
        <v>-51.756575399747916</v>
      </c>
      <c r="P13" s="145">
        <f>(Player!$V$36-(P$24^(1+(Player!$V$36/Player!$AM$36))))-($B13)</f>
        <v>-63.164863151546967</v>
      </c>
      <c r="Q13" s="145">
        <f>(Player!$V$36-(Q$24^(1+(Player!$V$36/Player!$AM$36))))-($B13)</f>
        <v>-75.32394274604691</v>
      </c>
      <c r="R13" s="145">
        <f>(Player!$V$36-(R$24^(1+(Player!$V$36/Player!$AM$36))))-($B13)</f>
        <v>-88.219763204607688</v>
      </c>
      <c r="S13" s="145">
        <f>(Player!$V$36-(S$24^(1+(Player!$V$36/Player!$AM$36))))-($B13)</f>
        <v>-101.83955230427321</v>
      </c>
      <c r="T13" s="145">
        <f>(Player!$V$36-(T$24^(1+(Player!$V$36/Player!$AM$36))))-($B13)</f>
        <v>-116.17162025239497</v>
      </c>
      <c r="U13" s="145">
        <f>(Player!$V$36-(U$24^(1+(Player!$V$36/Player!$AM$36))))-($B13)</f>
        <v>-131.20520422033781</v>
      </c>
      <c r="V13" s="145">
        <f>(Player!$V$36-(V$24^(1+(Player!$V$36/Player!$AM$36))))-($B13)</f>
        <v>-146.93034326858688</v>
      </c>
      <c r="W13" s="145">
        <f>(Player!$V$36-(W$24^(1+(Player!$V$36/Player!$AM$36))))-($B13)</f>
        <v>-163.3377763236935</v>
      </c>
      <c r="X13" s="145">
        <f>(Player!$V$36-(X$24^(1+(Player!$V$36/Player!$AM$36))))-($B13)</f>
        <v>-180.41885794167794</v>
      </c>
      <c r="Y13" s="140"/>
      <c r="AA13" s="144">
        <v>90</v>
      </c>
      <c r="AB13" s="146"/>
      <c r="AC13" s="177">
        <f>(Player!$BN$42-($AA13/10)) -(AC$24*2)</f>
        <v>34</v>
      </c>
      <c r="AD13" s="177">
        <f>(Player!$BN$42-($AA13/10)) -(AD$24*2)</f>
        <v>32</v>
      </c>
      <c r="AE13" s="177">
        <f>(Player!$BN$42-($AA13/10)) -(AE$24*2)</f>
        <v>30</v>
      </c>
      <c r="AF13" s="177">
        <f>(Player!$BN$42-($AA13/10)) -(AF$24*2)</f>
        <v>28</v>
      </c>
      <c r="AG13" s="177">
        <f>(Player!$BN$42-($AA13/10)) -(AG$24*2)</f>
        <v>26</v>
      </c>
      <c r="AH13" s="177">
        <f>(Player!$BN$42-($AA13/10)) -(AH$24*2)</f>
        <v>24</v>
      </c>
      <c r="AI13" s="177">
        <f>(Player!$BN$42-($AA13/10)) -(AI$24*2)</f>
        <v>22</v>
      </c>
      <c r="AJ13" s="177">
        <f>(Player!$BN$42-($AA13/10)) -(AJ$24*2)</f>
        <v>20</v>
      </c>
      <c r="AK13" s="177">
        <f>(Player!$BN$42-($AA13/10)) -(AK$24*2)</f>
        <v>18</v>
      </c>
      <c r="AL13" s="177">
        <f>(Player!$BN$42-($AA13/10)) -(AL$24*2)</f>
        <v>16</v>
      </c>
      <c r="AM13" s="177">
        <f>(Player!$BN$42-($AA13/10)) -(AM$24*2)</f>
        <v>14</v>
      </c>
      <c r="AN13" s="177">
        <f>(Player!$BN$42-($AA13/10)) -(AN$24*2)</f>
        <v>12</v>
      </c>
      <c r="AO13" s="177">
        <f>(Player!$BN$42-($AA13/10)) -(AO$24*2)</f>
        <v>10</v>
      </c>
      <c r="AP13" s="177">
        <f>(Player!$BN$42-($AA13/10)) -(AP$24*2)</f>
        <v>8</v>
      </c>
      <c r="AQ13" s="177">
        <f>(Player!$BN$42-($AA13/10)) -(AQ$24*2)</f>
        <v>6</v>
      </c>
      <c r="AR13" s="177">
        <f>(Player!$BN$42-($AA13/10)) -(AR$24*2)</f>
        <v>4</v>
      </c>
      <c r="AS13" s="177">
        <f>(Player!$BN$42-($AA13/10)) -(AS$24*2)</f>
        <v>2</v>
      </c>
      <c r="AT13" s="177">
        <f>(Player!$BN$42-($AA13/10)) -(AT$24*2)</f>
        <v>0</v>
      </c>
      <c r="AU13" s="177">
        <f>(Player!$BN$42-($AA13/10)) -(AU$24*2)</f>
        <v>-2</v>
      </c>
      <c r="AV13" s="177">
        <f>(Player!$BN$42-($AA13/10)) -(AV$24*2)</f>
        <v>-4</v>
      </c>
      <c r="AW13" s="177">
        <f>(Player!$BN$42-($AA13/10)) -(AW$24*2)</f>
        <v>-6</v>
      </c>
      <c r="AX13" s="140"/>
      <c r="AZ13" s="132" t="s">
        <v>249</v>
      </c>
    </row>
    <row r="14" spans="1:81" ht="11.1" customHeight="1" x14ac:dyDescent="0.25">
      <c r="A14" s="63"/>
      <c r="B14" s="144">
        <v>80</v>
      </c>
      <c r="C14" s="146"/>
      <c r="D14" s="145">
        <f>(Player!$V$36-(D$24^(1+(Player!$V$36/Player!$AM$36))))-($B14)</f>
        <v>27</v>
      </c>
      <c r="E14" s="145">
        <f>(Player!$V$36-(E$24^(1+(Player!$V$36/Player!$AM$36))))-($B14)</f>
        <v>26</v>
      </c>
      <c r="F14" s="145">
        <f>(Player!$V$36-(F$24^(1+(Player!$V$36/Player!$AM$36))))-($B14)</f>
        <v>23.602942320553453</v>
      </c>
      <c r="G14" s="145">
        <f>(Player!$V$36-(G$24^(1+(Player!$V$36/Player!$AM$36))))-($B14)</f>
        <v>20.053305281116607</v>
      </c>
      <c r="H14" s="145">
        <f>(Player!$V$36-(H$24^(1+(Player!$V$36/Player!$AM$36))))-($B14)</f>
        <v>15.459999122513253</v>
      </c>
      <c r="I14" s="145">
        <f>(Player!$V$36-(I$24^(1+(Player!$V$36/Player!$AM$36))))-($B14)</f>
        <v>9.8926479263255516</v>
      </c>
      <c r="J14" s="145">
        <f>(Player!$V$36-(J$24^(1+(Player!$V$36/Player!$AM$36))))-($B14)</f>
        <v>3.401677358446392</v>
      </c>
      <c r="K14" s="145">
        <f>(Player!$V$36-(K$24^(1+(Player!$V$36/Player!$AM$36))))-($B14)</f>
        <v>-3.9737935393991677</v>
      </c>
      <c r="L14" s="145">
        <f>(Player!$V$36-(L$24^(1+(Player!$V$36/Player!$AM$36))))-($B14)</f>
        <v>-12.202048601686244</v>
      </c>
      <c r="M14" s="145">
        <f>(Player!$V$36-(M$24^(1+(Player!$V$36/Player!$AM$36))))-($B14)</f>
        <v>-21.256567517362484</v>
      </c>
      <c r="N14" s="145">
        <f>(Player!$V$36-(N$24^(1+(Player!$V$36/Player!$AM$36))))-($B14)</f>
        <v>-31.114661736871632</v>
      </c>
      <c r="O14" s="145">
        <f>(Player!$V$36-(O$24^(1+(Player!$V$36/Player!$AM$36))))-($B14)</f>
        <v>-41.756575399747916</v>
      </c>
      <c r="P14" s="145">
        <f>(Player!$V$36-(P$24^(1+(Player!$V$36/Player!$AM$36))))-($B14)</f>
        <v>-53.164863151546967</v>
      </c>
      <c r="Q14" s="145">
        <f>(Player!$V$36-(Q$24^(1+(Player!$V$36/Player!$AM$36))))-($B14)</f>
        <v>-65.32394274604691</v>
      </c>
      <c r="R14" s="145">
        <f>(Player!$V$36-(R$24^(1+(Player!$V$36/Player!$AM$36))))-($B14)</f>
        <v>-78.219763204607688</v>
      </c>
      <c r="S14" s="145">
        <f>(Player!$V$36-(S$24^(1+(Player!$V$36/Player!$AM$36))))-($B14)</f>
        <v>-91.839552304273212</v>
      </c>
      <c r="T14" s="145">
        <f>(Player!$V$36-(T$24^(1+(Player!$V$36/Player!$AM$36))))-($B14)</f>
        <v>-106.17162025239497</v>
      </c>
      <c r="U14" s="145">
        <f>(Player!$V$36-(U$24^(1+(Player!$V$36/Player!$AM$36))))-($B14)</f>
        <v>-121.20520422033781</v>
      </c>
      <c r="V14" s="145">
        <f>(Player!$V$36-(V$24^(1+(Player!$V$36/Player!$AM$36))))-($B14)</f>
        <v>-136.93034326858688</v>
      </c>
      <c r="W14" s="145">
        <f>(Player!$V$36-(W$24^(1+(Player!$V$36/Player!$AM$36))))-($B14)</f>
        <v>-153.3377763236935</v>
      </c>
      <c r="X14" s="145">
        <f>(Player!$V$36-(X$24^(1+(Player!$V$36/Player!$AM$36))))-($B14)</f>
        <v>-170.41885794167794</v>
      </c>
      <c r="Y14" s="140"/>
      <c r="AA14" s="144">
        <v>80</v>
      </c>
      <c r="AB14" s="146"/>
      <c r="AC14" s="177">
        <f>(Player!$BN$42-($AA14/10)) -(AC$24*2)</f>
        <v>35</v>
      </c>
      <c r="AD14" s="177">
        <f>(Player!$BN$42-($AA14/10)) -(AD$24*2)</f>
        <v>33</v>
      </c>
      <c r="AE14" s="177">
        <f>(Player!$BN$42-($AA14/10)) -(AE$24*2)</f>
        <v>31</v>
      </c>
      <c r="AF14" s="177">
        <f>(Player!$BN$42-($AA14/10)) -(AF$24*2)</f>
        <v>29</v>
      </c>
      <c r="AG14" s="177">
        <f>(Player!$BN$42-($AA14/10)) -(AG$24*2)</f>
        <v>27</v>
      </c>
      <c r="AH14" s="177">
        <f>(Player!$BN$42-($AA14/10)) -(AH$24*2)</f>
        <v>25</v>
      </c>
      <c r="AI14" s="177">
        <f>(Player!$BN$42-($AA14/10)) -(AI$24*2)</f>
        <v>23</v>
      </c>
      <c r="AJ14" s="177">
        <f>(Player!$BN$42-($AA14/10)) -(AJ$24*2)</f>
        <v>21</v>
      </c>
      <c r="AK14" s="177">
        <f>(Player!$BN$42-($AA14/10)) -(AK$24*2)</f>
        <v>19</v>
      </c>
      <c r="AL14" s="177">
        <f>(Player!$BN$42-($AA14/10)) -(AL$24*2)</f>
        <v>17</v>
      </c>
      <c r="AM14" s="177">
        <f>(Player!$BN$42-($AA14/10)) -(AM$24*2)</f>
        <v>15</v>
      </c>
      <c r="AN14" s="177">
        <f>(Player!$BN$42-($AA14/10)) -(AN$24*2)</f>
        <v>13</v>
      </c>
      <c r="AO14" s="177">
        <f>(Player!$BN$42-($AA14/10)) -(AO$24*2)</f>
        <v>11</v>
      </c>
      <c r="AP14" s="177">
        <f>(Player!$BN$42-($AA14/10)) -(AP$24*2)</f>
        <v>9</v>
      </c>
      <c r="AQ14" s="177">
        <f>(Player!$BN$42-($AA14/10)) -(AQ$24*2)</f>
        <v>7</v>
      </c>
      <c r="AR14" s="177">
        <f>(Player!$BN$42-($AA14/10)) -(AR$24*2)</f>
        <v>5</v>
      </c>
      <c r="AS14" s="177">
        <f>(Player!$BN$42-($AA14/10)) -(AS$24*2)</f>
        <v>3</v>
      </c>
      <c r="AT14" s="177">
        <f>(Player!$BN$42-($AA14/10)) -(AT$24*2)</f>
        <v>1</v>
      </c>
      <c r="AU14" s="177">
        <f>(Player!$BN$42-($AA14/10)) -(AU$24*2)</f>
        <v>-1</v>
      </c>
      <c r="AV14" s="177">
        <f>(Player!$BN$42-($AA14/10)) -(AV$24*2)</f>
        <v>-3</v>
      </c>
      <c r="AW14" s="177">
        <f>(Player!$BN$42-($AA14/10)) -(AW$24*2)</f>
        <v>-5</v>
      </c>
      <c r="AX14" s="140"/>
      <c r="AZ14" s="132"/>
    </row>
    <row r="15" spans="1:81" ht="11.1" customHeight="1" x14ac:dyDescent="0.25">
      <c r="A15" s="63"/>
      <c r="B15" s="144">
        <v>70</v>
      </c>
      <c r="C15" s="146"/>
      <c r="D15" s="145">
        <f>(Player!$V$36-(D$24^(1+(Player!$V$36/Player!$AM$36))))-($B15)</f>
        <v>37</v>
      </c>
      <c r="E15" s="145">
        <f>(Player!$V$36-(E$24^(1+(Player!$V$36/Player!$AM$36))))-($B15)</f>
        <v>36</v>
      </c>
      <c r="F15" s="145">
        <f>(Player!$V$36-(F$24^(1+(Player!$V$36/Player!$AM$36))))-($B15)</f>
        <v>33.602942320553453</v>
      </c>
      <c r="G15" s="145">
        <f>(Player!$V$36-(G$24^(1+(Player!$V$36/Player!$AM$36))))-($B15)</f>
        <v>30.053305281116607</v>
      </c>
      <c r="H15" s="145">
        <f>(Player!$V$36-(H$24^(1+(Player!$V$36/Player!$AM$36))))-($B15)</f>
        <v>25.459999122513253</v>
      </c>
      <c r="I15" s="145">
        <f>(Player!$V$36-(I$24^(1+(Player!$V$36/Player!$AM$36))))-($B15)</f>
        <v>19.892647926325552</v>
      </c>
      <c r="J15" s="145">
        <f>(Player!$V$36-(J$24^(1+(Player!$V$36/Player!$AM$36))))-($B15)</f>
        <v>13.401677358446392</v>
      </c>
      <c r="K15" s="145">
        <f>(Player!$V$36-(K$24^(1+(Player!$V$36/Player!$AM$36))))-($B15)</f>
        <v>6.0262064606008323</v>
      </c>
      <c r="L15" s="145">
        <f>(Player!$V$36-(L$24^(1+(Player!$V$36/Player!$AM$36))))-($B15)</f>
        <v>-2.2020486016862435</v>
      </c>
      <c r="M15" s="145">
        <f>(Player!$V$36-(M$24^(1+(Player!$V$36/Player!$AM$36))))-($B15)</f>
        <v>-11.256567517362484</v>
      </c>
      <c r="N15" s="145">
        <f>(Player!$V$36-(N$24^(1+(Player!$V$36/Player!$AM$36))))-($B15)</f>
        <v>-21.114661736871632</v>
      </c>
      <c r="O15" s="145">
        <f>(Player!$V$36-(O$24^(1+(Player!$V$36/Player!$AM$36))))-($B15)</f>
        <v>-31.756575399747916</v>
      </c>
      <c r="P15" s="145">
        <f>(Player!$V$36-(P$24^(1+(Player!$V$36/Player!$AM$36))))-($B15)</f>
        <v>-43.164863151546967</v>
      </c>
      <c r="Q15" s="145">
        <f>(Player!$V$36-(Q$24^(1+(Player!$V$36/Player!$AM$36))))-($B15)</f>
        <v>-55.32394274604691</v>
      </c>
      <c r="R15" s="145">
        <f>(Player!$V$36-(R$24^(1+(Player!$V$36/Player!$AM$36))))-($B15)</f>
        <v>-68.219763204607688</v>
      </c>
      <c r="S15" s="145">
        <f>(Player!$V$36-(S$24^(1+(Player!$V$36/Player!$AM$36))))-($B15)</f>
        <v>-81.839552304273212</v>
      </c>
      <c r="T15" s="145">
        <f>(Player!$V$36-(T$24^(1+(Player!$V$36/Player!$AM$36))))-($B15)</f>
        <v>-96.171620252394973</v>
      </c>
      <c r="U15" s="145">
        <f>(Player!$V$36-(U$24^(1+(Player!$V$36/Player!$AM$36))))-($B15)</f>
        <v>-111.20520422033781</v>
      </c>
      <c r="V15" s="145">
        <f>(Player!$V$36-(V$24^(1+(Player!$V$36/Player!$AM$36))))-($B15)</f>
        <v>-126.93034326858688</v>
      </c>
      <c r="W15" s="145">
        <f>(Player!$V$36-(W$24^(1+(Player!$V$36/Player!$AM$36))))-($B15)</f>
        <v>-143.3377763236935</v>
      </c>
      <c r="X15" s="145">
        <f>(Player!$V$36-(X$24^(1+(Player!$V$36/Player!$AM$36))))-($B15)</f>
        <v>-160.41885794167794</v>
      </c>
      <c r="Y15" s="140"/>
      <c r="AA15" s="144">
        <v>70</v>
      </c>
      <c r="AB15" s="146"/>
      <c r="AC15" s="177">
        <f>(Player!$BN$42-($AA15/10)) -(AC$24*2)</f>
        <v>36</v>
      </c>
      <c r="AD15" s="177">
        <f>(Player!$BN$42-($AA15/10)) -(AD$24*2)</f>
        <v>34</v>
      </c>
      <c r="AE15" s="177">
        <f>(Player!$BN$42-($AA15/10)) -(AE$24*2)</f>
        <v>32</v>
      </c>
      <c r="AF15" s="177">
        <f>(Player!$BN$42-($AA15/10)) -(AF$24*2)</f>
        <v>30</v>
      </c>
      <c r="AG15" s="177">
        <f>(Player!$BN$42-($AA15/10)) -(AG$24*2)</f>
        <v>28</v>
      </c>
      <c r="AH15" s="177">
        <f>(Player!$BN$42-($AA15/10)) -(AH$24*2)</f>
        <v>26</v>
      </c>
      <c r="AI15" s="177">
        <f>(Player!$BN$42-($AA15/10)) -(AI$24*2)</f>
        <v>24</v>
      </c>
      <c r="AJ15" s="177">
        <f>(Player!$BN$42-($AA15/10)) -(AJ$24*2)</f>
        <v>22</v>
      </c>
      <c r="AK15" s="177">
        <f>(Player!$BN$42-($AA15/10)) -(AK$24*2)</f>
        <v>20</v>
      </c>
      <c r="AL15" s="177">
        <f>(Player!$BN$42-($AA15/10)) -(AL$24*2)</f>
        <v>18</v>
      </c>
      <c r="AM15" s="177">
        <f>(Player!$BN$42-($AA15/10)) -(AM$24*2)</f>
        <v>16</v>
      </c>
      <c r="AN15" s="177">
        <f>(Player!$BN$42-($AA15/10)) -(AN$24*2)</f>
        <v>14</v>
      </c>
      <c r="AO15" s="177">
        <f>(Player!$BN$42-($AA15/10)) -(AO$24*2)</f>
        <v>12</v>
      </c>
      <c r="AP15" s="177">
        <f>(Player!$BN$42-($AA15/10)) -(AP$24*2)</f>
        <v>10</v>
      </c>
      <c r="AQ15" s="177">
        <f>(Player!$BN$42-($AA15/10)) -(AQ$24*2)</f>
        <v>8</v>
      </c>
      <c r="AR15" s="177">
        <f>(Player!$BN$42-($AA15/10)) -(AR$24*2)</f>
        <v>6</v>
      </c>
      <c r="AS15" s="177">
        <f>(Player!$BN$42-($AA15/10)) -(AS$24*2)</f>
        <v>4</v>
      </c>
      <c r="AT15" s="177">
        <f>(Player!$BN$42-($AA15/10)) -(AT$24*2)</f>
        <v>2</v>
      </c>
      <c r="AU15" s="177">
        <f>(Player!$BN$42-($AA15/10)) -(AU$24*2)</f>
        <v>0</v>
      </c>
      <c r="AV15" s="177">
        <f>(Player!$BN$42-($AA15/10)) -(AV$24*2)</f>
        <v>-2</v>
      </c>
      <c r="AW15" s="177">
        <f>(Player!$BN$42-($AA15/10)) -(AW$24*2)</f>
        <v>-4</v>
      </c>
      <c r="AX15" s="140"/>
      <c r="AZ15" s="132"/>
    </row>
    <row r="16" spans="1:81" ht="11.1" customHeight="1" x14ac:dyDescent="0.25">
      <c r="A16" s="63"/>
      <c r="B16" s="144">
        <v>60</v>
      </c>
      <c r="C16" s="147"/>
      <c r="D16" s="145">
        <f>(Player!$V$36-(D$24^(1+(Player!$V$36/Player!$AM$36))))-($B16)</f>
        <v>47</v>
      </c>
      <c r="E16" s="145">
        <f>(Player!$V$36-(E$24^(1+(Player!$V$36/Player!$AM$36))))-($B16)</f>
        <v>46</v>
      </c>
      <c r="F16" s="145">
        <f>(Player!$V$36-(F$24^(1+(Player!$V$36/Player!$AM$36))))-($B16)</f>
        <v>43.602942320553453</v>
      </c>
      <c r="G16" s="145">
        <f>(Player!$V$36-(G$24^(1+(Player!$V$36/Player!$AM$36))))-($B16)</f>
        <v>40.053305281116607</v>
      </c>
      <c r="H16" s="145">
        <f>(Player!$V$36-(H$24^(1+(Player!$V$36/Player!$AM$36))))-($B16)</f>
        <v>35.459999122513253</v>
      </c>
      <c r="I16" s="145">
        <f>(Player!$V$36-(I$24^(1+(Player!$V$36/Player!$AM$36))))-($B16)</f>
        <v>29.892647926325552</v>
      </c>
      <c r="J16" s="145">
        <f>(Player!$V$36-(J$24^(1+(Player!$V$36/Player!$AM$36))))-($B16)</f>
        <v>23.401677358446392</v>
      </c>
      <c r="K16" s="145">
        <f>(Player!$V$36-(K$24^(1+(Player!$V$36/Player!$AM$36))))-($B16)</f>
        <v>16.026206460600832</v>
      </c>
      <c r="L16" s="145">
        <f>(Player!$V$36-(L$24^(1+(Player!$V$36/Player!$AM$36))))-($B16)</f>
        <v>7.7979513983137565</v>
      </c>
      <c r="M16" s="145">
        <f>(Player!$V$36-(M$24^(1+(Player!$V$36/Player!$AM$36))))-($B16)</f>
        <v>-1.256567517362484</v>
      </c>
      <c r="N16" s="145">
        <f>(Player!$V$36-(N$24^(1+(Player!$V$36/Player!$AM$36))))-($B16)</f>
        <v>-11.114661736871632</v>
      </c>
      <c r="O16" s="145">
        <f>(Player!$V$36-(O$24^(1+(Player!$V$36/Player!$AM$36))))-($B16)</f>
        <v>-21.756575399747916</v>
      </c>
      <c r="P16" s="145">
        <f>(Player!$V$36-(P$24^(1+(Player!$V$36/Player!$AM$36))))-($B16)</f>
        <v>-33.164863151546967</v>
      </c>
      <c r="Q16" s="145">
        <f>(Player!$V$36-(Q$24^(1+(Player!$V$36/Player!$AM$36))))-($B16)</f>
        <v>-45.32394274604691</v>
      </c>
      <c r="R16" s="145">
        <f>(Player!$V$36-(R$24^(1+(Player!$V$36/Player!$AM$36))))-($B16)</f>
        <v>-58.219763204607688</v>
      </c>
      <c r="S16" s="145">
        <f>(Player!$V$36-(S$24^(1+(Player!$V$36/Player!$AM$36))))-($B16)</f>
        <v>-71.839552304273212</v>
      </c>
      <c r="T16" s="145">
        <f>(Player!$V$36-(T$24^(1+(Player!$V$36/Player!$AM$36))))-($B16)</f>
        <v>-86.171620252394973</v>
      </c>
      <c r="U16" s="145">
        <f>(Player!$V$36-(U$24^(1+(Player!$V$36/Player!$AM$36))))-($B16)</f>
        <v>-101.20520422033781</v>
      </c>
      <c r="V16" s="145">
        <f>(Player!$V$36-(V$24^(1+(Player!$V$36/Player!$AM$36))))-($B16)</f>
        <v>-116.93034326858688</v>
      </c>
      <c r="W16" s="145">
        <f>(Player!$V$36-(W$24^(1+(Player!$V$36/Player!$AM$36))))-($B16)</f>
        <v>-133.3377763236935</v>
      </c>
      <c r="X16" s="145">
        <f>(Player!$V$36-(X$24^(1+(Player!$V$36/Player!$AM$36))))-($B16)</f>
        <v>-150.41885794167794</v>
      </c>
      <c r="Y16" s="140"/>
      <c r="AA16" s="144">
        <v>60</v>
      </c>
      <c r="AB16" s="147"/>
      <c r="AC16" s="177">
        <f>(Player!$BN$42-($AA16/10)) -(AC$24*2)</f>
        <v>37</v>
      </c>
      <c r="AD16" s="177">
        <f>(Player!$BN$42-($AA16/10)) -(AD$24*2)</f>
        <v>35</v>
      </c>
      <c r="AE16" s="177">
        <f>(Player!$BN$42-($AA16/10)) -(AE$24*2)</f>
        <v>33</v>
      </c>
      <c r="AF16" s="177">
        <f>(Player!$BN$42-($AA16/10)) -(AF$24*2)</f>
        <v>31</v>
      </c>
      <c r="AG16" s="177">
        <f>(Player!$BN$42-($AA16/10)) -(AG$24*2)</f>
        <v>29</v>
      </c>
      <c r="AH16" s="177">
        <f>(Player!$BN$42-($AA16/10)) -(AH$24*2)</f>
        <v>27</v>
      </c>
      <c r="AI16" s="177">
        <f>(Player!$BN$42-($AA16/10)) -(AI$24*2)</f>
        <v>25</v>
      </c>
      <c r="AJ16" s="177">
        <f>(Player!$BN$42-($AA16/10)) -(AJ$24*2)</f>
        <v>23</v>
      </c>
      <c r="AK16" s="177">
        <f>(Player!$BN$42-($AA16/10)) -(AK$24*2)</f>
        <v>21</v>
      </c>
      <c r="AL16" s="177">
        <f>(Player!$BN$42-($AA16/10)) -(AL$24*2)</f>
        <v>19</v>
      </c>
      <c r="AM16" s="177">
        <f>(Player!$BN$42-($AA16/10)) -(AM$24*2)</f>
        <v>17</v>
      </c>
      <c r="AN16" s="177">
        <f>(Player!$BN$42-($AA16/10)) -(AN$24*2)</f>
        <v>15</v>
      </c>
      <c r="AO16" s="177">
        <f>(Player!$BN$42-($AA16/10)) -(AO$24*2)</f>
        <v>13</v>
      </c>
      <c r="AP16" s="177">
        <f>(Player!$BN$42-($AA16/10)) -(AP$24*2)</f>
        <v>11</v>
      </c>
      <c r="AQ16" s="177">
        <f>(Player!$BN$42-($AA16/10)) -(AQ$24*2)</f>
        <v>9</v>
      </c>
      <c r="AR16" s="177">
        <f>(Player!$BN$42-($AA16/10)) -(AR$24*2)</f>
        <v>7</v>
      </c>
      <c r="AS16" s="177">
        <f>(Player!$BN$42-($AA16/10)) -(AS$24*2)</f>
        <v>5</v>
      </c>
      <c r="AT16" s="177">
        <f>(Player!$BN$42-($AA16/10)) -(AT$24*2)</f>
        <v>3</v>
      </c>
      <c r="AU16" s="177">
        <f>(Player!$BN$42-($AA16/10)) -(AU$24*2)</f>
        <v>1</v>
      </c>
      <c r="AV16" s="177">
        <f>(Player!$BN$42-($AA16/10)) -(AV$24*2)</f>
        <v>-1</v>
      </c>
      <c r="AW16" s="177">
        <f>(Player!$BN$42-($AA16/10)) -(AW$24*2)</f>
        <v>-3</v>
      </c>
      <c r="AX16" s="140"/>
      <c r="AZ16" s="133" t="s">
        <v>250</v>
      </c>
    </row>
    <row r="17" spans="1:52" ht="11.1" customHeight="1" x14ac:dyDescent="0.25">
      <c r="A17" s="63"/>
      <c r="B17" s="144">
        <v>50</v>
      </c>
      <c r="C17" s="148"/>
      <c r="D17" s="145">
        <f>(Player!$V$36-(D$24^(1+(Player!$V$36/Player!$AM$36))))-($B17)</f>
        <v>57</v>
      </c>
      <c r="E17" s="145">
        <f>(Player!$V$36-(E$24^(1+(Player!$V$36/Player!$AM$36))))-($B17)</f>
        <v>56</v>
      </c>
      <c r="F17" s="145">
        <f>(Player!$V$36-(F$24^(1+(Player!$V$36/Player!$AM$36))))-($B17)</f>
        <v>53.602942320553453</v>
      </c>
      <c r="G17" s="145">
        <f>(Player!$V$36-(G$24^(1+(Player!$V$36/Player!$AM$36))))-($B17)</f>
        <v>50.053305281116607</v>
      </c>
      <c r="H17" s="145">
        <f>(Player!$V$36-(H$24^(1+(Player!$V$36/Player!$AM$36))))-($B17)</f>
        <v>45.459999122513253</v>
      </c>
      <c r="I17" s="145">
        <f>(Player!$V$36-(I$24^(1+(Player!$V$36/Player!$AM$36))))-($B17)</f>
        <v>39.892647926325552</v>
      </c>
      <c r="J17" s="145">
        <f>(Player!$V$36-(J$24^(1+(Player!$V$36/Player!$AM$36))))-($B17)</f>
        <v>33.401677358446392</v>
      </c>
      <c r="K17" s="145">
        <f>(Player!$V$36-(K$24^(1+(Player!$V$36/Player!$AM$36))))-($B17)</f>
        <v>26.026206460600832</v>
      </c>
      <c r="L17" s="145">
        <f>(Player!$V$36-(L$24^(1+(Player!$V$36/Player!$AM$36))))-($B17)</f>
        <v>17.797951398313756</v>
      </c>
      <c r="M17" s="145">
        <f>(Player!$V$36-(M$24^(1+(Player!$V$36/Player!$AM$36))))-($B17)</f>
        <v>8.743432482637516</v>
      </c>
      <c r="N17" s="145">
        <f>(Player!$V$36-(N$24^(1+(Player!$V$36/Player!$AM$36))))-($B17)</f>
        <v>-1.1146617368716321</v>
      </c>
      <c r="O17" s="145">
        <f>(Player!$V$36-(O$24^(1+(Player!$V$36/Player!$AM$36))))-($B17)</f>
        <v>-11.756575399747916</v>
      </c>
      <c r="P17" s="145">
        <f>(Player!$V$36-(P$24^(1+(Player!$V$36/Player!$AM$36))))-($B17)</f>
        <v>-23.164863151546967</v>
      </c>
      <c r="Q17" s="145">
        <f>(Player!$V$36-(Q$24^(1+(Player!$V$36/Player!$AM$36))))-($B17)</f>
        <v>-35.32394274604691</v>
      </c>
      <c r="R17" s="145">
        <f>(Player!$V$36-(R$24^(1+(Player!$V$36/Player!$AM$36))))-($B17)</f>
        <v>-48.219763204607688</v>
      </c>
      <c r="S17" s="145">
        <f>(Player!$V$36-(S$24^(1+(Player!$V$36/Player!$AM$36))))-($B17)</f>
        <v>-61.839552304273212</v>
      </c>
      <c r="T17" s="145">
        <f>(Player!$V$36-(T$24^(1+(Player!$V$36/Player!$AM$36))))-($B17)</f>
        <v>-76.171620252394973</v>
      </c>
      <c r="U17" s="145">
        <f>(Player!$V$36-(U$24^(1+(Player!$V$36/Player!$AM$36))))-($B17)</f>
        <v>-91.205204220337805</v>
      </c>
      <c r="V17" s="145">
        <f>(Player!$V$36-(V$24^(1+(Player!$V$36/Player!$AM$36))))-($B17)</f>
        <v>-106.93034326858688</v>
      </c>
      <c r="W17" s="145">
        <f>(Player!$V$36-(W$24^(1+(Player!$V$36/Player!$AM$36))))-($B17)</f>
        <v>-123.3377763236935</v>
      </c>
      <c r="X17" s="145">
        <f>(Player!$V$36-(X$24^(1+(Player!$V$36/Player!$AM$36))))-($B17)</f>
        <v>-140.41885794167794</v>
      </c>
      <c r="Y17" s="140"/>
      <c r="AA17" s="144">
        <v>50</v>
      </c>
      <c r="AB17" s="148"/>
      <c r="AC17" s="177">
        <f>(Player!$BN$42-($AA17/10)) -(AC$24*2)</f>
        <v>38</v>
      </c>
      <c r="AD17" s="177">
        <f>(Player!$BN$42-($AA17/10)) -(AD$24*2)</f>
        <v>36</v>
      </c>
      <c r="AE17" s="177">
        <f>(Player!$BN$42-($AA17/10)) -(AE$24*2)</f>
        <v>34</v>
      </c>
      <c r="AF17" s="177">
        <f>(Player!$BN$42-($AA17/10)) -(AF$24*2)</f>
        <v>32</v>
      </c>
      <c r="AG17" s="177">
        <f>(Player!$BN$42-($AA17/10)) -(AG$24*2)</f>
        <v>30</v>
      </c>
      <c r="AH17" s="177">
        <f>(Player!$BN$42-($AA17/10)) -(AH$24*2)</f>
        <v>28</v>
      </c>
      <c r="AI17" s="177">
        <f>(Player!$BN$42-($AA17/10)) -(AI$24*2)</f>
        <v>26</v>
      </c>
      <c r="AJ17" s="177">
        <f>(Player!$BN$42-($AA17/10)) -(AJ$24*2)</f>
        <v>24</v>
      </c>
      <c r="AK17" s="177">
        <f>(Player!$BN$42-($AA17/10)) -(AK$24*2)</f>
        <v>22</v>
      </c>
      <c r="AL17" s="177">
        <f>(Player!$BN$42-($AA17/10)) -(AL$24*2)</f>
        <v>20</v>
      </c>
      <c r="AM17" s="177">
        <f>(Player!$BN$42-($AA17/10)) -(AM$24*2)</f>
        <v>18</v>
      </c>
      <c r="AN17" s="177">
        <f>(Player!$BN$42-($AA17/10)) -(AN$24*2)</f>
        <v>16</v>
      </c>
      <c r="AO17" s="177">
        <f>(Player!$BN$42-($AA17/10)) -(AO$24*2)</f>
        <v>14</v>
      </c>
      <c r="AP17" s="177">
        <f>(Player!$BN$42-($AA17/10)) -(AP$24*2)</f>
        <v>12</v>
      </c>
      <c r="AQ17" s="177">
        <f>(Player!$BN$42-($AA17/10)) -(AQ$24*2)</f>
        <v>10</v>
      </c>
      <c r="AR17" s="177">
        <f>(Player!$BN$42-($AA17/10)) -(AR$24*2)</f>
        <v>8</v>
      </c>
      <c r="AS17" s="177">
        <f>(Player!$BN$42-($AA17/10)) -(AS$24*2)</f>
        <v>6</v>
      </c>
      <c r="AT17" s="177">
        <f>(Player!$BN$42-($AA17/10)) -(AT$24*2)</f>
        <v>4</v>
      </c>
      <c r="AU17" s="177">
        <f>(Player!$BN$42-($AA17/10)) -(AU$24*2)</f>
        <v>2</v>
      </c>
      <c r="AV17" s="177">
        <f>(Player!$BN$42-($AA17/10)) -(AV$24*2)</f>
        <v>0</v>
      </c>
      <c r="AW17" s="177">
        <f>(Player!$BN$42-($AA17/10)) -(AW$24*2)</f>
        <v>-2</v>
      </c>
      <c r="AX17" s="140"/>
      <c r="AZ17" s="132"/>
    </row>
    <row r="18" spans="1:52" ht="11.1" customHeight="1" x14ac:dyDescent="0.3">
      <c r="A18" s="63"/>
      <c r="B18" s="144">
        <v>40</v>
      </c>
      <c r="C18" s="139"/>
      <c r="D18" s="145">
        <f>(Player!$V$36-(D$24^(1+(Player!$V$36/Player!$AM$36))))-($B18)</f>
        <v>67</v>
      </c>
      <c r="E18" s="145">
        <f>(Player!$V$36-(E$24^(1+(Player!$V$36/Player!$AM$36))))-($B18)</f>
        <v>66</v>
      </c>
      <c r="F18" s="145">
        <f>(Player!$V$36-(F$24^(1+(Player!$V$36/Player!$AM$36))))-($B18)</f>
        <v>63.602942320553453</v>
      </c>
      <c r="G18" s="145">
        <f>(Player!$V$36-(G$24^(1+(Player!$V$36/Player!$AM$36))))-($B18)</f>
        <v>60.053305281116607</v>
      </c>
      <c r="H18" s="145">
        <f>(Player!$V$36-(H$24^(1+(Player!$V$36/Player!$AM$36))))-($B18)</f>
        <v>55.459999122513253</v>
      </c>
      <c r="I18" s="145">
        <f>(Player!$V$36-(I$24^(1+(Player!$V$36/Player!$AM$36))))-($B18)</f>
        <v>49.892647926325552</v>
      </c>
      <c r="J18" s="145">
        <f>(Player!$V$36-(J$24^(1+(Player!$V$36/Player!$AM$36))))-($B18)</f>
        <v>43.401677358446392</v>
      </c>
      <c r="K18" s="145">
        <f>(Player!$V$36-(K$24^(1+(Player!$V$36/Player!$AM$36))))-($B18)</f>
        <v>36.026206460600832</v>
      </c>
      <c r="L18" s="145">
        <f>(Player!$V$36-(L$24^(1+(Player!$V$36/Player!$AM$36))))-($B18)</f>
        <v>27.797951398313756</v>
      </c>
      <c r="M18" s="145">
        <f>(Player!$V$36-(M$24^(1+(Player!$V$36/Player!$AM$36))))-($B18)</f>
        <v>18.743432482637516</v>
      </c>
      <c r="N18" s="145">
        <f>(Player!$V$36-(N$24^(1+(Player!$V$36/Player!$AM$36))))-($B18)</f>
        <v>8.8853382631283679</v>
      </c>
      <c r="O18" s="145">
        <f>(Player!$V$36-(O$24^(1+(Player!$V$36/Player!$AM$36))))-($B18)</f>
        <v>-1.7565753997479163</v>
      </c>
      <c r="P18" s="145">
        <f>(Player!$V$36-(P$24^(1+(Player!$V$36/Player!$AM$36))))-($B18)</f>
        <v>-13.164863151546967</v>
      </c>
      <c r="Q18" s="145">
        <f>(Player!$V$36-(Q$24^(1+(Player!$V$36/Player!$AM$36))))-($B18)</f>
        <v>-25.32394274604691</v>
      </c>
      <c r="R18" s="145">
        <f>(Player!$V$36-(R$24^(1+(Player!$V$36/Player!$AM$36))))-($B18)</f>
        <v>-38.219763204607688</v>
      </c>
      <c r="S18" s="145">
        <f>(Player!$V$36-(S$24^(1+(Player!$V$36/Player!$AM$36))))-($B18)</f>
        <v>-51.839552304273212</v>
      </c>
      <c r="T18" s="145">
        <f>(Player!$V$36-(T$24^(1+(Player!$V$36/Player!$AM$36))))-($B18)</f>
        <v>-66.171620252394973</v>
      </c>
      <c r="U18" s="145">
        <f>(Player!$V$36-(U$24^(1+(Player!$V$36/Player!$AM$36))))-($B18)</f>
        <v>-81.205204220337805</v>
      </c>
      <c r="V18" s="145">
        <f>(Player!$V$36-(V$24^(1+(Player!$V$36/Player!$AM$36))))-($B18)</f>
        <v>-96.930343268586881</v>
      </c>
      <c r="W18" s="145">
        <f>(Player!$V$36-(W$24^(1+(Player!$V$36/Player!$AM$36))))-($B18)</f>
        <v>-113.3377763236935</v>
      </c>
      <c r="X18" s="145">
        <f>(Player!$V$36-(X$24^(1+(Player!$V$36/Player!$AM$36))))-($B18)</f>
        <v>-130.41885794167794</v>
      </c>
      <c r="Y18" s="140"/>
      <c r="AA18" s="144">
        <v>40</v>
      </c>
      <c r="AB18" s="139"/>
      <c r="AC18" s="177">
        <f>(Player!$BN$42-($AA18/10)) -(AC$24*2)</f>
        <v>39</v>
      </c>
      <c r="AD18" s="177">
        <f>(Player!$BN$42-($AA18/10)) -(AD$24*2)</f>
        <v>37</v>
      </c>
      <c r="AE18" s="177">
        <f>(Player!$BN$42-($AA18/10)) -(AE$24*2)</f>
        <v>35</v>
      </c>
      <c r="AF18" s="177">
        <f>(Player!$BN$42-($AA18/10)) -(AF$24*2)</f>
        <v>33</v>
      </c>
      <c r="AG18" s="177">
        <f>(Player!$BN$42-($AA18/10)) -(AG$24*2)</f>
        <v>31</v>
      </c>
      <c r="AH18" s="177">
        <f>(Player!$BN$42-($AA18/10)) -(AH$24*2)</f>
        <v>29</v>
      </c>
      <c r="AI18" s="177">
        <f>(Player!$BN$42-($AA18/10)) -(AI$24*2)</f>
        <v>27</v>
      </c>
      <c r="AJ18" s="177">
        <f>(Player!$BN$42-($AA18/10)) -(AJ$24*2)</f>
        <v>25</v>
      </c>
      <c r="AK18" s="177">
        <f>(Player!$BN$42-($AA18/10)) -(AK$24*2)</f>
        <v>23</v>
      </c>
      <c r="AL18" s="177">
        <f>(Player!$BN$42-($AA18/10)) -(AL$24*2)</f>
        <v>21</v>
      </c>
      <c r="AM18" s="177">
        <f>(Player!$BN$42-($AA18/10)) -(AM$24*2)</f>
        <v>19</v>
      </c>
      <c r="AN18" s="177">
        <f>(Player!$BN$42-($AA18/10)) -(AN$24*2)</f>
        <v>17</v>
      </c>
      <c r="AO18" s="177">
        <f>(Player!$BN$42-($AA18/10)) -(AO$24*2)</f>
        <v>15</v>
      </c>
      <c r="AP18" s="177">
        <f>(Player!$BN$42-($AA18/10)) -(AP$24*2)</f>
        <v>13</v>
      </c>
      <c r="AQ18" s="177">
        <f>(Player!$BN$42-($AA18/10)) -(AQ$24*2)</f>
        <v>11</v>
      </c>
      <c r="AR18" s="177">
        <f>(Player!$BN$42-($AA18/10)) -(AR$24*2)</f>
        <v>9</v>
      </c>
      <c r="AS18" s="177">
        <f>(Player!$BN$42-($AA18/10)) -(AS$24*2)</f>
        <v>7</v>
      </c>
      <c r="AT18" s="177">
        <f>(Player!$BN$42-($AA18/10)) -(AT$24*2)</f>
        <v>5</v>
      </c>
      <c r="AU18" s="177">
        <f>(Player!$BN$42-($AA18/10)) -(AU$24*2)</f>
        <v>3</v>
      </c>
      <c r="AV18" s="177">
        <f>(Player!$BN$42-($AA18/10)) -(AV$24*2)</f>
        <v>1</v>
      </c>
      <c r="AW18" s="177">
        <f>(Player!$BN$42-($AA18/10)) -(AW$24*2)</f>
        <v>-1</v>
      </c>
      <c r="AX18" s="140"/>
      <c r="AZ18" s="132" t="s">
        <v>251</v>
      </c>
    </row>
    <row r="19" spans="1:52" ht="11.1" customHeight="1" x14ac:dyDescent="0.3">
      <c r="A19" s="63"/>
      <c r="B19" s="144">
        <v>30</v>
      </c>
      <c r="C19" s="139"/>
      <c r="D19" s="145">
        <f>(Player!$V$36-(D$24^(1+(Player!$V$36/Player!$AM$36))))-($B19)</f>
        <v>77</v>
      </c>
      <c r="E19" s="145">
        <f>(Player!$V$36-(E$24^(1+(Player!$V$36/Player!$AM$36))))-($B19)</f>
        <v>76</v>
      </c>
      <c r="F19" s="145">
        <f>(Player!$V$36-(F$24^(1+(Player!$V$36/Player!$AM$36))))-($B19)</f>
        <v>73.602942320553453</v>
      </c>
      <c r="G19" s="145">
        <f>(Player!$V$36-(G$24^(1+(Player!$V$36/Player!$AM$36))))-($B19)</f>
        <v>70.053305281116607</v>
      </c>
      <c r="H19" s="145">
        <f>(Player!$V$36-(H$24^(1+(Player!$V$36/Player!$AM$36))))-($B19)</f>
        <v>65.459999122513253</v>
      </c>
      <c r="I19" s="145">
        <f>(Player!$V$36-(I$24^(1+(Player!$V$36/Player!$AM$36))))-($B19)</f>
        <v>59.892647926325552</v>
      </c>
      <c r="J19" s="145">
        <f>(Player!$V$36-(J$24^(1+(Player!$V$36/Player!$AM$36))))-($B19)</f>
        <v>53.401677358446392</v>
      </c>
      <c r="K19" s="145">
        <f>(Player!$V$36-(K$24^(1+(Player!$V$36/Player!$AM$36))))-($B19)</f>
        <v>46.026206460600832</v>
      </c>
      <c r="L19" s="145">
        <f>(Player!$V$36-(L$24^(1+(Player!$V$36/Player!$AM$36))))-($B19)</f>
        <v>37.797951398313756</v>
      </c>
      <c r="M19" s="145">
        <f>(Player!$V$36-(M$24^(1+(Player!$V$36/Player!$AM$36))))-($B19)</f>
        <v>28.743432482637516</v>
      </c>
      <c r="N19" s="145">
        <f>(Player!$V$36-(N$24^(1+(Player!$V$36/Player!$AM$36))))-($B19)</f>
        <v>18.885338263128368</v>
      </c>
      <c r="O19" s="145">
        <f>(Player!$V$36-(O$24^(1+(Player!$V$36/Player!$AM$36))))-($B19)</f>
        <v>8.2434246002520837</v>
      </c>
      <c r="P19" s="145">
        <f>(Player!$V$36-(P$24^(1+(Player!$V$36/Player!$AM$36))))-($B19)</f>
        <v>-3.1648631515469674</v>
      </c>
      <c r="Q19" s="145">
        <f>(Player!$V$36-(Q$24^(1+(Player!$V$36/Player!$AM$36))))-($B19)</f>
        <v>-15.32394274604691</v>
      </c>
      <c r="R19" s="145">
        <f>(Player!$V$36-(R$24^(1+(Player!$V$36/Player!$AM$36))))-($B19)</f>
        <v>-28.219763204607688</v>
      </c>
      <c r="S19" s="145">
        <f>(Player!$V$36-(S$24^(1+(Player!$V$36/Player!$AM$36))))-($B19)</f>
        <v>-41.839552304273212</v>
      </c>
      <c r="T19" s="145">
        <f>(Player!$V$36-(T$24^(1+(Player!$V$36/Player!$AM$36))))-($B19)</f>
        <v>-56.171620252394973</v>
      </c>
      <c r="U19" s="145">
        <f>(Player!$V$36-(U$24^(1+(Player!$V$36/Player!$AM$36))))-($B19)</f>
        <v>-71.205204220337805</v>
      </c>
      <c r="V19" s="145">
        <f>(Player!$V$36-(V$24^(1+(Player!$V$36/Player!$AM$36))))-($B19)</f>
        <v>-86.930343268586881</v>
      </c>
      <c r="W19" s="145">
        <f>(Player!$V$36-(W$24^(1+(Player!$V$36/Player!$AM$36))))-($B19)</f>
        <v>-103.3377763236935</v>
      </c>
      <c r="X19" s="145">
        <f>(Player!$V$36-(X$24^(1+(Player!$V$36/Player!$AM$36))))-($B19)</f>
        <v>-120.41885794167794</v>
      </c>
      <c r="Y19" s="140"/>
      <c r="AA19" s="144">
        <v>30</v>
      </c>
      <c r="AB19" s="139"/>
      <c r="AC19" s="177">
        <f>(Player!$BN$42-($AA19/10)) -(AC$24*2)</f>
        <v>40</v>
      </c>
      <c r="AD19" s="177">
        <f>(Player!$BN$42-($AA19/10)) -(AD$24*2)</f>
        <v>38</v>
      </c>
      <c r="AE19" s="177">
        <f>(Player!$BN$42-($AA19/10)) -(AE$24*2)</f>
        <v>36</v>
      </c>
      <c r="AF19" s="177">
        <f>(Player!$BN$42-($AA19/10)) -(AF$24*2)</f>
        <v>34</v>
      </c>
      <c r="AG19" s="177">
        <f>(Player!$BN$42-($AA19/10)) -(AG$24*2)</f>
        <v>32</v>
      </c>
      <c r="AH19" s="177">
        <f>(Player!$BN$42-($AA19/10)) -(AH$24*2)</f>
        <v>30</v>
      </c>
      <c r="AI19" s="177">
        <f>(Player!$BN$42-($AA19/10)) -(AI$24*2)</f>
        <v>28</v>
      </c>
      <c r="AJ19" s="177">
        <f>(Player!$BN$42-($AA19/10)) -(AJ$24*2)</f>
        <v>26</v>
      </c>
      <c r="AK19" s="177">
        <f>(Player!$BN$42-($AA19/10)) -(AK$24*2)</f>
        <v>24</v>
      </c>
      <c r="AL19" s="177">
        <f>(Player!$BN$42-($AA19/10)) -(AL$24*2)</f>
        <v>22</v>
      </c>
      <c r="AM19" s="177">
        <f>(Player!$BN$42-($AA19/10)) -(AM$24*2)</f>
        <v>20</v>
      </c>
      <c r="AN19" s="177">
        <f>(Player!$BN$42-($AA19/10)) -(AN$24*2)</f>
        <v>18</v>
      </c>
      <c r="AO19" s="177">
        <f>(Player!$BN$42-($AA19/10)) -(AO$24*2)</f>
        <v>16</v>
      </c>
      <c r="AP19" s="177">
        <f>(Player!$BN$42-($AA19/10)) -(AP$24*2)</f>
        <v>14</v>
      </c>
      <c r="AQ19" s="177">
        <f>(Player!$BN$42-($AA19/10)) -(AQ$24*2)</f>
        <v>12</v>
      </c>
      <c r="AR19" s="177">
        <f>(Player!$BN$42-($AA19/10)) -(AR$24*2)</f>
        <v>10</v>
      </c>
      <c r="AS19" s="177">
        <f>(Player!$BN$42-($AA19/10)) -(AS$24*2)</f>
        <v>8</v>
      </c>
      <c r="AT19" s="177">
        <f>(Player!$BN$42-($AA19/10)) -(AT$24*2)</f>
        <v>6</v>
      </c>
      <c r="AU19" s="177">
        <f>(Player!$BN$42-($AA19/10)) -(AU$24*2)</f>
        <v>4</v>
      </c>
      <c r="AV19" s="177">
        <f>(Player!$BN$42-($AA19/10)) -(AV$24*2)</f>
        <v>2</v>
      </c>
      <c r="AW19" s="177">
        <f>(Player!$BN$42-($AA19/10)) -(AW$24*2)</f>
        <v>0</v>
      </c>
      <c r="AX19" s="140"/>
      <c r="AZ19" s="132" t="s">
        <v>252</v>
      </c>
    </row>
    <row r="20" spans="1:52" ht="11.1" customHeight="1" x14ac:dyDescent="0.3">
      <c r="A20" s="63"/>
      <c r="B20" s="144">
        <v>20</v>
      </c>
      <c r="C20" s="139"/>
      <c r="D20" s="145">
        <f>(Player!$V$36-(D$24^(1+(Player!$V$36/Player!$AM$36))))-($B20)</f>
        <v>87</v>
      </c>
      <c r="E20" s="145">
        <f>(Player!$V$36-(E$24^(1+(Player!$V$36/Player!$AM$36))))-($B20)</f>
        <v>86</v>
      </c>
      <c r="F20" s="145">
        <f>(Player!$V$36-(F$24^(1+(Player!$V$36/Player!$AM$36))))-($B20)</f>
        <v>83.602942320553453</v>
      </c>
      <c r="G20" s="145">
        <f>(Player!$V$36-(G$24^(1+(Player!$V$36/Player!$AM$36))))-($B20)</f>
        <v>80.053305281116607</v>
      </c>
      <c r="H20" s="145">
        <f>(Player!$V$36-(H$24^(1+(Player!$V$36/Player!$AM$36))))-($B20)</f>
        <v>75.459999122513253</v>
      </c>
      <c r="I20" s="145">
        <f>(Player!$V$36-(I$24^(1+(Player!$V$36/Player!$AM$36))))-($B20)</f>
        <v>69.892647926325552</v>
      </c>
      <c r="J20" s="145">
        <f>(Player!$V$36-(J$24^(1+(Player!$V$36/Player!$AM$36))))-($B20)</f>
        <v>63.401677358446392</v>
      </c>
      <c r="K20" s="145">
        <f>(Player!$V$36-(K$24^(1+(Player!$V$36/Player!$AM$36))))-($B20)</f>
        <v>56.026206460600832</v>
      </c>
      <c r="L20" s="145">
        <f>(Player!$V$36-(L$24^(1+(Player!$V$36/Player!$AM$36))))-($B20)</f>
        <v>47.797951398313756</v>
      </c>
      <c r="M20" s="145">
        <f>(Player!$V$36-(M$24^(1+(Player!$V$36/Player!$AM$36))))-($B20)</f>
        <v>38.743432482637516</v>
      </c>
      <c r="N20" s="145">
        <f>(Player!$V$36-(N$24^(1+(Player!$V$36/Player!$AM$36))))-($B20)</f>
        <v>28.885338263128368</v>
      </c>
      <c r="O20" s="145">
        <f>(Player!$V$36-(O$24^(1+(Player!$V$36/Player!$AM$36))))-($B20)</f>
        <v>18.243424600252084</v>
      </c>
      <c r="P20" s="145">
        <f>(Player!$V$36-(P$24^(1+(Player!$V$36/Player!$AM$36))))-($B20)</f>
        <v>6.8351368484530326</v>
      </c>
      <c r="Q20" s="145">
        <f>(Player!$V$36-(Q$24^(1+(Player!$V$36/Player!$AM$36))))-($B20)</f>
        <v>-5.3239427460469102</v>
      </c>
      <c r="R20" s="145">
        <f>(Player!$V$36-(R$24^(1+(Player!$V$36/Player!$AM$36))))-($B20)</f>
        <v>-18.219763204607688</v>
      </c>
      <c r="S20" s="145">
        <f>(Player!$V$36-(S$24^(1+(Player!$V$36/Player!$AM$36))))-($B20)</f>
        <v>-31.839552304273212</v>
      </c>
      <c r="T20" s="145">
        <f>(Player!$V$36-(T$24^(1+(Player!$V$36/Player!$AM$36))))-($B20)</f>
        <v>-46.171620252394973</v>
      </c>
      <c r="U20" s="145">
        <f>(Player!$V$36-(U$24^(1+(Player!$V$36/Player!$AM$36))))-($B20)</f>
        <v>-61.205204220337805</v>
      </c>
      <c r="V20" s="145">
        <f>(Player!$V$36-(V$24^(1+(Player!$V$36/Player!$AM$36))))-($B20)</f>
        <v>-76.930343268586881</v>
      </c>
      <c r="W20" s="145">
        <f>(Player!$V$36-(W$24^(1+(Player!$V$36/Player!$AM$36))))-($B20)</f>
        <v>-93.337776323693504</v>
      </c>
      <c r="X20" s="145">
        <f>(Player!$V$36-(X$24^(1+(Player!$V$36/Player!$AM$36))))-($B20)</f>
        <v>-110.41885794167794</v>
      </c>
      <c r="Y20" s="140"/>
      <c r="AA20" s="144">
        <v>20</v>
      </c>
      <c r="AB20" s="139"/>
      <c r="AC20" s="177">
        <f>(Player!$BN$42-($AA20/10)) -(AC$24*2)</f>
        <v>41</v>
      </c>
      <c r="AD20" s="177">
        <f>(Player!$BN$42-($AA20/10)) -(AD$24*2)</f>
        <v>39</v>
      </c>
      <c r="AE20" s="177">
        <f>(Player!$BN$42-($AA20/10)) -(AE$24*2)</f>
        <v>37</v>
      </c>
      <c r="AF20" s="177">
        <f>(Player!$BN$42-($AA20/10)) -(AF$24*2)</f>
        <v>35</v>
      </c>
      <c r="AG20" s="177">
        <f>(Player!$BN$42-($AA20/10)) -(AG$24*2)</f>
        <v>33</v>
      </c>
      <c r="AH20" s="177">
        <f>(Player!$BN$42-($AA20/10)) -(AH$24*2)</f>
        <v>31</v>
      </c>
      <c r="AI20" s="177">
        <f>(Player!$BN$42-($AA20/10)) -(AI$24*2)</f>
        <v>29</v>
      </c>
      <c r="AJ20" s="177">
        <f>(Player!$BN$42-($AA20/10)) -(AJ$24*2)</f>
        <v>27</v>
      </c>
      <c r="AK20" s="177">
        <f>(Player!$BN$42-($AA20/10)) -(AK$24*2)</f>
        <v>25</v>
      </c>
      <c r="AL20" s="177">
        <f>(Player!$BN$42-($AA20/10)) -(AL$24*2)</f>
        <v>23</v>
      </c>
      <c r="AM20" s="177">
        <f>(Player!$BN$42-($AA20/10)) -(AM$24*2)</f>
        <v>21</v>
      </c>
      <c r="AN20" s="177">
        <f>(Player!$BN$42-($AA20/10)) -(AN$24*2)</f>
        <v>19</v>
      </c>
      <c r="AO20" s="177">
        <f>(Player!$BN$42-($AA20/10)) -(AO$24*2)</f>
        <v>17</v>
      </c>
      <c r="AP20" s="177">
        <f>(Player!$BN$42-($AA20/10)) -(AP$24*2)</f>
        <v>15</v>
      </c>
      <c r="AQ20" s="177">
        <f>(Player!$BN$42-($AA20/10)) -(AQ$24*2)</f>
        <v>13</v>
      </c>
      <c r="AR20" s="177">
        <f>(Player!$BN$42-($AA20/10)) -(AR$24*2)</f>
        <v>11</v>
      </c>
      <c r="AS20" s="177">
        <f>(Player!$BN$42-($AA20/10)) -(AS$24*2)</f>
        <v>9</v>
      </c>
      <c r="AT20" s="177">
        <f>(Player!$BN$42-($AA20/10)) -(AT$24*2)</f>
        <v>7</v>
      </c>
      <c r="AU20" s="177">
        <f>(Player!$BN$42-($AA20/10)) -(AU$24*2)</f>
        <v>5</v>
      </c>
      <c r="AV20" s="177">
        <f>(Player!$BN$42-($AA20/10)) -(AV$24*2)</f>
        <v>3</v>
      </c>
      <c r="AW20" s="177">
        <f>(Player!$BN$42-($AA20/10)) -(AW$24*2)</f>
        <v>1</v>
      </c>
      <c r="AX20" s="140"/>
      <c r="AZ20" s="132"/>
    </row>
    <row r="21" spans="1:52" ht="11.1" customHeight="1" x14ac:dyDescent="0.3">
      <c r="A21" s="63"/>
      <c r="B21" s="144">
        <v>10</v>
      </c>
      <c r="C21" s="139"/>
      <c r="D21" s="145">
        <f>(Player!$V$36-(D$24^(1+(Player!$V$36/Player!$AM$36))))-($B21)</f>
        <v>97</v>
      </c>
      <c r="E21" s="145">
        <f>(Player!$V$36-(E$24^(1+(Player!$V$36/Player!$AM$36))))-($B21)</f>
        <v>96</v>
      </c>
      <c r="F21" s="145">
        <f>(Player!$V$36-(F$24^(1+(Player!$V$36/Player!$AM$36))))-($B21)</f>
        <v>93.602942320553453</v>
      </c>
      <c r="G21" s="145">
        <f>(Player!$V$36-(G$24^(1+(Player!$V$36/Player!$AM$36))))-($B21)</f>
        <v>90.053305281116607</v>
      </c>
      <c r="H21" s="145">
        <f>(Player!$V$36-(H$24^(1+(Player!$V$36/Player!$AM$36))))-($B21)</f>
        <v>85.459999122513253</v>
      </c>
      <c r="I21" s="145">
        <f>(Player!$V$36-(I$24^(1+(Player!$V$36/Player!$AM$36))))-($B21)</f>
        <v>79.892647926325552</v>
      </c>
      <c r="J21" s="145">
        <f>(Player!$V$36-(J$24^(1+(Player!$V$36/Player!$AM$36))))-($B21)</f>
        <v>73.401677358446392</v>
      </c>
      <c r="K21" s="145">
        <f>(Player!$V$36-(K$24^(1+(Player!$V$36/Player!$AM$36))))-($B21)</f>
        <v>66.026206460600832</v>
      </c>
      <c r="L21" s="145">
        <f>(Player!$V$36-(L$24^(1+(Player!$V$36/Player!$AM$36))))-($B21)</f>
        <v>57.797951398313756</v>
      </c>
      <c r="M21" s="145">
        <f>(Player!$V$36-(M$24^(1+(Player!$V$36/Player!$AM$36))))-($B21)</f>
        <v>48.743432482637516</v>
      </c>
      <c r="N21" s="145">
        <f>(Player!$V$36-(N$24^(1+(Player!$V$36/Player!$AM$36))))-($B21)</f>
        <v>38.885338263128368</v>
      </c>
      <c r="O21" s="145">
        <f>(Player!$V$36-(O$24^(1+(Player!$V$36/Player!$AM$36))))-($B21)</f>
        <v>28.243424600252084</v>
      </c>
      <c r="P21" s="145">
        <f>(Player!$V$36-(P$24^(1+(Player!$V$36/Player!$AM$36))))-($B21)</f>
        <v>16.835136848453033</v>
      </c>
      <c r="Q21" s="145">
        <f>(Player!$V$36-(Q$24^(1+(Player!$V$36/Player!$AM$36))))-($B21)</f>
        <v>4.6760572539530898</v>
      </c>
      <c r="R21" s="145">
        <f>(Player!$V$36-(R$24^(1+(Player!$V$36/Player!$AM$36))))-($B21)</f>
        <v>-8.2197632046076876</v>
      </c>
      <c r="S21" s="145">
        <f>(Player!$V$36-(S$24^(1+(Player!$V$36/Player!$AM$36))))-($B21)</f>
        <v>-21.839552304273212</v>
      </c>
      <c r="T21" s="145">
        <f>(Player!$V$36-(T$24^(1+(Player!$V$36/Player!$AM$36))))-($B21)</f>
        <v>-36.171620252394973</v>
      </c>
      <c r="U21" s="145">
        <f>(Player!$V$36-(U$24^(1+(Player!$V$36/Player!$AM$36))))-($B21)</f>
        <v>-51.205204220337805</v>
      </c>
      <c r="V21" s="145">
        <f>(Player!$V$36-(V$24^(1+(Player!$V$36/Player!$AM$36))))-($B21)</f>
        <v>-66.930343268586881</v>
      </c>
      <c r="W21" s="145">
        <f>(Player!$V$36-(W$24^(1+(Player!$V$36/Player!$AM$36))))-($B21)</f>
        <v>-83.337776323693504</v>
      </c>
      <c r="X21" s="145">
        <f>(Player!$V$36-(X$24^(1+(Player!$V$36/Player!$AM$36))))-($B21)</f>
        <v>-100.41885794167794</v>
      </c>
      <c r="Y21" s="140"/>
      <c r="AA21" s="144">
        <v>10</v>
      </c>
      <c r="AB21" s="139"/>
      <c r="AC21" s="177">
        <f>(Player!$BN$42-($AA21/10)) -(AC$24*2)</f>
        <v>42</v>
      </c>
      <c r="AD21" s="177">
        <f>(Player!$BN$42-($AA21/10)) -(AD$24*2)</f>
        <v>40</v>
      </c>
      <c r="AE21" s="177">
        <f>(Player!$BN$42-($AA21/10)) -(AE$24*2)</f>
        <v>38</v>
      </c>
      <c r="AF21" s="177">
        <f>(Player!$BN$42-($AA21/10)) -(AF$24*2)</f>
        <v>36</v>
      </c>
      <c r="AG21" s="177">
        <f>(Player!$BN$42-($AA21/10)) -(AG$24*2)</f>
        <v>34</v>
      </c>
      <c r="AH21" s="177">
        <f>(Player!$BN$42-($AA21/10)) -(AH$24*2)</f>
        <v>32</v>
      </c>
      <c r="AI21" s="177">
        <f>(Player!$BN$42-($AA21/10)) -(AI$24*2)</f>
        <v>30</v>
      </c>
      <c r="AJ21" s="177">
        <f>(Player!$BN$42-($AA21/10)) -(AJ$24*2)</f>
        <v>28</v>
      </c>
      <c r="AK21" s="177">
        <f>(Player!$BN$42-($AA21/10)) -(AK$24*2)</f>
        <v>26</v>
      </c>
      <c r="AL21" s="177">
        <f>(Player!$BN$42-($AA21/10)) -(AL$24*2)</f>
        <v>24</v>
      </c>
      <c r="AM21" s="177">
        <f>(Player!$BN$42-($AA21/10)) -(AM$24*2)</f>
        <v>22</v>
      </c>
      <c r="AN21" s="177">
        <f>(Player!$BN$42-($AA21/10)) -(AN$24*2)</f>
        <v>20</v>
      </c>
      <c r="AO21" s="177">
        <f>(Player!$BN$42-($AA21/10)) -(AO$24*2)</f>
        <v>18</v>
      </c>
      <c r="AP21" s="177">
        <f>(Player!$BN$42-($AA21/10)) -(AP$24*2)</f>
        <v>16</v>
      </c>
      <c r="AQ21" s="177">
        <f>(Player!$BN$42-($AA21/10)) -(AQ$24*2)</f>
        <v>14</v>
      </c>
      <c r="AR21" s="177">
        <f>(Player!$BN$42-($AA21/10)) -(AR$24*2)</f>
        <v>12</v>
      </c>
      <c r="AS21" s="177">
        <f>(Player!$BN$42-($AA21/10)) -(AS$24*2)</f>
        <v>10</v>
      </c>
      <c r="AT21" s="177">
        <f>(Player!$BN$42-($AA21/10)) -(AT$24*2)</f>
        <v>8</v>
      </c>
      <c r="AU21" s="177">
        <f>(Player!$BN$42-($AA21/10)) -(AU$24*2)</f>
        <v>6</v>
      </c>
      <c r="AV21" s="177">
        <f>(Player!$BN$42-($AA21/10)) -(AV$24*2)</f>
        <v>4</v>
      </c>
      <c r="AW21" s="177">
        <f>(Player!$BN$42-($AA21/10)) -(AW$24*2)</f>
        <v>2</v>
      </c>
      <c r="AX21" s="140"/>
      <c r="AZ21" s="132"/>
    </row>
    <row r="22" spans="1:52" ht="11.1" customHeight="1" x14ac:dyDescent="0.3">
      <c r="A22" s="63"/>
      <c r="B22" s="144">
        <v>0</v>
      </c>
      <c r="C22" s="139"/>
      <c r="D22" s="145">
        <f>(Player!$V$36-(D$24^(1+(Player!$V$36/Player!$AM$36))))-($B22)</f>
        <v>107</v>
      </c>
      <c r="E22" s="145">
        <f>(Player!$V$36-(E$24^(1+(Player!$V$36/Player!$AM$36))))-($B22)</f>
        <v>106</v>
      </c>
      <c r="F22" s="145">
        <f>(Player!$V$36-(F$24^(1+(Player!$V$36/Player!$AM$36))))-($B22)</f>
        <v>103.60294232055345</v>
      </c>
      <c r="G22" s="145">
        <f>(Player!$V$36-(G$24^(1+(Player!$V$36/Player!$AM$36))))-($B22)</f>
        <v>100.05330528111661</v>
      </c>
      <c r="H22" s="145">
        <f>(Player!$V$36-(H$24^(1+(Player!$V$36/Player!$AM$36))))-($B22)</f>
        <v>95.459999122513253</v>
      </c>
      <c r="I22" s="145">
        <f>(Player!$V$36-(I$24^(1+(Player!$V$36/Player!$AM$36))))-($B22)</f>
        <v>89.892647926325552</v>
      </c>
      <c r="J22" s="145">
        <f>(Player!$V$36-(J$24^(1+(Player!$V$36/Player!$AM$36))))-($B22)</f>
        <v>83.401677358446392</v>
      </c>
      <c r="K22" s="145">
        <f>(Player!$V$36-(K$24^(1+(Player!$V$36/Player!$AM$36))))-($B22)</f>
        <v>76.026206460600832</v>
      </c>
      <c r="L22" s="145">
        <f>(Player!$V$36-(L$24^(1+(Player!$V$36/Player!$AM$36))))-($B22)</f>
        <v>67.797951398313756</v>
      </c>
      <c r="M22" s="145">
        <f>(Player!$V$36-(M$24^(1+(Player!$V$36/Player!$AM$36))))-($B22)</f>
        <v>58.743432482637516</v>
      </c>
      <c r="N22" s="145">
        <f>(Player!$V$36-(N$24^(1+(Player!$V$36/Player!$AM$36))))-($B22)</f>
        <v>48.885338263128368</v>
      </c>
      <c r="O22" s="145">
        <f>(Player!$V$36-(O$24^(1+(Player!$V$36/Player!$AM$36))))-($B22)</f>
        <v>38.243424600252084</v>
      </c>
      <c r="P22" s="145">
        <f>(Player!$V$36-(P$24^(1+(Player!$V$36/Player!$AM$36))))-($B22)</f>
        <v>26.835136848453033</v>
      </c>
      <c r="Q22" s="145">
        <f>(Player!$V$36-(Q$24^(1+(Player!$V$36/Player!$AM$36))))-($B22)</f>
        <v>14.67605725395309</v>
      </c>
      <c r="R22" s="145">
        <f>(Player!$V$36-(R$24^(1+(Player!$V$36/Player!$AM$36))))-($B22)</f>
        <v>1.7802367953923124</v>
      </c>
      <c r="S22" s="145">
        <f>(Player!$V$36-(S$24^(1+(Player!$V$36/Player!$AM$36))))-($B22)</f>
        <v>-11.839552304273212</v>
      </c>
      <c r="T22" s="145">
        <f>(Player!$V$36-(T$24^(1+(Player!$V$36/Player!$AM$36))))-($B22)</f>
        <v>-26.171620252394973</v>
      </c>
      <c r="U22" s="145">
        <f>(Player!$V$36-(U$24^(1+(Player!$V$36/Player!$AM$36))))-($B22)</f>
        <v>-41.205204220337805</v>
      </c>
      <c r="V22" s="145">
        <f>(Player!$V$36-(V$24^(1+(Player!$V$36/Player!$AM$36))))-($B22)</f>
        <v>-56.930343268586881</v>
      </c>
      <c r="W22" s="145">
        <f>(Player!$V$36-(W$24^(1+(Player!$V$36/Player!$AM$36))))-($B22)</f>
        <v>-73.337776323693504</v>
      </c>
      <c r="X22" s="145">
        <f>(Player!$V$36-(X$24^(1+(Player!$V$36/Player!$AM$36))))-($B22)</f>
        <v>-90.418857941677942</v>
      </c>
      <c r="Y22" s="140"/>
      <c r="AA22" s="144">
        <v>0</v>
      </c>
      <c r="AB22" s="139"/>
      <c r="AC22" s="177">
        <f>(Player!$BN$42-($AA22/10)) -(AC$24*2)</f>
        <v>43</v>
      </c>
      <c r="AD22" s="177">
        <f>(Player!$BN$42-($AA22/10)) -(AD$24*2)</f>
        <v>41</v>
      </c>
      <c r="AE22" s="177">
        <f>(Player!$BN$42-($AA22/10)) -(AE$24*2)</f>
        <v>39</v>
      </c>
      <c r="AF22" s="177">
        <f>(Player!$BN$42-($AA22/10)) -(AF$24*2)</f>
        <v>37</v>
      </c>
      <c r="AG22" s="177">
        <f>(Player!$BN$42-($AA22/10)) -(AG$24*2)</f>
        <v>35</v>
      </c>
      <c r="AH22" s="177">
        <f>(Player!$BN$42-($AA22/10)) -(AH$24*2)</f>
        <v>33</v>
      </c>
      <c r="AI22" s="177">
        <f>(Player!$BN$42-($AA22/10)) -(AI$24*2)</f>
        <v>31</v>
      </c>
      <c r="AJ22" s="177">
        <f>(Player!$BN$42-($AA22/10)) -(AJ$24*2)</f>
        <v>29</v>
      </c>
      <c r="AK22" s="177">
        <f>(Player!$BN$42-($AA22/10)) -(AK$24*2)</f>
        <v>27</v>
      </c>
      <c r="AL22" s="177">
        <f>(Player!$BN$42-($AA22/10)) -(AL$24*2)</f>
        <v>25</v>
      </c>
      <c r="AM22" s="177">
        <f>(Player!$BN$42-($AA22/10)) -(AM$24*2)</f>
        <v>23</v>
      </c>
      <c r="AN22" s="177">
        <f>(Player!$BN$42-($AA22/10)) -(AN$24*2)</f>
        <v>21</v>
      </c>
      <c r="AO22" s="177">
        <f>(Player!$BN$42-($AA22/10)) -(AO$24*2)</f>
        <v>19</v>
      </c>
      <c r="AP22" s="177">
        <f>(Player!$BN$42-($AA22/10)) -(AP$24*2)</f>
        <v>17</v>
      </c>
      <c r="AQ22" s="177">
        <f>(Player!$BN$42-($AA22/10)) -(AQ$24*2)</f>
        <v>15</v>
      </c>
      <c r="AR22" s="177">
        <f>(Player!$BN$42-($AA22/10)) -(AR$24*2)</f>
        <v>13</v>
      </c>
      <c r="AS22" s="177">
        <f>(Player!$BN$42-($AA22/10)) -(AS$24*2)</f>
        <v>11</v>
      </c>
      <c r="AT22" s="177">
        <f>(Player!$BN$42-($AA22/10)) -(AT$24*2)</f>
        <v>9</v>
      </c>
      <c r="AU22" s="177">
        <f>(Player!$BN$42-($AA22/10)) -(AU$24*2)</f>
        <v>7</v>
      </c>
      <c r="AV22" s="177">
        <f>(Player!$BN$42-($AA22/10)) -(AV$24*2)</f>
        <v>5</v>
      </c>
      <c r="AW22" s="177">
        <f>(Player!$BN$42-($AA22/10)) -(AW$24*2)</f>
        <v>3</v>
      </c>
      <c r="AX22" s="140"/>
      <c r="AZ22" s="133" t="s">
        <v>253</v>
      </c>
    </row>
    <row r="23" spans="1:52" ht="11.1" customHeight="1" x14ac:dyDescent="0.3">
      <c r="A23" s="63"/>
      <c r="B23" s="149"/>
      <c r="C23" s="139"/>
      <c r="D23" s="150" t="s">
        <v>198</v>
      </c>
      <c r="E23" s="150"/>
      <c r="F23" s="150"/>
      <c r="G23" s="150"/>
      <c r="H23" s="150"/>
      <c r="I23" s="151" t="s">
        <v>269</v>
      </c>
      <c r="J23" s="152"/>
      <c r="K23" s="152"/>
      <c r="L23" s="152"/>
      <c r="M23" s="152"/>
      <c r="N23" s="152"/>
      <c r="O23" s="152"/>
      <c r="P23" s="152"/>
      <c r="Q23" s="152"/>
      <c r="R23" s="152"/>
      <c r="S23" s="152"/>
      <c r="T23" s="152"/>
      <c r="U23" s="152"/>
      <c r="V23" s="152"/>
      <c r="W23" s="152"/>
      <c r="X23" s="152"/>
      <c r="Y23" s="140"/>
      <c r="AA23" s="149"/>
      <c r="AB23" s="139"/>
      <c r="AC23" s="150" t="s">
        <v>280</v>
      </c>
      <c r="AD23" s="150"/>
      <c r="AE23" s="150"/>
      <c r="AF23" s="150"/>
      <c r="AG23" s="150"/>
      <c r="AH23" s="150"/>
      <c r="AI23" s="151" t="s">
        <v>281</v>
      </c>
      <c r="AJ23" s="152"/>
      <c r="AK23" s="152"/>
      <c r="AL23" s="152"/>
      <c r="AM23" s="152"/>
      <c r="AN23" s="152"/>
      <c r="AO23" s="152"/>
      <c r="AP23" s="152"/>
      <c r="AQ23" s="152"/>
      <c r="AR23" s="152"/>
      <c r="AS23" s="152"/>
      <c r="AT23" s="152"/>
      <c r="AU23" s="152"/>
      <c r="AV23" s="152"/>
      <c r="AW23" s="152"/>
      <c r="AX23" s="140"/>
      <c r="AZ23" s="132"/>
    </row>
    <row r="24" spans="1:52" ht="11.1" customHeight="1" x14ac:dyDescent="0.3">
      <c r="A24" s="63"/>
      <c r="B24" s="141"/>
      <c r="C24" s="139"/>
      <c r="D24" s="153">
        <v>0</v>
      </c>
      <c r="E24" s="153">
        <v>1</v>
      </c>
      <c r="F24" s="153">
        <v>2</v>
      </c>
      <c r="G24" s="153">
        <v>3</v>
      </c>
      <c r="H24" s="153">
        <v>4</v>
      </c>
      <c r="I24" s="153">
        <v>5</v>
      </c>
      <c r="J24" s="153">
        <v>6</v>
      </c>
      <c r="K24" s="153">
        <v>7</v>
      </c>
      <c r="L24" s="153">
        <v>8</v>
      </c>
      <c r="M24" s="153">
        <v>9</v>
      </c>
      <c r="N24" s="153">
        <v>10</v>
      </c>
      <c r="O24" s="153">
        <v>11</v>
      </c>
      <c r="P24" s="153">
        <v>12</v>
      </c>
      <c r="Q24" s="153">
        <v>13</v>
      </c>
      <c r="R24" s="153">
        <v>14</v>
      </c>
      <c r="S24" s="153">
        <v>15</v>
      </c>
      <c r="T24" s="153">
        <v>16</v>
      </c>
      <c r="U24" s="153">
        <v>17</v>
      </c>
      <c r="V24" s="153">
        <v>18</v>
      </c>
      <c r="W24" s="153">
        <v>19</v>
      </c>
      <c r="X24" s="153">
        <v>20</v>
      </c>
      <c r="Y24" s="140"/>
      <c r="AA24" s="141"/>
      <c r="AB24" s="139"/>
      <c r="AC24" s="153">
        <v>0</v>
      </c>
      <c r="AD24" s="153">
        <v>1</v>
      </c>
      <c r="AE24" s="153">
        <v>2</v>
      </c>
      <c r="AF24" s="153">
        <v>3</v>
      </c>
      <c r="AG24" s="153">
        <v>4</v>
      </c>
      <c r="AH24" s="153">
        <v>5</v>
      </c>
      <c r="AI24" s="153">
        <v>6</v>
      </c>
      <c r="AJ24" s="153">
        <v>7</v>
      </c>
      <c r="AK24" s="153">
        <v>8</v>
      </c>
      <c r="AL24" s="153">
        <v>9</v>
      </c>
      <c r="AM24" s="153">
        <v>10</v>
      </c>
      <c r="AN24" s="153">
        <v>11</v>
      </c>
      <c r="AO24" s="153">
        <v>12</v>
      </c>
      <c r="AP24" s="153">
        <v>13</v>
      </c>
      <c r="AQ24" s="153">
        <v>14</v>
      </c>
      <c r="AR24" s="153">
        <v>15</v>
      </c>
      <c r="AS24" s="153">
        <v>16</v>
      </c>
      <c r="AT24" s="153">
        <v>17</v>
      </c>
      <c r="AU24" s="153">
        <v>18</v>
      </c>
      <c r="AV24" s="153">
        <v>19</v>
      </c>
      <c r="AW24" s="153">
        <v>20</v>
      </c>
      <c r="AX24" s="140"/>
      <c r="AZ24" s="132" t="s">
        <v>254</v>
      </c>
    </row>
    <row r="25" spans="1:52" ht="11.1" customHeight="1" x14ac:dyDescent="0.3">
      <c r="A25" s="63"/>
      <c r="B25" s="141"/>
      <c r="C25" s="139"/>
      <c r="D25" s="173" t="s">
        <v>298</v>
      </c>
      <c r="E25" s="173"/>
      <c r="F25" s="173"/>
      <c r="G25" s="173"/>
      <c r="H25" s="173"/>
      <c r="I25" s="173"/>
      <c r="J25" s="173"/>
      <c r="K25" s="173"/>
      <c r="L25" s="173"/>
      <c r="M25" s="173"/>
      <c r="N25" s="173"/>
      <c r="O25" s="173"/>
      <c r="P25" s="174"/>
      <c r="Q25" s="173"/>
      <c r="R25" s="173"/>
      <c r="S25" s="173"/>
      <c r="T25" s="173"/>
      <c r="U25" s="173"/>
      <c r="V25" s="173"/>
      <c r="W25" s="173"/>
      <c r="X25" s="173"/>
      <c r="Y25" s="140"/>
      <c r="AA25" s="141"/>
      <c r="AB25" s="139"/>
      <c r="AC25" s="173" t="s">
        <v>587</v>
      </c>
      <c r="AD25" s="173"/>
      <c r="AE25" s="173"/>
      <c r="AF25" s="173"/>
      <c r="AG25" s="173"/>
      <c r="AH25" s="173"/>
      <c r="AI25" s="173"/>
      <c r="AJ25" s="173"/>
      <c r="AK25" s="173"/>
      <c r="AL25" s="173"/>
      <c r="AM25" s="173"/>
      <c r="AN25" s="173"/>
      <c r="AO25" s="173"/>
      <c r="AP25" s="173"/>
      <c r="AQ25" s="173"/>
      <c r="AR25" s="173"/>
      <c r="AS25" s="173"/>
      <c r="AT25" s="173"/>
      <c r="AU25" s="173"/>
      <c r="AV25" s="173"/>
      <c r="AW25" s="173"/>
      <c r="AX25" s="140"/>
      <c r="AZ25" s="132" t="s">
        <v>255</v>
      </c>
    </row>
    <row r="26" spans="1:52" ht="11.1" customHeight="1" x14ac:dyDescent="0.3">
      <c r="A26" s="63"/>
      <c r="B26" s="141"/>
      <c r="C26" s="139"/>
      <c r="D26" s="139"/>
      <c r="E26" s="139"/>
      <c r="F26" s="139"/>
      <c r="G26" s="139"/>
      <c r="H26" s="139"/>
      <c r="I26" s="139"/>
      <c r="J26" s="139"/>
      <c r="K26" s="139"/>
      <c r="L26" s="139"/>
      <c r="M26" s="139"/>
      <c r="N26" s="139"/>
      <c r="O26" s="139"/>
      <c r="P26" s="139"/>
      <c r="Q26" s="139"/>
      <c r="R26" s="139"/>
      <c r="S26" s="139"/>
      <c r="T26" s="139"/>
      <c r="U26" s="139"/>
      <c r="V26" s="139"/>
      <c r="W26" s="139"/>
      <c r="X26" s="139"/>
      <c r="Y26" s="140"/>
      <c r="AA26" s="141"/>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40"/>
      <c r="AZ26" s="132"/>
    </row>
    <row r="27" spans="1:52" ht="11.1" customHeight="1" x14ac:dyDescent="0.3">
      <c r="A27" s="63"/>
      <c r="B27" s="154"/>
      <c r="C27" s="155"/>
      <c r="D27" s="175" t="s">
        <v>300</v>
      </c>
      <c r="E27" s="175"/>
      <c r="F27" s="175"/>
      <c r="G27" s="175"/>
      <c r="H27" s="175"/>
      <c r="I27" s="175"/>
      <c r="J27" s="175"/>
      <c r="K27" s="175"/>
      <c r="L27" s="175"/>
      <c r="M27" s="175"/>
      <c r="N27" s="175"/>
      <c r="O27" s="175"/>
      <c r="P27" s="176"/>
      <c r="Q27" s="175"/>
      <c r="R27" s="175"/>
      <c r="S27" s="175"/>
      <c r="T27" s="175"/>
      <c r="U27" s="175"/>
      <c r="V27" s="175"/>
      <c r="W27" s="175"/>
      <c r="X27" s="175"/>
      <c r="Y27" s="156"/>
      <c r="AA27" s="154"/>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6"/>
      <c r="AZ27" s="132"/>
    </row>
    <row r="28" spans="1:52" ht="11.1" customHeight="1" x14ac:dyDescent="0.3">
      <c r="A28" s="63"/>
      <c r="AZ28" s="132"/>
    </row>
    <row r="29" spans="1:52" ht="11.1" customHeight="1" x14ac:dyDescent="0.3">
      <c r="A29" s="63"/>
      <c r="AZ29" s="132"/>
    </row>
    <row r="30" spans="1:52" ht="11.1" customHeight="1" x14ac:dyDescent="0.3">
      <c r="A30" s="63"/>
      <c r="B30" s="169" t="s">
        <v>243</v>
      </c>
      <c r="C30" s="170"/>
      <c r="D30" s="170"/>
      <c r="E30" s="170"/>
      <c r="F30" s="170"/>
      <c r="G30" s="170"/>
      <c r="H30" s="170"/>
      <c r="I30" s="170"/>
      <c r="J30" s="170"/>
      <c r="K30" s="170"/>
      <c r="L30" s="170"/>
      <c r="M30" s="170"/>
      <c r="N30" s="178"/>
      <c r="O30" s="178"/>
      <c r="P30" s="178"/>
      <c r="Q30" s="178"/>
      <c r="R30" s="178"/>
      <c r="S30" s="178"/>
      <c r="T30" s="178"/>
      <c r="U30" s="178"/>
      <c r="V30" s="178"/>
      <c r="W30" s="178"/>
      <c r="X30" s="178"/>
      <c r="Y30" s="179"/>
      <c r="AA30" s="169" t="s">
        <v>288</v>
      </c>
      <c r="AB30" s="170"/>
      <c r="AC30" s="170"/>
      <c r="AD30" s="170"/>
      <c r="AE30" s="170"/>
      <c r="AF30" s="170"/>
      <c r="AG30" s="170"/>
      <c r="AH30" s="170"/>
      <c r="AI30" s="170"/>
      <c r="AJ30" s="170"/>
      <c r="AK30" s="170"/>
      <c r="AL30" s="170"/>
      <c r="AM30" s="170"/>
      <c r="AN30" s="178"/>
      <c r="AO30" s="178"/>
      <c r="AP30" s="178"/>
      <c r="AQ30" s="178"/>
      <c r="AR30" s="178"/>
      <c r="AS30" s="178"/>
      <c r="AT30" s="178"/>
      <c r="AU30" s="178"/>
      <c r="AV30" s="137"/>
      <c r="AW30" s="137"/>
      <c r="AX30" s="138"/>
      <c r="AZ30" s="133" t="s">
        <v>256</v>
      </c>
    </row>
    <row r="31" spans="1:52" ht="11.1" customHeight="1" x14ac:dyDescent="0.3">
      <c r="A31" s="63"/>
      <c r="B31" s="162" t="s">
        <v>263</v>
      </c>
      <c r="C31" s="163"/>
      <c r="D31" s="163"/>
      <c r="E31" s="163"/>
      <c r="F31" s="163"/>
      <c r="G31" s="163"/>
      <c r="H31" s="163"/>
      <c r="I31" s="163"/>
      <c r="J31" s="163"/>
      <c r="K31" s="163"/>
      <c r="L31" s="164" t="s">
        <v>262</v>
      </c>
      <c r="M31" s="168">
        <f ca="1">INT(((RAND()*40)+(RAND()*40))/2)-20</f>
        <v>-6</v>
      </c>
      <c r="N31" s="139"/>
      <c r="O31" s="139"/>
      <c r="P31" s="139"/>
      <c r="Q31" s="139"/>
      <c r="R31" s="139"/>
      <c r="S31" s="139"/>
      <c r="T31" s="139"/>
      <c r="U31" s="139"/>
      <c r="V31" s="139"/>
      <c r="W31" s="139"/>
      <c r="X31" s="139"/>
      <c r="Y31" s="140"/>
      <c r="AA31" s="162" t="s">
        <v>289</v>
      </c>
      <c r="AB31" s="163"/>
      <c r="AC31" s="163"/>
      <c r="AD31" s="163"/>
      <c r="AE31" s="163"/>
      <c r="AF31" s="163"/>
      <c r="AG31" s="163"/>
      <c r="AH31" s="163"/>
      <c r="AI31" s="163"/>
      <c r="AJ31" s="163"/>
      <c r="AK31" s="163"/>
      <c r="AL31" s="164" t="s">
        <v>262</v>
      </c>
      <c r="AM31" s="168">
        <f ca="1">INT(((RAND()*40)+(RAND()*40))/2)-40</f>
        <v>-28</v>
      </c>
      <c r="AN31" s="139"/>
      <c r="AO31" s="139"/>
      <c r="AP31" s="139"/>
      <c r="AQ31" s="139"/>
      <c r="AR31" s="139"/>
      <c r="AS31" s="139"/>
      <c r="AT31" s="139"/>
      <c r="AU31" s="146"/>
      <c r="AV31" s="139"/>
      <c r="AW31" s="139"/>
      <c r="AX31" s="183"/>
      <c r="AZ31" s="132"/>
    </row>
    <row r="32" spans="1:52" ht="32.25" customHeight="1" x14ac:dyDescent="0.3">
      <c r="A32" s="63"/>
      <c r="B32" s="582" t="s">
        <v>308</v>
      </c>
      <c r="C32" s="583"/>
      <c r="D32" s="583"/>
      <c r="E32" s="583"/>
      <c r="F32" s="583"/>
      <c r="G32" s="583"/>
      <c r="H32" s="583"/>
      <c r="I32" s="583"/>
      <c r="J32" s="583"/>
      <c r="K32" s="583"/>
      <c r="L32" s="583"/>
      <c r="M32" s="583"/>
      <c r="N32" s="583"/>
      <c r="O32" s="583"/>
      <c r="P32" s="583"/>
      <c r="Q32" s="583"/>
      <c r="R32" s="583"/>
      <c r="S32" s="583"/>
      <c r="T32" s="583"/>
      <c r="U32" s="583"/>
      <c r="V32" s="583"/>
      <c r="W32" s="583"/>
      <c r="X32" s="583"/>
      <c r="Y32" s="584"/>
      <c r="AA32" s="582" t="s">
        <v>312</v>
      </c>
      <c r="AB32" s="583"/>
      <c r="AC32" s="583"/>
      <c r="AD32" s="583"/>
      <c r="AE32" s="583"/>
      <c r="AF32" s="583"/>
      <c r="AG32" s="583"/>
      <c r="AH32" s="583"/>
      <c r="AI32" s="583"/>
      <c r="AJ32" s="583"/>
      <c r="AK32" s="583"/>
      <c r="AL32" s="583"/>
      <c r="AM32" s="583"/>
      <c r="AN32" s="583"/>
      <c r="AO32" s="583"/>
      <c r="AP32" s="583"/>
      <c r="AQ32" s="583"/>
      <c r="AR32" s="583"/>
      <c r="AS32" s="583"/>
      <c r="AT32" s="583"/>
      <c r="AU32" s="583"/>
      <c r="AV32" s="583"/>
      <c r="AW32" s="583"/>
      <c r="AX32" s="584"/>
      <c r="AZ32" s="132"/>
    </row>
    <row r="33" spans="1:52" ht="54" customHeight="1" x14ac:dyDescent="0.3">
      <c r="A33" s="63"/>
      <c r="B33" s="585" t="s">
        <v>588</v>
      </c>
      <c r="C33" s="586"/>
      <c r="D33" s="586"/>
      <c r="E33" s="586"/>
      <c r="F33" s="586"/>
      <c r="G33" s="586"/>
      <c r="H33" s="586"/>
      <c r="I33" s="586"/>
      <c r="J33" s="586"/>
      <c r="K33" s="586"/>
      <c r="L33" s="586"/>
      <c r="M33" s="586"/>
      <c r="N33" s="586"/>
      <c r="O33" s="586"/>
      <c r="P33" s="586"/>
      <c r="Q33" s="586"/>
      <c r="R33" s="586"/>
      <c r="S33" s="586"/>
      <c r="T33" s="586"/>
      <c r="U33" s="586"/>
      <c r="V33" s="586"/>
      <c r="W33" s="586"/>
      <c r="X33" s="586"/>
      <c r="Y33" s="587"/>
      <c r="AA33" s="585" t="s">
        <v>589</v>
      </c>
      <c r="AB33" s="586"/>
      <c r="AC33" s="586"/>
      <c r="AD33" s="586"/>
      <c r="AE33" s="586"/>
      <c r="AF33" s="586"/>
      <c r="AG33" s="586"/>
      <c r="AH33" s="586"/>
      <c r="AI33" s="586"/>
      <c r="AJ33" s="586"/>
      <c r="AK33" s="586"/>
      <c r="AL33" s="586"/>
      <c r="AM33" s="586"/>
      <c r="AN33" s="586"/>
      <c r="AO33" s="586"/>
      <c r="AP33" s="586"/>
      <c r="AQ33" s="586"/>
      <c r="AR33" s="586"/>
      <c r="AS33" s="586"/>
      <c r="AT33" s="586"/>
      <c r="AU33" s="586"/>
      <c r="AV33" s="586"/>
      <c r="AW33" s="586"/>
      <c r="AX33" s="587"/>
      <c r="AZ33" s="132"/>
    </row>
    <row r="34" spans="1:52" ht="12" customHeight="1" x14ac:dyDescent="0.3">
      <c r="A34" s="63"/>
      <c r="B34" s="180"/>
      <c r="C34" s="146"/>
      <c r="D34" s="146"/>
      <c r="E34" s="139"/>
      <c r="F34" s="139"/>
      <c r="G34" s="139"/>
      <c r="H34" s="139"/>
      <c r="I34" s="139"/>
      <c r="J34" s="139"/>
      <c r="K34" s="139"/>
      <c r="L34" s="139"/>
      <c r="M34" s="139"/>
      <c r="N34" s="139"/>
      <c r="O34" s="139"/>
      <c r="P34" s="139"/>
      <c r="Q34" s="139"/>
      <c r="R34" s="139"/>
      <c r="S34" s="139"/>
      <c r="T34" s="139"/>
      <c r="U34" s="139"/>
      <c r="V34" s="139"/>
      <c r="W34" s="139"/>
      <c r="X34" s="139"/>
      <c r="Y34" s="140"/>
      <c r="AA34" s="141"/>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40"/>
      <c r="AZ34" s="132" t="s">
        <v>257</v>
      </c>
    </row>
    <row r="35" spans="1:52" ht="13.5" customHeight="1" x14ac:dyDescent="0.3">
      <c r="A35" s="63"/>
      <c r="B35" s="181" t="s">
        <v>311</v>
      </c>
      <c r="C35" s="182"/>
      <c r="D35" s="182"/>
      <c r="E35" s="182"/>
      <c r="F35" s="182"/>
      <c r="G35" s="182"/>
      <c r="H35" s="182"/>
      <c r="I35" s="182"/>
      <c r="J35" s="182"/>
      <c r="K35" s="182"/>
      <c r="L35" s="182"/>
      <c r="M35" s="182"/>
      <c r="N35" s="146"/>
      <c r="O35" s="146"/>
      <c r="P35" s="146"/>
      <c r="Q35" s="146"/>
      <c r="R35" s="146"/>
      <c r="S35" s="146"/>
      <c r="T35" s="146"/>
      <c r="U35" s="146"/>
      <c r="V35" s="146"/>
      <c r="W35" s="146"/>
      <c r="X35" s="146"/>
      <c r="Y35" s="183"/>
      <c r="AA35" s="181" t="s">
        <v>311</v>
      </c>
      <c r="AB35" s="173"/>
      <c r="AC35" s="173"/>
      <c r="AD35" s="173"/>
      <c r="AE35" s="173"/>
      <c r="AF35" s="173"/>
      <c r="AG35" s="173"/>
      <c r="AH35" s="173"/>
      <c r="AI35" s="173"/>
      <c r="AJ35" s="173"/>
      <c r="AK35" s="173"/>
      <c r="AL35" s="173"/>
      <c r="AM35" s="173"/>
      <c r="AN35" s="173"/>
      <c r="AO35" s="173"/>
      <c r="AP35" s="173"/>
      <c r="AQ35" s="173"/>
      <c r="AR35" s="146"/>
      <c r="AS35" s="146"/>
      <c r="AT35" s="146"/>
      <c r="AU35" s="146"/>
      <c r="AV35" s="146"/>
      <c r="AW35" s="146"/>
      <c r="AX35" s="140"/>
      <c r="AZ35" s="132"/>
    </row>
    <row r="36" spans="1:52" ht="10.5" customHeight="1" x14ac:dyDescent="0.3">
      <c r="A36" s="63"/>
      <c r="B36" s="141"/>
      <c r="C36" s="139"/>
      <c r="D36" s="139"/>
      <c r="E36" s="139"/>
      <c r="F36" s="139"/>
      <c r="G36" s="139"/>
      <c r="H36" s="139"/>
      <c r="I36" s="139"/>
      <c r="J36" s="139"/>
      <c r="K36" s="139"/>
      <c r="L36" s="139"/>
      <c r="M36" s="139"/>
      <c r="N36" s="139"/>
      <c r="O36" s="139"/>
      <c r="P36" s="139"/>
      <c r="Q36" s="139"/>
      <c r="R36" s="139"/>
      <c r="S36" s="142" t="s">
        <v>271</v>
      </c>
      <c r="T36" s="150" t="s">
        <v>109</v>
      </c>
      <c r="U36" s="150"/>
      <c r="V36" s="150"/>
      <c r="W36" s="150"/>
      <c r="X36" s="150"/>
      <c r="Y36" s="140"/>
      <c r="Z36" s="105"/>
      <c r="AA36" s="141"/>
      <c r="AB36" s="139"/>
      <c r="AC36" s="139"/>
      <c r="AD36" s="139"/>
      <c r="AE36" s="139"/>
      <c r="AF36" s="139"/>
      <c r="AG36" s="139"/>
      <c r="AH36" s="139"/>
      <c r="AI36" s="139"/>
      <c r="AJ36" s="139"/>
      <c r="AK36" s="139"/>
      <c r="AL36" s="139"/>
      <c r="AM36" s="139"/>
      <c r="AN36" s="139"/>
      <c r="AO36" s="139"/>
      <c r="AP36" s="139"/>
      <c r="AQ36" s="139"/>
      <c r="AR36" s="142" t="s">
        <v>291</v>
      </c>
      <c r="AS36" s="150" t="s">
        <v>112</v>
      </c>
      <c r="AT36" s="150"/>
      <c r="AU36" s="150"/>
      <c r="AV36" s="150"/>
      <c r="AW36" s="150"/>
      <c r="AX36" s="183"/>
      <c r="AZ36" s="132" t="s">
        <v>258</v>
      </c>
    </row>
    <row r="37" spans="1:52" ht="11.1" customHeight="1" x14ac:dyDescent="0.3">
      <c r="A37" s="63"/>
      <c r="B37" s="144">
        <v>24</v>
      </c>
      <c r="C37" s="139"/>
      <c r="D37" s="184">
        <f>(Player!$BN$39-D$62)-($B37/0.24)</f>
        <v>-35</v>
      </c>
      <c r="E37" s="184">
        <f>(Player!$BN$39-E$62)-($B37/0.24)</f>
        <v>-40</v>
      </c>
      <c r="F37" s="184">
        <f>(Player!$BN$39-F$62)-($B37/0.24)</f>
        <v>-45</v>
      </c>
      <c r="G37" s="184">
        <f>(Player!$BN$39-G$62)-($B37/0.24)</f>
        <v>-50</v>
      </c>
      <c r="H37" s="184">
        <f>(Player!$BN$39-H$62)-($B37/0.24)</f>
        <v>-55</v>
      </c>
      <c r="I37" s="184">
        <f>(Player!$BN$39-I$62)-($B37/0.24)</f>
        <v>-60</v>
      </c>
      <c r="J37" s="184">
        <f>(Player!$BN$39-J$62)-($B37/0.24)</f>
        <v>-65</v>
      </c>
      <c r="K37" s="184">
        <f>(Player!$BN$39-K$62)-($B37/0.24)</f>
        <v>-70</v>
      </c>
      <c r="L37" s="184">
        <f>(Player!$BN$39-L$62)-($B37/0.24)</f>
        <v>-75</v>
      </c>
      <c r="M37" s="184">
        <f>(Player!$BN$39-M$62)-($B37/0.24)</f>
        <v>-80</v>
      </c>
      <c r="N37" s="184">
        <f>(Player!$BN$39-N$62)-($B37/0.24)</f>
        <v>-85</v>
      </c>
      <c r="O37" s="184">
        <f>(Player!$BN$39-O$62)-($B37/0.24)</f>
        <v>-90</v>
      </c>
      <c r="P37" s="184">
        <f>(Player!$BN$39-P$62)-($B37/0.24)</f>
        <v>-95</v>
      </c>
      <c r="Q37" s="184">
        <f>(Player!$BN$39-Q$62)-($B37/0.24)</f>
        <v>-100</v>
      </c>
      <c r="R37" s="184">
        <f>(Player!$BN$39-R$62)-($B37/0.24)</f>
        <v>-105</v>
      </c>
      <c r="S37" s="184">
        <f>(Player!$BN$39-S$62)-($B37/0.24)</f>
        <v>-110</v>
      </c>
      <c r="T37" s="184">
        <f>(Player!$BN$39-T$62)-($B37/0.24)</f>
        <v>-115</v>
      </c>
      <c r="U37" s="184">
        <f>(Player!$BN$39-U$62)-($B37/0.24)</f>
        <v>-120</v>
      </c>
      <c r="V37" s="184">
        <f>(Player!$BN$39-V$62)-($B37/0.24)</f>
        <v>-125</v>
      </c>
      <c r="W37" s="184">
        <f>(Player!$BN$39-W$62)-($B37/0.24)</f>
        <v>-130</v>
      </c>
      <c r="X37" s="184">
        <f>(Player!$BN$39-X$62)-($B37/0.24)</f>
        <v>-135</v>
      </c>
      <c r="Y37" s="140"/>
      <c r="AA37" s="144">
        <v>24</v>
      </c>
      <c r="AB37" s="146"/>
      <c r="AC37" s="184">
        <f>(Player!$V$42-AC$62)-($AA37/0.24)</f>
        <v>-65</v>
      </c>
      <c r="AD37" s="184">
        <f>(Player!$V$42-AD$62)-($AA37/0.24)</f>
        <v>-70</v>
      </c>
      <c r="AE37" s="184">
        <f>(Player!$V$42-AE$62)-($AA37/0.24)</f>
        <v>-75</v>
      </c>
      <c r="AF37" s="184">
        <f>(Player!$V$42-AF$62)-($AA37/0.24)</f>
        <v>-80</v>
      </c>
      <c r="AG37" s="184">
        <f>(Player!$V$42-AG$62)-($AA37/0.24)</f>
        <v>-85</v>
      </c>
      <c r="AH37" s="184">
        <f>(Player!$V$42-AH$62)-($AA37/0.24)</f>
        <v>-90</v>
      </c>
      <c r="AI37" s="184">
        <f>(Player!$V$42-AI$62)-($AA37/0.24)</f>
        <v>-95</v>
      </c>
      <c r="AJ37" s="184">
        <f>(Player!$V$42-AJ$62)-($AA37/0.24)</f>
        <v>-100</v>
      </c>
      <c r="AK37" s="184">
        <f>(Player!$V$42-AK$62)-($AA37/0.24)</f>
        <v>-105</v>
      </c>
      <c r="AL37" s="184">
        <f>(Player!$V$42-AL$62)-($AA37/0.24)</f>
        <v>-110</v>
      </c>
      <c r="AM37" s="184">
        <f>(Player!$V$42-AM$62)-($AA37/0.24)</f>
        <v>-115</v>
      </c>
      <c r="AN37" s="184">
        <f>(Player!$V$42-AN$62)-($AA37/0.24)</f>
        <v>-120</v>
      </c>
      <c r="AO37" s="184">
        <f>(Player!$V$42-AO$62)-($AA37/0.24)</f>
        <v>-125</v>
      </c>
      <c r="AP37" s="184">
        <f>(Player!$V$42-AP$62)-($AA37/0.24)</f>
        <v>-130</v>
      </c>
      <c r="AQ37" s="184">
        <f>(Player!$V$42-AQ$62)-($AA37/0.24)</f>
        <v>-135</v>
      </c>
      <c r="AR37" s="184">
        <f>(Player!$V$42-AR$62)-($AA37/0.24)</f>
        <v>-140</v>
      </c>
      <c r="AS37" s="184">
        <f>(Player!$V$42-AS$62)-($AA37/0.24)</f>
        <v>-145</v>
      </c>
      <c r="AT37" s="184">
        <f>(Player!$V$42-AT$62)-($AA37/0.24)</f>
        <v>-150</v>
      </c>
      <c r="AU37" s="184">
        <f>(Player!$V$42-AU$62)-($AA37/0.24)</f>
        <v>-155</v>
      </c>
      <c r="AV37" s="184">
        <f>(Player!$V$42-AV$62)-($AA37/0.24)</f>
        <v>-160</v>
      </c>
      <c r="AW37" s="184">
        <f>(Player!$V$42-AW$62)-($AA37/0.24)</f>
        <v>-165</v>
      </c>
      <c r="AX37" s="140"/>
      <c r="AZ37" s="132"/>
    </row>
    <row r="38" spans="1:52" ht="11.1" customHeight="1" x14ac:dyDescent="0.3">
      <c r="A38" s="63"/>
      <c r="B38" s="144">
        <v>23</v>
      </c>
      <c r="C38" s="139"/>
      <c r="D38" s="184">
        <f>(Player!$BN$39-D$62)-($B38/0.24)</f>
        <v>-30.833333333333343</v>
      </c>
      <c r="E38" s="184">
        <f>(Player!$BN$39-E$62)-($B38/0.24)</f>
        <v>-35.833333333333343</v>
      </c>
      <c r="F38" s="184">
        <f>(Player!$BN$39-F$62)-($B38/0.24)</f>
        <v>-40.833333333333343</v>
      </c>
      <c r="G38" s="184">
        <f>(Player!$BN$39-G$62)-($B38/0.24)</f>
        <v>-45.833333333333343</v>
      </c>
      <c r="H38" s="184">
        <f>(Player!$BN$39-H$62)-($B38/0.24)</f>
        <v>-50.833333333333343</v>
      </c>
      <c r="I38" s="184">
        <f>(Player!$BN$39-I$62)-($B38/0.24)</f>
        <v>-55.833333333333343</v>
      </c>
      <c r="J38" s="184">
        <f>(Player!$BN$39-J$62)-($B38/0.24)</f>
        <v>-60.833333333333343</v>
      </c>
      <c r="K38" s="184">
        <f>(Player!$BN$39-K$62)-($B38/0.24)</f>
        <v>-65.833333333333343</v>
      </c>
      <c r="L38" s="184">
        <f>(Player!$BN$39-L$62)-($B38/0.24)</f>
        <v>-70.833333333333343</v>
      </c>
      <c r="M38" s="184">
        <f>(Player!$BN$39-M$62)-($B38/0.24)</f>
        <v>-75.833333333333343</v>
      </c>
      <c r="N38" s="184">
        <f>(Player!$BN$39-N$62)-($B38/0.24)</f>
        <v>-80.833333333333343</v>
      </c>
      <c r="O38" s="184">
        <f>(Player!$BN$39-O$62)-($B38/0.24)</f>
        <v>-85.833333333333343</v>
      </c>
      <c r="P38" s="184">
        <f>(Player!$BN$39-P$62)-($B38/0.24)</f>
        <v>-90.833333333333343</v>
      </c>
      <c r="Q38" s="184">
        <f>(Player!$BN$39-Q$62)-($B38/0.24)</f>
        <v>-95.833333333333343</v>
      </c>
      <c r="R38" s="184">
        <f>(Player!$BN$39-R$62)-($B38/0.24)</f>
        <v>-100.83333333333334</v>
      </c>
      <c r="S38" s="184">
        <f>(Player!$BN$39-S$62)-($B38/0.24)</f>
        <v>-105.83333333333334</v>
      </c>
      <c r="T38" s="184">
        <f>(Player!$BN$39-T$62)-($B38/0.24)</f>
        <v>-110.83333333333334</v>
      </c>
      <c r="U38" s="184">
        <f>(Player!$BN$39-U$62)-($B38/0.24)</f>
        <v>-115.83333333333334</v>
      </c>
      <c r="V38" s="184">
        <f>(Player!$BN$39-V$62)-($B38/0.24)</f>
        <v>-120.83333333333334</v>
      </c>
      <c r="W38" s="184">
        <f>(Player!$BN$39-W$62)-($B38/0.24)</f>
        <v>-125.83333333333334</v>
      </c>
      <c r="X38" s="184">
        <f>(Player!$BN$39-X$62)-($B38/0.24)</f>
        <v>-130.83333333333334</v>
      </c>
      <c r="Y38" s="140"/>
      <c r="AA38" s="144">
        <v>23</v>
      </c>
      <c r="AB38" s="146"/>
      <c r="AC38" s="184">
        <f>(Player!$V$42-AC$62)-($AA38/0.24)</f>
        <v>-60.833333333333343</v>
      </c>
      <c r="AD38" s="184">
        <f>(Player!$V$42-AD$62)-($AA38/0.24)</f>
        <v>-65.833333333333343</v>
      </c>
      <c r="AE38" s="184">
        <f>(Player!$V$42-AE$62)-($AA38/0.24)</f>
        <v>-70.833333333333343</v>
      </c>
      <c r="AF38" s="184">
        <f>(Player!$V$42-AF$62)-($AA38/0.24)</f>
        <v>-75.833333333333343</v>
      </c>
      <c r="AG38" s="184">
        <f>(Player!$V$42-AG$62)-($AA38/0.24)</f>
        <v>-80.833333333333343</v>
      </c>
      <c r="AH38" s="184">
        <f>(Player!$V$42-AH$62)-($AA38/0.24)</f>
        <v>-85.833333333333343</v>
      </c>
      <c r="AI38" s="184">
        <f>(Player!$V$42-AI$62)-($AA38/0.24)</f>
        <v>-90.833333333333343</v>
      </c>
      <c r="AJ38" s="184">
        <f>(Player!$V$42-AJ$62)-($AA38/0.24)</f>
        <v>-95.833333333333343</v>
      </c>
      <c r="AK38" s="184">
        <f>(Player!$V$42-AK$62)-($AA38/0.24)</f>
        <v>-100.83333333333334</v>
      </c>
      <c r="AL38" s="184">
        <f>(Player!$V$42-AL$62)-($AA38/0.24)</f>
        <v>-105.83333333333334</v>
      </c>
      <c r="AM38" s="184">
        <f>(Player!$V$42-AM$62)-($AA38/0.24)</f>
        <v>-110.83333333333334</v>
      </c>
      <c r="AN38" s="184">
        <f>(Player!$V$42-AN$62)-($AA38/0.24)</f>
        <v>-115.83333333333334</v>
      </c>
      <c r="AO38" s="184">
        <f>(Player!$V$42-AO$62)-($AA38/0.24)</f>
        <v>-120.83333333333334</v>
      </c>
      <c r="AP38" s="184">
        <f>(Player!$V$42-AP$62)-($AA38/0.24)</f>
        <v>-125.83333333333334</v>
      </c>
      <c r="AQ38" s="184">
        <f>(Player!$V$42-AQ$62)-($AA38/0.24)</f>
        <v>-130.83333333333334</v>
      </c>
      <c r="AR38" s="184">
        <f>(Player!$V$42-AR$62)-($AA38/0.24)</f>
        <v>-135.83333333333334</v>
      </c>
      <c r="AS38" s="184">
        <f>(Player!$V$42-AS$62)-($AA38/0.24)</f>
        <v>-140.83333333333334</v>
      </c>
      <c r="AT38" s="184">
        <f>(Player!$V$42-AT$62)-($AA38/0.24)</f>
        <v>-145.83333333333334</v>
      </c>
      <c r="AU38" s="184">
        <f>(Player!$V$42-AU$62)-($AA38/0.24)</f>
        <v>-150.83333333333334</v>
      </c>
      <c r="AV38" s="184">
        <f>(Player!$V$42-AV$62)-($AA38/0.24)</f>
        <v>-155.83333333333334</v>
      </c>
      <c r="AW38" s="184">
        <f>(Player!$V$42-AW$62)-($AA38/0.24)</f>
        <v>-160.83333333333334</v>
      </c>
      <c r="AX38" s="140"/>
      <c r="AZ38" s="132" t="s">
        <v>259</v>
      </c>
    </row>
    <row r="39" spans="1:52" ht="11.1" customHeight="1" x14ac:dyDescent="0.3">
      <c r="A39" s="63"/>
      <c r="B39" s="144">
        <v>22</v>
      </c>
      <c r="C39" s="139"/>
      <c r="D39" s="184">
        <f>(Player!$BN$39-D$62)-($B39/0.24)</f>
        <v>-26.666666666666671</v>
      </c>
      <c r="E39" s="184">
        <f>(Player!$BN$39-E$62)-($B39/0.24)</f>
        <v>-31.666666666666671</v>
      </c>
      <c r="F39" s="184">
        <f>(Player!$BN$39-F$62)-($B39/0.24)</f>
        <v>-36.666666666666671</v>
      </c>
      <c r="G39" s="184">
        <f>(Player!$BN$39-G$62)-($B39/0.24)</f>
        <v>-41.666666666666671</v>
      </c>
      <c r="H39" s="184">
        <f>(Player!$BN$39-H$62)-($B39/0.24)</f>
        <v>-46.666666666666671</v>
      </c>
      <c r="I39" s="184">
        <f>(Player!$BN$39-I$62)-($B39/0.24)</f>
        <v>-51.666666666666671</v>
      </c>
      <c r="J39" s="184">
        <f>(Player!$BN$39-J$62)-($B39/0.24)</f>
        <v>-56.666666666666671</v>
      </c>
      <c r="K39" s="184">
        <f>(Player!$BN$39-K$62)-($B39/0.24)</f>
        <v>-61.666666666666671</v>
      </c>
      <c r="L39" s="184">
        <f>(Player!$BN$39-L$62)-($B39/0.24)</f>
        <v>-66.666666666666671</v>
      </c>
      <c r="M39" s="184">
        <f>(Player!$BN$39-M$62)-($B39/0.24)</f>
        <v>-71.666666666666671</v>
      </c>
      <c r="N39" s="184">
        <f>(Player!$BN$39-N$62)-($B39/0.24)</f>
        <v>-76.666666666666671</v>
      </c>
      <c r="O39" s="184">
        <f>(Player!$BN$39-O$62)-($B39/0.24)</f>
        <v>-81.666666666666671</v>
      </c>
      <c r="P39" s="184">
        <f>(Player!$BN$39-P$62)-($B39/0.24)</f>
        <v>-86.666666666666671</v>
      </c>
      <c r="Q39" s="184">
        <f>(Player!$BN$39-Q$62)-($B39/0.24)</f>
        <v>-91.666666666666671</v>
      </c>
      <c r="R39" s="184">
        <f>(Player!$BN$39-R$62)-($B39/0.24)</f>
        <v>-96.666666666666671</v>
      </c>
      <c r="S39" s="184">
        <f>(Player!$BN$39-S$62)-($B39/0.24)</f>
        <v>-101.66666666666667</v>
      </c>
      <c r="T39" s="184">
        <f>(Player!$BN$39-T$62)-($B39/0.24)</f>
        <v>-106.66666666666667</v>
      </c>
      <c r="U39" s="184">
        <f>(Player!$BN$39-U$62)-($B39/0.24)</f>
        <v>-111.66666666666667</v>
      </c>
      <c r="V39" s="184">
        <f>(Player!$BN$39-V$62)-($B39/0.24)</f>
        <v>-116.66666666666667</v>
      </c>
      <c r="W39" s="184">
        <f>(Player!$BN$39-W$62)-($B39/0.24)</f>
        <v>-121.66666666666667</v>
      </c>
      <c r="X39" s="184">
        <f>(Player!$BN$39-X$62)-($B39/0.24)</f>
        <v>-126.66666666666667</v>
      </c>
      <c r="Y39" s="140"/>
      <c r="AA39" s="144">
        <v>22</v>
      </c>
      <c r="AB39" s="146"/>
      <c r="AC39" s="184">
        <f>(Player!$V$42-AC$62)-($AA39/0.24)</f>
        <v>-56.666666666666671</v>
      </c>
      <c r="AD39" s="184">
        <f>(Player!$V$42-AD$62)-($AA39/0.24)</f>
        <v>-61.666666666666671</v>
      </c>
      <c r="AE39" s="184">
        <f>(Player!$V$42-AE$62)-($AA39/0.24)</f>
        <v>-66.666666666666671</v>
      </c>
      <c r="AF39" s="184">
        <f>(Player!$V$42-AF$62)-($AA39/0.24)</f>
        <v>-71.666666666666671</v>
      </c>
      <c r="AG39" s="184">
        <f>(Player!$V$42-AG$62)-($AA39/0.24)</f>
        <v>-76.666666666666671</v>
      </c>
      <c r="AH39" s="184">
        <f>(Player!$V$42-AH$62)-($AA39/0.24)</f>
        <v>-81.666666666666671</v>
      </c>
      <c r="AI39" s="184">
        <f>(Player!$V$42-AI$62)-($AA39/0.24)</f>
        <v>-86.666666666666671</v>
      </c>
      <c r="AJ39" s="184">
        <f>(Player!$V$42-AJ$62)-($AA39/0.24)</f>
        <v>-91.666666666666671</v>
      </c>
      <c r="AK39" s="184">
        <f>(Player!$V$42-AK$62)-($AA39/0.24)</f>
        <v>-96.666666666666671</v>
      </c>
      <c r="AL39" s="184">
        <f>(Player!$V$42-AL$62)-($AA39/0.24)</f>
        <v>-101.66666666666667</v>
      </c>
      <c r="AM39" s="184">
        <f>(Player!$V$42-AM$62)-($AA39/0.24)</f>
        <v>-106.66666666666667</v>
      </c>
      <c r="AN39" s="184">
        <f>(Player!$V$42-AN$62)-($AA39/0.24)</f>
        <v>-111.66666666666667</v>
      </c>
      <c r="AO39" s="184">
        <f>(Player!$V$42-AO$62)-($AA39/0.24)</f>
        <v>-116.66666666666667</v>
      </c>
      <c r="AP39" s="184">
        <f>(Player!$V$42-AP$62)-($AA39/0.24)</f>
        <v>-121.66666666666667</v>
      </c>
      <c r="AQ39" s="184">
        <f>(Player!$V$42-AQ$62)-($AA39/0.24)</f>
        <v>-126.66666666666667</v>
      </c>
      <c r="AR39" s="184">
        <f>(Player!$V$42-AR$62)-($AA39/0.24)</f>
        <v>-131.66666666666669</v>
      </c>
      <c r="AS39" s="184">
        <f>(Player!$V$42-AS$62)-($AA39/0.24)</f>
        <v>-136.66666666666669</v>
      </c>
      <c r="AT39" s="184">
        <f>(Player!$V$42-AT$62)-($AA39/0.24)</f>
        <v>-141.66666666666669</v>
      </c>
      <c r="AU39" s="184">
        <f>(Player!$V$42-AU$62)-($AA39/0.24)</f>
        <v>-146.66666666666669</v>
      </c>
      <c r="AV39" s="184">
        <f>(Player!$V$42-AV$62)-($AA39/0.24)</f>
        <v>-151.66666666666669</v>
      </c>
      <c r="AW39" s="184">
        <f>(Player!$V$42-AW$62)-($AA39/0.24)</f>
        <v>-156.66666666666669</v>
      </c>
      <c r="AX39" s="140"/>
      <c r="AZ39" s="132"/>
    </row>
    <row r="40" spans="1:52" ht="11.1" customHeight="1" x14ac:dyDescent="0.3">
      <c r="A40" s="63"/>
      <c r="B40" s="144">
        <v>21</v>
      </c>
      <c r="C40" s="139"/>
      <c r="D40" s="184">
        <f>(Player!$BN$39-D$62)-($B40/0.24)</f>
        <v>-22.5</v>
      </c>
      <c r="E40" s="184">
        <f>(Player!$BN$39-E$62)-($B40/0.24)</f>
        <v>-27.5</v>
      </c>
      <c r="F40" s="184">
        <f>(Player!$BN$39-F$62)-($B40/0.24)</f>
        <v>-32.5</v>
      </c>
      <c r="G40" s="184">
        <f>(Player!$BN$39-G$62)-($B40/0.24)</f>
        <v>-37.5</v>
      </c>
      <c r="H40" s="184">
        <f>(Player!$BN$39-H$62)-($B40/0.24)</f>
        <v>-42.5</v>
      </c>
      <c r="I40" s="184">
        <f>(Player!$BN$39-I$62)-($B40/0.24)</f>
        <v>-47.5</v>
      </c>
      <c r="J40" s="184">
        <f>(Player!$BN$39-J$62)-($B40/0.24)</f>
        <v>-52.5</v>
      </c>
      <c r="K40" s="184">
        <f>(Player!$BN$39-K$62)-($B40/0.24)</f>
        <v>-57.5</v>
      </c>
      <c r="L40" s="184">
        <f>(Player!$BN$39-L$62)-($B40/0.24)</f>
        <v>-62.5</v>
      </c>
      <c r="M40" s="184">
        <f>(Player!$BN$39-M$62)-($B40/0.24)</f>
        <v>-67.5</v>
      </c>
      <c r="N40" s="184">
        <f>(Player!$BN$39-N$62)-($B40/0.24)</f>
        <v>-72.5</v>
      </c>
      <c r="O40" s="184">
        <f>(Player!$BN$39-O$62)-($B40/0.24)</f>
        <v>-77.5</v>
      </c>
      <c r="P40" s="184">
        <f>(Player!$BN$39-P$62)-($B40/0.24)</f>
        <v>-82.5</v>
      </c>
      <c r="Q40" s="184">
        <f>(Player!$BN$39-Q$62)-($B40/0.24)</f>
        <v>-87.5</v>
      </c>
      <c r="R40" s="184">
        <f>(Player!$BN$39-R$62)-($B40/0.24)</f>
        <v>-92.5</v>
      </c>
      <c r="S40" s="184">
        <f>(Player!$BN$39-S$62)-($B40/0.24)</f>
        <v>-97.5</v>
      </c>
      <c r="T40" s="184">
        <f>(Player!$BN$39-T$62)-($B40/0.24)</f>
        <v>-102.5</v>
      </c>
      <c r="U40" s="184">
        <f>(Player!$BN$39-U$62)-($B40/0.24)</f>
        <v>-107.5</v>
      </c>
      <c r="V40" s="184">
        <f>(Player!$BN$39-V$62)-($B40/0.24)</f>
        <v>-112.5</v>
      </c>
      <c r="W40" s="184">
        <f>(Player!$BN$39-W$62)-($B40/0.24)</f>
        <v>-117.5</v>
      </c>
      <c r="X40" s="184">
        <f>(Player!$BN$39-X$62)-($B40/0.24)</f>
        <v>-122.5</v>
      </c>
      <c r="Y40" s="140"/>
      <c r="AA40" s="144">
        <v>21</v>
      </c>
      <c r="AB40" s="146"/>
      <c r="AC40" s="184">
        <f>(Player!$V$42-AC$62)-($AA40/0.24)</f>
        <v>-52.5</v>
      </c>
      <c r="AD40" s="184">
        <f>(Player!$V$42-AD$62)-($AA40/0.24)</f>
        <v>-57.5</v>
      </c>
      <c r="AE40" s="184">
        <f>(Player!$V$42-AE$62)-($AA40/0.24)</f>
        <v>-62.5</v>
      </c>
      <c r="AF40" s="184">
        <f>(Player!$V$42-AF$62)-($AA40/0.24)</f>
        <v>-67.5</v>
      </c>
      <c r="AG40" s="184">
        <f>(Player!$V$42-AG$62)-($AA40/0.24)</f>
        <v>-72.5</v>
      </c>
      <c r="AH40" s="184">
        <f>(Player!$V$42-AH$62)-($AA40/0.24)</f>
        <v>-77.5</v>
      </c>
      <c r="AI40" s="184">
        <f>(Player!$V$42-AI$62)-($AA40/0.24)</f>
        <v>-82.5</v>
      </c>
      <c r="AJ40" s="184">
        <f>(Player!$V$42-AJ$62)-($AA40/0.24)</f>
        <v>-87.5</v>
      </c>
      <c r="AK40" s="184">
        <f>(Player!$V$42-AK$62)-($AA40/0.24)</f>
        <v>-92.5</v>
      </c>
      <c r="AL40" s="184">
        <f>(Player!$V$42-AL$62)-($AA40/0.24)</f>
        <v>-97.5</v>
      </c>
      <c r="AM40" s="184">
        <f>(Player!$V$42-AM$62)-($AA40/0.24)</f>
        <v>-102.5</v>
      </c>
      <c r="AN40" s="184">
        <f>(Player!$V$42-AN$62)-($AA40/0.24)</f>
        <v>-107.5</v>
      </c>
      <c r="AO40" s="184">
        <f>(Player!$V$42-AO$62)-($AA40/0.24)</f>
        <v>-112.5</v>
      </c>
      <c r="AP40" s="184">
        <f>(Player!$V$42-AP$62)-($AA40/0.24)</f>
        <v>-117.5</v>
      </c>
      <c r="AQ40" s="184">
        <f>(Player!$V$42-AQ$62)-($AA40/0.24)</f>
        <v>-122.5</v>
      </c>
      <c r="AR40" s="184">
        <f>(Player!$V$42-AR$62)-($AA40/0.24)</f>
        <v>-127.5</v>
      </c>
      <c r="AS40" s="184">
        <f>(Player!$V$42-AS$62)-($AA40/0.24)</f>
        <v>-132.5</v>
      </c>
      <c r="AT40" s="184">
        <f>(Player!$V$42-AT$62)-($AA40/0.24)</f>
        <v>-137.5</v>
      </c>
      <c r="AU40" s="184">
        <f>(Player!$V$42-AU$62)-($AA40/0.24)</f>
        <v>-142.5</v>
      </c>
      <c r="AV40" s="184">
        <f>(Player!$V$42-AV$62)-($AA40/0.24)</f>
        <v>-147.5</v>
      </c>
      <c r="AW40" s="184">
        <f>(Player!$V$42-AW$62)-($AA40/0.24)</f>
        <v>-152.5</v>
      </c>
      <c r="AX40" s="140"/>
      <c r="AZ40" s="132" t="s">
        <v>260</v>
      </c>
    </row>
    <row r="41" spans="1:52" ht="11.1" customHeight="1" x14ac:dyDescent="0.3">
      <c r="A41" s="63"/>
      <c r="B41" s="144">
        <v>20</v>
      </c>
      <c r="C41" s="139"/>
      <c r="D41" s="184">
        <f>(Player!$BN$39-D$62)-($B41/0.24)</f>
        <v>-18.333333333333343</v>
      </c>
      <c r="E41" s="184">
        <f>(Player!$BN$39-E$62)-($B41/0.24)</f>
        <v>-23.333333333333343</v>
      </c>
      <c r="F41" s="184">
        <f>(Player!$BN$39-F$62)-($B41/0.24)</f>
        <v>-28.333333333333343</v>
      </c>
      <c r="G41" s="184">
        <f>(Player!$BN$39-G$62)-($B41/0.24)</f>
        <v>-33.333333333333343</v>
      </c>
      <c r="H41" s="184">
        <f>(Player!$BN$39-H$62)-($B41/0.24)</f>
        <v>-38.333333333333343</v>
      </c>
      <c r="I41" s="184">
        <f>(Player!$BN$39-I$62)-($B41/0.24)</f>
        <v>-43.333333333333343</v>
      </c>
      <c r="J41" s="184">
        <f>(Player!$BN$39-J$62)-($B41/0.24)</f>
        <v>-48.333333333333343</v>
      </c>
      <c r="K41" s="184">
        <f>(Player!$BN$39-K$62)-($B41/0.24)</f>
        <v>-53.333333333333343</v>
      </c>
      <c r="L41" s="184">
        <f>(Player!$BN$39-L$62)-($B41/0.24)</f>
        <v>-58.333333333333343</v>
      </c>
      <c r="M41" s="184">
        <f>(Player!$BN$39-M$62)-($B41/0.24)</f>
        <v>-63.333333333333343</v>
      </c>
      <c r="N41" s="184">
        <f>(Player!$BN$39-N$62)-($B41/0.24)</f>
        <v>-68.333333333333343</v>
      </c>
      <c r="O41" s="184">
        <f>(Player!$BN$39-O$62)-($B41/0.24)</f>
        <v>-73.333333333333343</v>
      </c>
      <c r="P41" s="184">
        <f>(Player!$BN$39-P$62)-($B41/0.24)</f>
        <v>-78.333333333333343</v>
      </c>
      <c r="Q41" s="184">
        <f>(Player!$BN$39-Q$62)-($B41/0.24)</f>
        <v>-83.333333333333343</v>
      </c>
      <c r="R41" s="184">
        <f>(Player!$BN$39-R$62)-($B41/0.24)</f>
        <v>-88.333333333333343</v>
      </c>
      <c r="S41" s="184">
        <f>(Player!$BN$39-S$62)-($B41/0.24)</f>
        <v>-93.333333333333343</v>
      </c>
      <c r="T41" s="184">
        <f>(Player!$BN$39-T$62)-($B41/0.24)</f>
        <v>-98.333333333333343</v>
      </c>
      <c r="U41" s="184">
        <f>(Player!$BN$39-U$62)-($B41/0.24)</f>
        <v>-103.33333333333334</v>
      </c>
      <c r="V41" s="184">
        <f>(Player!$BN$39-V$62)-($B41/0.24)</f>
        <v>-108.33333333333334</v>
      </c>
      <c r="W41" s="184">
        <f>(Player!$BN$39-W$62)-($B41/0.24)</f>
        <v>-113.33333333333334</v>
      </c>
      <c r="X41" s="184">
        <f>(Player!$BN$39-X$62)-($B41/0.24)</f>
        <v>-118.33333333333334</v>
      </c>
      <c r="Y41" s="140"/>
      <c r="AA41" s="144">
        <v>20</v>
      </c>
      <c r="AB41" s="147"/>
      <c r="AC41" s="184">
        <f>(Player!$V$42-AC$62)-($AA41/0.24)</f>
        <v>-48.333333333333343</v>
      </c>
      <c r="AD41" s="184">
        <f>(Player!$V$42-AD$62)-($AA41/0.24)</f>
        <v>-53.333333333333343</v>
      </c>
      <c r="AE41" s="184">
        <f>(Player!$V$42-AE$62)-($AA41/0.24)</f>
        <v>-58.333333333333343</v>
      </c>
      <c r="AF41" s="184">
        <f>(Player!$V$42-AF$62)-($AA41/0.24)</f>
        <v>-63.333333333333343</v>
      </c>
      <c r="AG41" s="184">
        <f>(Player!$V$42-AG$62)-($AA41/0.24)</f>
        <v>-68.333333333333343</v>
      </c>
      <c r="AH41" s="184">
        <f>(Player!$V$42-AH$62)-($AA41/0.24)</f>
        <v>-73.333333333333343</v>
      </c>
      <c r="AI41" s="184">
        <f>(Player!$V$42-AI$62)-($AA41/0.24)</f>
        <v>-78.333333333333343</v>
      </c>
      <c r="AJ41" s="184">
        <f>(Player!$V$42-AJ$62)-($AA41/0.24)</f>
        <v>-83.333333333333343</v>
      </c>
      <c r="AK41" s="184">
        <f>(Player!$V$42-AK$62)-($AA41/0.24)</f>
        <v>-88.333333333333343</v>
      </c>
      <c r="AL41" s="184">
        <f>(Player!$V$42-AL$62)-($AA41/0.24)</f>
        <v>-93.333333333333343</v>
      </c>
      <c r="AM41" s="184">
        <f>(Player!$V$42-AM$62)-($AA41/0.24)</f>
        <v>-98.333333333333343</v>
      </c>
      <c r="AN41" s="184">
        <f>(Player!$V$42-AN$62)-($AA41/0.24)</f>
        <v>-103.33333333333334</v>
      </c>
      <c r="AO41" s="184">
        <f>(Player!$V$42-AO$62)-($AA41/0.24)</f>
        <v>-108.33333333333334</v>
      </c>
      <c r="AP41" s="184">
        <f>(Player!$V$42-AP$62)-($AA41/0.24)</f>
        <v>-113.33333333333334</v>
      </c>
      <c r="AQ41" s="184">
        <f>(Player!$V$42-AQ$62)-($AA41/0.24)</f>
        <v>-118.33333333333334</v>
      </c>
      <c r="AR41" s="184">
        <f>(Player!$V$42-AR$62)-($AA41/0.24)</f>
        <v>-123.33333333333334</v>
      </c>
      <c r="AS41" s="184">
        <f>(Player!$V$42-AS$62)-($AA41/0.24)</f>
        <v>-128.33333333333334</v>
      </c>
      <c r="AT41" s="184">
        <f>(Player!$V$42-AT$62)-($AA41/0.24)</f>
        <v>-133.33333333333334</v>
      </c>
      <c r="AU41" s="184">
        <f>(Player!$V$42-AU$62)-($AA41/0.24)</f>
        <v>-138.33333333333334</v>
      </c>
      <c r="AV41" s="184">
        <f>(Player!$V$42-AV$62)-($AA41/0.24)</f>
        <v>-143.33333333333334</v>
      </c>
      <c r="AW41" s="184">
        <f>(Player!$V$42-AW$62)-($AA41/0.24)</f>
        <v>-148.33333333333334</v>
      </c>
      <c r="AX41" s="140"/>
    </row>
    <row r="42" spans="1:52" ht="11.1" customHeight="1" x14ac:dyDescent="0.3">
      <c r="A42" s="63"/>
      <c r="B42" s="144">
        <v>19</v>
      </c>
      <c r="C42" s="139"/>
      <c r="D42" s="184">
        <f>(Player!$BN$39-D$62)-($B42/0.24)</f>
        <v>-14.166666666666671</v>
      </c>
      <c r="E42" s="184">
        <f>(Player!$BN$39-E$62)-($B42/0.24)</f>
        <v>-19.166666666666671</v>
      </c>
      <c r="F42" s="184">
        <f>(Player!$BN$39-F$62)-($B42/0.24)</f>
        <v>-24.166666666666671</v>
      </c>
      <c r="G42" s="184">
        <f>(Player!$BN$39-G$62)-($B42/0.24)</f>
        <v>-29.166666666666671</v>
      </c>
      <c r="H42" s="184">
        <f>(Player!$BN$39-H$62)-($B42/0.24)</f>
        <v>-34.166666666666671</v>
      </c>
      <c r="I42" s="184">
        <f>(Player!$BN$39-I$62)-($B42/0.24)</f>
        <v>-39.166666666666671</v>
      </c>
      <c r="J42" s="184">
        <f>(Player!$BN$39-J$62)-($B42/0.24)</f>
        <v>-44.166666666666671</v>
      </c>
      <c r="K42" s="184">
        <f>(Player!$BN$39-K$62)-($B42/0.24)</f>
        <v>-49.166666666666671</v>
      </c>
      <c r="L42" s="184">
        <f>(Player!$BN$39-L$62)-($B42/0.24)</f>
        <v>-54.166666666666671</v>
      </c>
      <c r="M42" s="184">
        <f>(Player!$BN$39-M$62)-($B42/0.24)</f>
        <v>-59.166666666666671</v>
      </c>
      <c r="N42" s="184">
        <f>(Player!$BN$39-N$62)-($B42/0.24)</f>
        <v>-64.166666666666671</v>
      </c>
      <c r="O42" s="184">
        <f>(Player!$BN$39-O$62)-($B42/0.24)</f>
        <v>-69.166666666666671</v>
      </c>
      <c r="P42" s="184">
        <f>(Player!$BN$39-P$62)-($B42/0.24)</f>
        <v>-74.166666666666671</v>
      </c>
      <c r="Q42" s="184">
        <f>(Player!$BN$39-Q$62)-($B42/0.24)</f>
        <v>-79.166666666666671</v>
      </c>
      <c r="R42" s="184">
        <f>(Player!$BN$39-R$62)-($B42/0.24)</f>
        <v>-84.166666666666671</v>
      </c>
      <c r="S42" s="184">
        <f>(Player!$BN$39-S$62)-($B42/0.24)</f>
        <v>-89.166666666666671</v>
      </c>
      <c r="T42" s="184">
        <f>(Player!$BN$39-T$62)-($B42/0.24)</f>
        <v>-94.166666666666671</v>
      </c>
      <c r="U42" s="184">
        <f>(Player!$BN$39-U$62)-($B42/0.24)</f>
        <v>-99.166666666666671</v>
      </c>
      <c r="V42" s="184">
        <f>(Player!$BN$39-V$62)-($B42/0.24)</f>
        <v>-104.16666666666667</v>
      </c>
      <c r="W42" s="184">
        <f>(Player!$BN$39-W$62)-($B42/0.24)</f>
        <v>-109.16666666666667</v>
      </c>
      <c r="X42" s="184">
        <f>(Player!$BN$39-X$62)-($B42/0.24)</f>
        <v>-114.16666666666667</v>
      </c>
      <c r="Y42" s="183"/>
      <c r="Z42" s="105"/>
      <c r="AA42" s="144">
        <v>19</v>
      </c>
      <c r="AB42" s="148"/>
      <c r="AC42" s="184">
        <f>(Player!$V$42-AC$62)-($AA42/0.24)</f>
        <v>-44.166666666666671</v>
      </c>
      <c r="AD42" s="184">
        <f>(Player!$V$42-AD$62)-($AA42/0.24)</f>
        <v>-49.166666666666671</v>
      </c>
      <c r="AE42" s="184">
        <f>(Player!$V$42-AE$62)-($AA42/0.24)</f>
        <v>-54.166666666666671</v>
      </c>
      <c r="AF42" s="184">
        <f>(Player!$V$42-AF$62)-($AA42/0.24)</f>
        <v>-59.166666666666671</v>
      </c>
      <c r="AG42" s="184">
        <f>(Player!$V$42-AG$62)-($AA42/0.24)</f>
        <v>-64.166666666666671</v>
      </c>
      <c r="AH42" s="184">
        <f>(Player!$V$42-AH$62)-($AA42/0.24)</f>
        <v>-69.166666666666671</v>
      </c>
      <c r="AI42" s="184">
        <f>(Player!$V$42-AI$62)-($AA42/0.24)</f>
        <v>-74.166666666666671</v>
      </c>
      <c r="AJ42" s="184">
        <f>(Player!$V$42-AJ$62)-($AA42/0.24)</f>
        <v>-79.166666666666671</v>
      </c>
      <c r="AK42" s="184">
        <f>(Player!$V$42-AK$62)-($AA42/0.24)</f>
        <v>-84.166666666666671</v>
      </c>
      <c r="AL42" s="184">
        <f>(Player!$V$42-AL$62)-($AA42/0.24)</f>
        <v>-89.166666666666671</v>
      </c>
      <c r="AM42" s="184">
        <f>(Player!$V$42-AM$62)-($AA42/0.24)</f>
        <v>-94.166666666666671</v>
      </c>
      <c r="AN42" s="184">
        <f>(Player!$V$42-AN$62)-($AA42/0.24)</f>
        <v>-99.166666666666671</v>
      </c>
      <c r="AO42" s="184">
        <f>(Player!$V$42-AO$62)-($AA42/0.24)</f>
        <v>-104.16666666666667</v>
      </c>
      <c r="AP42" s="184">
        <f>(Player!$V$42-AP$62)-($AA42/0.24)</f>
        <v>-109.16666666666667</v>
      </c>
      <c r="AQ42" s="184">
        <f>(Player!$V$42-AQ$62)-($AA42/0.24)</f>
        <v>-114.16666666666667</v>
      </c>
      <c r="AR42" s="184">
        <f>(Player!$V$42-AR$62)-($AA42/0.24)</f>
        <v>-119.16666666666667</v>
      </c>
      <c r="AS42" s="184">
        <f>(Player!$V$42-AS$62)-($AA42/0.24)</f>
        <v>-124.16666666666667</v>
      </c>
      <c r="AT42" s="184">
        <f>(Player!$V$42-AT$62)-($AA42/0.24)</f>
        <v>-129.16666666666669</v>
      </c>
      <c r="AU42" s="184">
        <f>(Player!$V$42-AU$62)-($AA42/0.24)</f>
        <v>-134.16666666666669</v>
      </c>
      <c r="AV42" s="184">
        <f>(Player!$V$42-AV$62)-($AA42/0.24)</f>
        <v>-139.16666666666669</v>
      </c>
      <c r="AW42" s="184">
        <f>(Player!$V$42-AW$62)-($AA42/0.24)</f>
        <v>-144.16666666666669</v>
      </c>
      <c r="AX42" s="140"/>
    </row>
    <row r="43" spans="1:52" ht="11.1" customHeight="1" x14ac:dyDescent="0.3">
      <c r="A43" s="63"/>
      <c r="B43" s="144">
        <v>18</v>
      </c>
      <c r="C43" s="139"/>
      <c r="D43" s="184">
        <f>(Player!$BN$39-D$62)-($B43/0.24)</f>
        <v>-10</v>
      </c>
      <c r="E43" s="184">
        <f>(Player!$BN$39-E$62)-($B43/0.24)</f>
        <v>-15</v>
      </c>
      <c r="F43" s="184">
        <f>(Player!$BN$39-F$62)-($B43/0.24)</f>
        <v>-20</v>
      </c>
      <c r="G43" s="184">
        <f>(Player!$BN$39-G$62)-($B43/0.24)</f>
        <v>-25</v>
      </c>
      <c r="H43" s="184">
        <f>(Player!$BN$39-H$62)-($B43/0.24)</f>
        <v>-30</v>
      </c>
      <c r="I43" s="184">
        <f>(Player!$BN$39-I$62)-($B43/0.24)</f>
        <v>-35</v>
      </c>
      <c r="J43" s="184">
        <f>(Player!$BN$39-J$62)-($B43/0.24)</f>
        <v>-40</v>
      </c>
      <c r="K43" s="184">
        <f>(Player!$BN$39-K$62)-($B43/0.24)</f>
        <v>-45</v>
      </c>
      <c r="L43" s="184">
        <f>(Player!$BN$39-L$62)-($B43/0.24)</f>
        <v>-50</v>
      </c>
      <c r="M43" s="184">
        <f>(Player!$BN$39-M$62)-($B43/0.24)</f>
        <v>-55</v>
      </c>
      <c r="N43" s="184">
        <f>(Player!$BN$39-N$62)-($B43/0.24)</f>
        <v>-60</v>
      </c>
      <c r="O43" s="184">
        <f>(Player!$BN$39-O$62)-($B43/0.24)</f>
        <v>-65</v>
      </c>
      <c r="P43" s="184">
        <f>(Player!$BN$39-P$62)-($B43/0.24)</f>
        <v>-70</v>
      </c>
      <c r="Q43" s="184">
        <f>(Player!$BN$39-Q$62)-($B43/0.24)</f>
        <v>-75</v>
      </c>
      <c r="R43" s="184">
        <f>(Player!$BN$39-R$62)-($B43/0.24)</f>
        <v>-80</v>
      </c>
      <c r="S43" s="184">
        <f>(Player!$BN$39-S$62)-($B43/0.24)</f>
        <v>-85</v>
      </c>
      <c r="T43" s="184">
        <f>(Player!$BN$39-T$62)-($B43/0.24)</f>
        <v>-90</v>
      </c>
      <c r="U43" s="184">
        <f>(Player!$BN$39-U$62)-($B43/0.24)</f>
        <v>-95</v>
      </c>
      <c r="V43" s="184">
        <f>(Player!$BN$39-V$62)-($B43/0.24)</f>
        <v>-100</v>
      </c>
      <c r="W43" s="184">
        <f>(Player!$BN$39-W$62)-($B43/0.24)</f>
        <v>-105</v>
      </c>
      <c r="X43" s="184">
        <f>(Player!$BN$39-X$62)-($B43/0.24)</f>
        <v>-110</v>
      </c>
      <c r="Y43" s="140"/>
      <c r="AA43" s="144">
        <v>18</v>
      </c>
      <c r="AB43" s="139"/>
      <c r="AC43" s="184">
        <f>(Player!$V$42-AC$62)-($AA43/0.24)</f>
        <v>-40</v>
      </c>
      <c r="AD43" s="184">
        <f>(Player!$V$42-AD$62)-($AA43/0.24)</f>
        <v>-45</v>
      </c>
      <c r="AE43" s="184">
        <f>(Player!$V$42-AE$62)-($AA43/0.24)</f>
        <v>-50</v>
      </c>
      <c r="AF43" s="184">
        <f>(Player!$V$42-AF$62)-($AA43/0.24)</f>
        <v>-55</v>
      </c>
      <c r="AG43" s="184">
        <f>(Player!$V$42-AG$62)-($AA43/0.24)</f>
        <v>-60</v>
      </c>
      <c r="AH43" s="184">
        <f>(Player!$V$42-AH$62)-($AA43/0.24)</f>
        <v>-65</v>
      </c>
      <c r="AI43" s="184">
        <f>(Player!$V$42-AI$62)-($AA43/0.24)</f>
        <v>-70</v>
      </c>
      <c r="AJ43" s="184">
        <f>(Player!$V$42-AJ$62)-($AA43/0.24)</f>
        <v>-75</v>
      </c>
      <c r="AK43" s="184">
        <f>(Player!$V$42-AK$62)-($AA43/0.24)</f>
        <v>-80</v>
      </c>
      <c r="AL43" s="184">
        <f>(Player!$V$42-AL$62)-($AA43/0.24)</f>
        <v>-85</v>
      </c>
      <c r="AM43" s="184">
        <f>(Player!$V$42-AM$62)-($AA43/0.24)</f>
        <v>-90</v>
      </c>
      <c r="AN43" s="184">
        <f>(Player!$V$42-AN$62)-($AA43/0.24)</f>
        <v>-95</v>
      </c>
      <c r="AO43" s="184">
        <f>(Player!$V$42-AO$62)-($AA43/0.24)</f>
        <v>-100</v>
      </c>
      <c r="AP43" s="184">
        <f>(Player!$V$42-AP$62)-($AA43/0.24)</f>
        <v>-105</v>
      </c>
      <c r="AQ43" s="184">
        <f>(Player!$V$42-AQ$62)-($AA43/0.24)</f>
        <v>-110</v>
      </c>
      <c r="AR43" s="184">
        <f>(Player!$V$42-AR$62)-($AA43/0.24)</f>
        <v>-115</v>
      </c>
      <c r="AS43" s="184">
        <f>(Player!$V$42-AS$62)-($AA43/0.24)</f>
        <v>-120</v>
      </c>
      <c r="AT43" s="184">
        <f>(Player!$V$42-AT$62)-($AA43/0.24)</f>
        <v>-125</v>
      </c>
      <c r="AU43" s="184">
        <f>(Player!$V$42-AU$62)-($AA43/0.24)</f>
        <v>-130</v>
      </c>
      <c r="AV43" s="184">
        <f>(Player!$V$42-AV$62)-($AA43/0.24)</f>
        <v>-135</v>
      </c>
      <c r="AW43" s="184">
        <f>(Player!$V$42-AW$62)-($AA43/0.24)</f>
        <v>-140</v>
      </c>
      <c r="AX43" s="183"/>
    </row>
    <row r="44" spans="1:52" ht="11.1" customHeight="1" x14ac:dyDescent="0.3">
      <c r="A44" s="63"/>
      <c r="B44" s="144">
        <v>17</v>
      </c>
      <c r="C44" s="139"/>
      <c r="D44" s="184">
        <f>(Player!$BN$39-D$62)-($B44/0.24)</f>
        <v>-5.8333333333333428</v>
      </c>
      <c r="E44" s="184">
        <f>(Player!$BN$39-E$62)-($B44/0.24)</f>
        <v>-10.833333333333343</v>
      </c>
      <c r="F44" s="184">
        <f>(Player!$BN$39-F$62)-($B44/0.24)</f>
        <v>-15.833333333333343</v>
      </c>
      <c r="G44" s="184">
        <f>(Player!$BN$39-G$62)-($B44/0.24)</f>
        <v>-20.833333333333343</v>
      </c>
      <c r="H44" s="184">
        <f>(Player!$BN$39-H$62)-($B44/0.24)</f>
        <v>-25.833333333333343</v>
      </c>
      <c r="I44" s="184">
        <f>(Player!$BN$39-I$62)-($B44/0.24)</f>
        <v>-30.833333333333343</v>
      </c>
      <c r="J44" s="184">
        <f>(Player!$BN$39-J$62)-($B44/0.24)</f>
        <v>-35.833333333333343</v>
      </c>
      <c r="K44" s="184">
        <f>(Player!$BN$39-K$62)-($B44/0.24)</f>
        <v>-40.833333333333343</v>
      </c>
      <c r="L44" s="184">
        <f>(Player!$BN$39-L$62)-($B44/0.24)</f>
        <v>-45.833333333333343</v>
      </c>
      <c r="M44" s="184">
        <f>(Player!$BN$39-M$62)-($B44/0.24)</f>
        <v>-50.833333333333343</v>
      </c>
      <c r="N44" s="184">
        <f>(Player!$BN$39-N$62)-($B44/0.24)</f>
        <v>-55.833333333333343</v>
      </c>
      <c r="O44" s="184">
        <f>(Player!$BN$39-O$62)-($B44/0.24)</f>
        <v>-60.833333333333343</v>
      </c>
      <c r="P44" s="184">
        <f>(Player!$BN$39-P$62)-($B44/0.24)</f>
        <v>-65.833333333333343</v>
      </c>
      <c r="Q44" s="184">
        <f>(Player!$BN$39-Q$62)-($B44/0.24)</f>
        <v>-70.833333333333343</v>
      </c>
      <c r="R44" s="184">
        <f>(Player!$BN$39-R$62)-($B44/0.24)</f>
        <v>-75.833333333333343</v>
      </c>
      <c r="S44" s="184">
        <f>(Player!$BN$39-S$62)-($B44/0.24)</f>
        <v>-80.833333333333343</v>
      </c>
      <c r="T44" s="184">
        <f>(Player!$BN$39-T$62)-($B44/0.24)</f>
        <v>-85.833333333333343</v>
      </c>
      <c r="U44" s="184">
        <f>(Player!$BN$39-U$62)-($B44/0.24)</f>
        <v>-90.833333333333343</v>
      </c>
      <c r="V44" s="184">
        <f>(Player!$BN$39-V$62)-($B44/0.24)</f>
        <v>-95.833333333333343</v>
      </c>
      <c r="W44" s="184">
        <f>(Player!$BN$39-W$62)-($B44/0.24)</f>
        <v>-100.83333333333334</v>
      </c>
      <c r="X44" s="184">
        <f>(Player!$BN$39-X$62)-($B44/0.24)</f>
        <v>-105.83333333333334</v>
      </c>
      <c r="Y44" s="183"/>
      <c r="Z44" s="105"/>
      <c r="AA44" s="144">
        <v>17</v>
      </c>
      <c r="AB44" s="139"/>
      <c r="AC44" s="184">
        <f>(Player!$V$42-AC$62)-($AA44/0.24)</f>
        <v>-35.833333333333343</v>
      </c>
      <c r="AD44" s="184">
        <f>(Player!$V$42-AD$62)-($AA44/0.24)</f>
        <v>-40.833333333333343</v>
      </c>
      <c r="AE44" s="184">
        <f>(Player!$V$42-AE$62)-($AA44/0.24)</f>
        <v>-45.833333333333343</v>
      </c>
      <c r="AF44" s="184">
        <f>(Player!$V$42-AF$62)-($AA44/0.24)</f>
        <v>-50.833333333333343</v>
      </c>
      <c r="AG44" s="184">
        <f>(Player!$V$42-AG$62)-($AA44/0.24)</f>
        <v>-55.833333333333343</v>
      </c>
      <c r="AH44" s="184">
        <f>(Player!$V$42-AH$62)-($AA44/0.24)</f>
        <v>-60.833333333333343</v>
      </c>
      <c r="AI44" s="184">
        <f>(Player!$V$42-AI$62)-($AA44/0.24)</f>
        <v>-65.833333333333343</v>
      </c>
      <c r="AJ44" s="184">
        <f>(Player!$V$42-AJ$62)-($AA44/0.24)</f>
        <v>-70.833333333333343</v>
      </c>
      <c r="AK44" s="184">
        <f>(Player!$V$42-AK$62)-($AA44/0.24)</f>
        <v>-75.833333333333343</v>
      </c>
      <c r="AL44" s="184">
        <f>(Player!$V$42-AL$62)-($AA44/0.24)</f>
        <v>-80.833333333333343</v>
      </c>
      <c r="AM44" s="184">
        <f>(Player!$V$42-AM$62)-($AA44/0.24)</f>
        <v>-85.833333333333343</v>
      </c>
      <c r="AN44" s="184">
        <f>(Player!$V$42-AN$62)-($AA44/0.24)</f>
        <v>-90.833333333333343</v>
      </c>
      <c r="AO44" s="184">
        <f>(Player!$V$42-AO$62)-($AA44/0.24)</f>
        <v>-95.833333333333343</v>
      </c>
      <c r="AP44" s="184">
        <f>(Player!$V$42-AP$62)-($AA44/0.24)</f>
        <v>-100.83333333333334</v>
      </c>
      <c r="AQ44" s="184">
        <f>(Player!$V$42-AQ$62)-($AA44/0.24)</f>
        <v>-105.83333333333334</v>
      </c>
      <c r="AR44" s="184">
        <f>(Player!$V$42-AR$62)-($AA44/0.24)</f>
        <v>-110.83333333333334</v>
      </c>
      <c r="AS44" s="184">
        <f>(Player!$V$42-AS$62)-($AA44/0.24)</f>
        <v>-115.83333333333334</v>
      </c>
      <c r="AT44" s="184">
        <f>(Player!$V$42-AT$62)-($AA44/0.24)</f>
        <v>-120.83333333333334</v>
      </c>
      <c r="AU44" s="184">
        <f>(Player!$V$42-AU$62)-($AA44/0.24)</f>
        <v>-125.83333333333334</v>
      </c>
      <c r="AV44" s="184">
        <f>(Player!$V$42-AV$62)-($AA44/0.24)</f>
        <v>-130.83333333333334</v>
      </c>
      <c r="AW44" s="184">
        <f>(Player!$V$42-AW$62)-($AA44/0.24)</f>
        <v>-135.83333333333334</v>
      </c>
      <c r="AX44" s="140"/>
    </row>
    <row r="45" spans="1:52" ht="11.1" customHeight="1" x14ac:dyDescent="0.3">
      <c r="A45" s="63"/>
      <c r="B45" s="144">
        <v>16</v>
      </c>
      <c r="C45" s="139"/>
      <c r="D45" s="184">
        <f>(Player!$BN$39-D$62)-($B45/0.24)</f>
        <v>-1.6666666666666714</v>
      </c>
      <c r="E45" s="184">
        <f>(Player!$BN$39-E$62)-($B45/0.24)</f>
        <v>-6.6666666666666714</v>
      </c>
      <c r="F45" s="184">
        <f>(Player!$BN$39-F$62)-($B45/0.24)</f>
        <v>-11.666666666666671</v>
      </c>
      <c r="G45" s="184">
        <f>(Player!$BN$39-G$62)-($B45/0.24)</f>
        <v>-16.666666666666671</v>
      </c>
      <c r="H45" s="184">
        <f>(Player!$BN$39-H$62)-($B45/0.24)</f>
        <v>-21.666666666666671</v>
      </c>
      <c r="I45" s="184">
        <f>(Player!$BN$39-I$62)-($B45/0.24)</f>
        <v>-26.666666666666671</v>
      </c>
      <c r="J45" s="184">
        <f>(Player!$BN$39-J$62)-($B45/0.24)</f>
        <v>-31.666666666666671</v>
      </c>
      <c r="K45" s="184">
        <f>(Player!$BN$39-K$62)-($B45/0.24)</f>
        <v>-36.666666666666671</v>
      </c>
      <c r="L45" s="184">
        <f>(Player!$BN$39-L$62)-($B45/0.24)</f>
        <v>-41.666666666666671</v>
      </c>
      <c r="M45" s="184">
        <f>(Player!$BN$39-M$62)-($B45/0.24)</f>
        <v>-46.666666666666671</v>
      </c>
      <c r="N45" s="184">
        <f>(Player!$BN$39-N$62)-($B45/0.24)</f>
        <v>-51.666666666666671</v>
      </c>
      <c r="O45" s="184">
        <f>(Player!$BN$39-O$62)-($B45/0.24)</f>
        <v>-56.666666666666671</v>
      </c>
      <c r="P45" s="184">
        <f>(Player!$BN$39-P$62)-($B45/0.24)</f>
        <v>-61.666666666666671</v>
      </c>
      <c r="Q45" s="184">
        <f>(Player!$BN$39-Q$62)-($B45/0.24)</f>
        <v>-66.666666666666671</v>
      </c>
      <c r="R45" s="184">
        <f>(Player!$BN$39-R$62)-($B45/0.24)</f>
        <v>-71.666666666666671</v>
      </c>
      <c r="S45" s="184">
        <f>(Player!$BN$39-S$62)-($B45/0.24)</f>
        <v>-76.666666666666671</v>
      </c>
      <c r="T45" s="184">
        <f>(Player!$BN$39-T$62)-($B45/0.24)</f>
        <v>-81.666666666666671</v>
      </c>
      <c r="U45" s="184">
        <f>(Player!$BN$39-U$62)-($B45/0.24)</f>
        <v>-86.666666666666671</v>
      </c>
      <c r="V45" s="184">
        <f>(Player!$BN$39-V$62)-($B45/0.24)</f>
        <v>-91.666666666666671</v>
      </c>
      <c r="W45" s="184">
        <f>(Player!$BN$39-W$62)-($B45/0.24)</f>
        <v>-96.666666666666671</v>
      </c>
      <c r="X45" s="184">
        <f>(Player!$BN$39-X$62)-($B45/0.24)</f>
        <v>-101.66666666666667</v>
      </c>
      <c r="Y45" s="183"/>
      <c r="Z45" s="105"/>
      <c r="AA45" s="144">
        <v>16</v>
      </c>
      <c r="AB45" s="139"/>
      <c r="AC45" s="184">
        <f>(Player!$V$42-AC$62)-($AA45/0.24)</f>
        <v>-31.666666666666671</v>
      </c>
      <c r="AD45" s="184">
        <f>(Player!$V$42-AD$62)-($AA45/0.24)</f>
        <v>-36.666666666666671</v>
      </c>
      <c r="AE45" s="184">
        <f>(Player!$V$42-AE$62)-($AA45/0.24)</f>
        <v>-41.666666666666671</v>
      </c>
      <c r="AF45" s="184">
        <f>(Player!$V$42-AF$62)-($AA45/0.24)</f>
        <v>-46.666666666666671</v>
      </c>
      <c r="AG45" s="184">
        <f>(Player!$V$42-AG$62)-($AA45/0.24)</f>
        <v>-51.666666666666671</v>
      </c>
      <c r="AH45" s="184">
        <f>(Player!$V$42-AH$62)-($AA45/0.24)</f>
        <v>-56.666666666666671</v>
      </c>
      <c r="AI45" s="184">
        <f>(Player!$V$42-AI$62)-($AA45/0.24)</f>
        <v>-61.666666666666671</v>
      </c>
      <c r="AJ45" s="184">
        <f>(Player!$V$42-AJ$62)-($AA45/0.24)</f>
        <v>-66.666666666666671</v>
      </c>
      <c r="AK45" s="184">
        <f>(Player!$V$42-AK$62)-($AA45/0.24)</f>
        <v>-71.666666666666671</v>
      </c>
      <c r="AL45" s="184">
        <f>(Player!$V$42-AL$62)-($AA45/0.24)</f>
        <v>-76.666666666666671</v>
      </c>
      <c r="AM45" s="184">
        <f>(Player!$V$42-AM$62)-($AA45/0.24)</f>
        <v>-81.666666666666671</v>
      </c>
      <c r="AN45" s="184">
        <f>(Player!$V$42-AN$62)-($AA45/0.24)</f>
        <v>-86.666666666666671</v>
      </c>
      <c r="AO45" s="184">
        <f>(Player!$V$42-AO$62)-($AA45/0.24)</f>
        <v>-91.666666666666671</v>
      </c>
      <c r="AP45" s="184">
        <f>(Player!$V$42-AP$62)-($AA45/0.24)</f>
        <v>-96.666666666666671</v>
      </c>
      <c r="AQ45" s="184">
        <f>(Player!$V$42-AQ$62)-($AA45/0.24)</f>
        <v>-101.66666666666667</v>
      </c>
      <c r="AR45" s="184">
        <f>(Player!$V$42-AR$62)-($AA45/0.24)</f>
        <v>-106.66666666666667</v>
      </c>
      <c r="AS45" s="184">
        <f>(Player!$V$42-AS$62)-($AA45/0.24)</f>
        <v>-111.66666666666667</v>
      </c>
      <c r="AT45" s="184">
        <f>(Player!$V$42-AT$62)-($AA45/0.24)</f>
        <v>-116.66666666666667</v>
      </c>
      <c r="AU45" s="184">
        <f>(Player!$V$42-AU$62)-($AA45/0.24)</f>
        <v>-121.66666666666667</v>
      </c>
      <c r="AV45" s="184">
        <f>(Player!$V$42-AV$62)-($AA45/0.24)</f>
        <v>-126.66666666666667</v>
      </c>
      <c r="AW45" s="184">
        <f>(Player!$V$42-AW$62)-($AA45/0.24)</f>
        <v>-131.66666666666669</v>
      </c>
      <c r="AX45" s="183"/>
    </row>
    <row r="46" spans="1:52" ht="11.1" customHeight="1" x14ac:dyDescent="0.3">
      <c r="A46" s="63"/>
      <c r="B46" s="144">
        <v>15</v>
      </c>
      <c r="C46" s="139"/>
      <c r="D46" s="184">
        <f>(Player!$BN$39-D$62)-($B46/0.24)</f>
        <v>2.5</v>
      </c>
      <c r="E46" s="184">
        <f>(Player!$BN$39-E$62)-($B46/0.24)</f>
        <v>-2.5</v>
      </c>
      <c r="F46" s="184">
        <f>(Player!$BN$39-F$62)-($B46/0.24)</f>
        <v>-7.5</v>
      </c>
      <c r="G46" s="184">
        <f>(Player!$BN$39-G$62)-($B46/0.24)</f>
        <v>-12.5</v>
      </c>
      <c r="H46" s="184">
        <f>(Player!$BN$39-H$62)-($B46/0.24)</f>
        <v>-17.5</v>
      </c>
      <c r="I46" s="184">
        <f>(Player!$BN$39-I$62)-($B46/0.24)</f>
        <v>-22.5</v>
      </c>
      <c r="J46" s="184">
        <f>(Player!$BN$39-J$62)-($B46/0.24)</f>
        <v>-27.5</v>
      </c>
      <c r="K46" s="184">
        <f>(Player!$BN$39-K$62)-($B46/0.24)</f>
        <v>-32.5</v>
      </c>
      <c r="L46" s="184">
        <f>(Player!$BN$39-L$62)-($B46/0.24)</f>
        <v>-37.5</v>
      </c>
      <c r="M46" s="184">
        <f>(Player!$BN$39-M$62)-($B46/0.24)</f>
        <v>-42.5</v>
      </c>
      <c r="N46" s="184">
        <f>(Player!$BN$39-N$62)-($B46/0.24)</f>
        <v>-47.5</v>
      </c>
      <c r="O46" s="184">
        <f>(Player!$BN$39-O$62)-($B46/0.24)</f>
        <v>-52.5</v>
      </c>
      <c r="P46" s="184">
        <f>(Player!$BN$39-P$62)-($B46/0.24)</f>
        <v>-57.5</v>
      </c>
      <c r="Q46" s="184">
        <f>(Player!$BN$39-Q$62)-($B46/0.24)</f>
        <v>-62.5</v>
      </c>
      <c r="R46" s="184">
        <f>(Player!$BN$39-R$62)-($B46/0.24)</f>
        <v>-67.5</v>
      </c>
      <c r="S46" s="184">
        <f>(Player!$BN$39-S$62)-($B46/0.24)</f>
        <v>-72.5</v>
      </c>
      <c r="T46" s="184">
        <f>(Player!$BN$39-T$62)-($B46/0.24)</f>
        <v>-77.5</v>
      </c>
      <c r="U46" s="184">
        <f>(Player!$BN$39-U$62)-($B46/0.24)</f>
        <v>-82.5</v>
      </c>
      <c r="V46" s="184">
        <f>(Player!$BN$39-V$62)-($B46/0.24)</f>
        <v>-87.5</v>
      </c>
      <c r="W46" s="184">
        <f>(Player!$BN$39-W$62)-($B46/0.24)</f>
        <v>-92.5</v>
      </c>
      <c r="X46" s="184">
        <f>(Player!$BN$39-X$62)-($B46/0.24)</f>
        <v>-97.5</v>
      </c>
      <c r="Y46" s="183"/>
      <c r="Z46" s="105"/>
      <c r="AA46" s="144">
        <v>15</v>
      </c>
      <c r="AB46" s="139"/>
      <c r="AC46" s="184">
        <f>(Player!$V$42-AC$62)-($AA46/0.24)</f>
        <v>-27.5</v>
      </c>
      <c r="AD46" s="184">
        <f>(Player!$V$42-AD$62)-($AA46/0.24)</f>
        <v>-32.5</v>
      </c>
      <c r="AE46" s="184">
        <f>(Player!$V$42-AE$62)-($AA46/0.24)</f>
        <v>-37.5</v>
      </c>
      <c r="AF46" s="184">
        <f>(Player!$V$42-AF$62)-($AA46/0.24)</f>
        <v>-42.5</v>
      </c>
      <c r="AG46" s="184">
        <f>(Player!$V$42-AG$62)-($AA46/0.24)</f>
        <v>-47.5</v>
      </c>
      <c r="AH46" s="184">
        <f>(Player!$V$42-AH$62)-($AA46/0.24)</f>
        <v>-52.5</v>
      </c>
      <c r="AI46" s="184">
        <f>(Player!$V$42-AI$62)-($AA46/0.24)</f>
        <v>-57.5</v>
      </c>
      <c r="AJ46" s="184">
        <f>(Player!$V$42-AJ$62)-($AA46/0.24)</f>
        <v>-62.5</v>
      </c>
      <c r="AK46" s="184">
        <f>(Player!$V$42-AK$62)-($AA46/0.24)</f>
        <v>-67.5</v>
      </c>
      <c r="AL46" s="184">
        <f>(Player!$V$42-AL$62)-($AA46/0.24)</f>
        <v>-72.5</v>
      </c>
      <c r="AM46" s="184">
        <f>(Player!$V$42-AM$62)-($AA46/0.24)</f>
        <v>-77.5</v>
      </c>
      <c r="AN46" s="184">
        <f>(Player!$V$42-AN$62)-($AA46/0.24)</f>
        <v>-82.5</v>
      </c>
      <c r="AO46" s="184">
        <f>(Player!$V$42-AO$62)-($AA46/0.24)</f>
        <v>-87.5</v>
      </c>
      <c r="AP46" s="184">
        <f>(Player!$V$42-AP$62)-($AA46/0.24)</f>
        <v>-92.5</v>
      </c>
      <c r="AQ46" s="184">
        <f>(Player!$V$42-AQ$62)-($AA46/0.24)</f>
        <v>-97.5</v>
      </c>
      <c r="AR46" s="184">
        <f>(Player!$V$42-AR$62)-($AA46/0.24)</f>
        <v>-102.5</v>
      </c>
      <c r="AS46" s="184">
        <f>(Player!$V$42-AS$62)-($AA46/0.24)</f>
        <v>-107.5</v>
      </c>
      <c r="AT46" s="184">
        <f>(Player!$V$42-AT$62)-($AA46/0.24)</f>
        <v>-112.5</v>
      </c>
      <c r="AU46" s="184">
        <f>(Player!$V$42-AU$62)-($AA46/0.24)</f>
        <v>-117.5</v>
      </c>
      <c r="AV46" s="184">
        <f>(Player!$V$42-AV$62)-($AA46/0.24)</f>
        <v>-122.5</v>
      </c>
      <c r="AW46" s="184">
        <f>(Player!$V$42-AW$62)-($AA46/0.24)</f>
        <v>-127.5</v>
      </c>
      <c r="AX46" s="183"/>
    </row>
    <row r="47" spans="1:52" ht="11.1" customHeight="1" x14ac:dyDescent="0.3">
      <c r="A47" s="63"/>
      <c r="B47" s="144">
        <v>14</v>
      </c>
      <c r="C47" s="139"/>
      <c r="D47" s="184">
        <f>(Player!$BN$39-D$62)-($B47/0.24)</f>
        <v>6.6666666666666643</v>
      </c>
      <c r="E47" s="184">
        <f>(Player!$BN$39-E$62)-($B47/0.24)</f>
        <v>1.6666666666666643</v>
      </c>
      <c r="F47" s="184">
        <f>(Player!$BN$39-F$62)-($B47/0.24)</f>
        <v>-3.3333333333333357</v>
      </c>
      <c r="G47" s="184">
        <f>(Player!$BN$39-G$62)-($B47/0.24)</f>
        <v>-8.3333333333333357</v>
      </c>
      <c r="H47" s="184">
        <f>(Player!$BN$39-H$62)-($B47/0.24)</f>
        <v>-13.333333333333336</v>
      </c>
      <c r="I47" s="184">
        <f>(Player!$BN$39-I$62)-($B47/0.24)</f>
        <v>-18.333333333333336</v>
      </c>
      <c r="J47" s="184">
        <f>(Player!$BN$39-J$62)-($B47/0.24)</f>
        <v>-23.333333333333336</v>
      </c>
      <c r="K47" s="184">
        <f>(Player!$BN$39-K$62)-($B47/0.24)</f>
        <v>-28.333333333333336</v>
      </c>
      <c r="L47" s="184">
        <f>(Player!$BN$39-L$62)-($B47/0.24)</f>
        <v>-33.333333333333336</v>
      </c>
      <c r="M47" s="184">
        <f>(Player!$BN$39-M$62)-($B47/0.24)</f>
        <v>-38.333333333333336</v>
      </c>
      <c r="N47" s="184">
        <f>(Player!$BN$39-N$62)-($B47/0.24)</f>
        <v>-43.333333333333336</v>
      </c>
      <c r="O47" s="184">
        <f>(Player!$BN$39-O$62)-($B47/0.24)</f>
        <v>-48.333333333333336</v>
      </c>
      <c r="P47" s="184">
        <f>(Player!$BN$39-P$62)-($B47/0.24)</f>
        <v>-53.333333333333336</v>
      </c>
      <c r="Q47" s="184">
        <f>(Player!$BN$39-Q$62)-($B47/0.24)</f>
        <v>-58.333333333333336</v>
      </c>
      <c r="R47" s="184">
        <f>(Player!$BN$39-R$62)-($B47/0.24)</f>
        <v>-63.333333333333336</v>
      </c>
      <c r="S47" s="184">
        <f>(Player!$BN$39-S$62)-($B47/0.24)</f>
        <v>-68.333333333333343</v>
      </c>
      <c r="T47" s="184">
        <f>(Player!$BN$39-T$62)-($B47/0.24)</f>
        <v>-73.333333333333343</v>
      </c>
      <c r="U47" s="184">
        <f>(Player!$BN$39-U$62)-($B47/0.24)</f>
        <v>-78.333333333333343</v>
      </c>
      <c r="V47" s="184">
        <f>(Player!$BN$39-V$62)-($B47/0.24)</f>
        <v>-83.333333333333343</v>
      </c>
      <c r="W47" s="184">
        <f>(Player!$BN$39-W$62)-($B47/0.24)</f>
        <v>-88.333333333333343</v>
      </c>
      <c r="X47" s="184">
        <f>(Player!$BN$39-X$62)-($B47/0.24)</f>
        <v>-93.333333333333343</v>
      </c>
      <c r="Y47" s="183"/>
      <c r="Z47" s="105"/>
      <c r="AA47" s="144">
        <v>14</v>
      </c>
      <c r="AB47" s="139"/>
      <c r="AC47" s="184">
        <f>(Player!$V$42-AC$62)-($AA47/0.24)</f>
        <v>-23.333333333333336</v>
      </c>
      <c r="AD47" s="184">
        <f>(Player!$V$42-AD$62)-($AA47/0.24)</f>
        <v>-28.333333333333336</v>
      </c>
      <c r="AE47" s="184">
        <f>(Player!$V$42-AE$62)-($AA47/0.24)</f>
        <v>-33.333333333333336</v>
      </c>
      <c r="AF47" s="184">
        <f>(Player!$V$42-AF$62)-($AA47/0.24)</f>
        <v>-38.333333333333336</v>
      </c>
      <c r="AG47" s="184">
        <f>(Player!$V$42-AG$62)-($AA47/0.24)</f>
        <v>-43.333333333333336</v>
      </c>
      <c r="AH47" s="184">
        <f>(Player!$V$42-AH$62)-($AA47/0.24)</f>
        <v>-48.333333333333336</v>
      </c>
      <c r="AI47" s="184">
        <f>(Player!$V$42-AI$62)-($AA47/0.24)</f>
        <v>-53.333333333333336</v>
      </c>
      <c r="AJ47" s="184">
        <f>(Player!$V$42-AJ$62)-($AA47/0.24)</f>
        <v>-58.333333333333336</v>
      </c>
      <c r="AK47" s="184">
        <f>(Player!$V$42-AK$62)-($AA47/0.24)</f>
        <v>-63.333333333333336</v>
      </c>
      <c r="AL47" s="184">
        <f>(Player!$V$42-AL$62)-($AA47/0.24)</f>
        <v>-68.333333333333343</v>
      </c>
      <c r="AM47" s="184">
        <f>(Player!$V$42-AM$62)-($AA47/0.24)</f>
        <v>-73.333333333333343</v>
      </c>
      <c r="AN47" s="184">
        <f>(Player!$V$42-AN$62)-($AA47/0.24)</f>
        <v>-78.333333333333343</v>
      </c>
      <c r="AO47" s="184">
        <f>(Player!$V$42-AO$62)-($AA47/0.24)</f>
        <v>-83.333333333333343</v>
      </c>
      <c r="AP47" s="184">
        <f>(Player!$V$42-AP$62)-($AA47/0.24)</f>
        <v>-88.333333333333343</v>
      </c>
      <c r="AQ47" s="184">
        <f>(Player!$V$42-AQ$62)-($AA47/0.24)</f>
        <v>-93.333333333333343</v>
      </c>
      <c r="AR47" s="184">
        <f>(Player!$V$42-AR$62)-($AA47/0.24)</f>
        <v>-98.333333333333343</v>
      </c>
      <c r="AS47" s="184">
        <f>(Player!$V$42-AS$62)-($AA47/0.24)</f>
        <v>-103.33333333333334</v>
      </c>
      <c r="AT47" s="184">
        <f>(Player!$V$42-AT$62)-($AA47/0.24)</f>
        <v>-108.33333333333334</v>
      </c>
      <c r="AU47" s="184">
        <f>(Player!$V$42-AU$62)-($AA47/0.24)</f>
        <v>-113.33333333333334</v>
      </c>
      <c r="AV47" s="184">
        <f>(Player!$V$42-AV$62)-($AA47/0.24)</f>
        <v>-118.33333333333334</v>
      </c>
      <c r="AW47" s="184">
        <f>(Player!$V$42-AW$62)-($AA47/0.24)</f>
        <v>-123.33333333333334</v>
      </c>
      <c r="AX47" s="183"/>
    </row>
    <row r="48" spans="1:52" ht="11.1" customHeight="1" x14ac:dyDescent="0.3">
      <c r="A48" s="63"/>
      <c r="B48" s="144">
        <v>13</v>
      </c>
      <c r="C48" s="139"/>
      <c r="D48" s="184">
        <f>(Player!$BN$39-D$62)-($B48/0.24)</f>
        <v>10.833333333333329</v>
      </c>
      <c r="E48" s="184">
        <f>(Player!$BN$39-E$62)-($B48/0.24)</f>
        <v>5.8333333333333286</v>
      </c>
      <c r="F48" s="184">
        <f>(Player!$BN$39-F$62)-($B48/0.24)</f>
        <v>0.8333333333333286</v>
      </c>
      <c r="G48" s="184">
        <f>(Player!$BN$39-G$62)-($B48/0.24)</f>
        <v>-4.1666666666666714</v>
      </c>
      <c r="H48" s="184">
        <f>(Player!$BN$39-H$62)-($B48/0.24)</f>
        <v>-9.1666666666666714</v>
      </c>
      <c r="I48" s="184">
        <f>(Player!$BN$39-I$62)-($B48/0.24)</f>
        <v>-14.166666666666671</v>
      </c>
      <c r="J48" s="184">
        <f>(Player!$BN$39-J$62)-($B48/0.24)</f>
        <v>-19.166666666666671</v>
      </c>
      <c r="K48" s="184">
        <f>(Player!$BN$39-K$62)-($B48/0.24)</f>
        <v>-24.166666666666671</v>
      </c>
      <c r="L48" s="184">
        <f>(Player!$BN$39-L$62)-($B48/0.24)</f>
        <v>-29.166666666666671</v>
      </c>
      <c r="M48" s="184">
        <f>(Player!$BN$39-M$62)-($B48/0.24)</f>
        <v>-34.166666666666671</v>
      </c>
      <c r="N48" s="184">
        <f>(Player!$BN$39-N$62)-($B48/0.24)</f>
        <v>-39.166666666666671</v>
      </c>
      <c r="O48" s="184">
        <f>(Player!$BN$39-O$62)-($B48/0.24)</f>
        <v>-44.166666666666671</v>
      </c>
      <c r="P48" s="184">
        <f>(Player!$BN$39-P$62)-($B48/0.24)</f>
        <v>-49.166666666666671</v>
      </c>
      <c r="Q48" s="184">
        <f>(Player!$BN$39-Q$62)-($B48/0.24)</f>
        <v>-54.166666666666671</v>
      </c>
      <c r="R48" s="184">
        <f>(Player!$BN$39-R$62)-($B48/0.24)</f>
        <v>-59.166666666666671</v>
      </c>
      <c r="S48" s="184">
        <f>(Player!$BN$39-S$62)-($B48/0.24)</f>
        <v>-64.166666666666671</v>
      </c>
      <c r="T48" s="184">
        <f>(Player!$BN$39-T$62)-($B48/0.24)</f>
        <v>-69.166666666666671</v>
      </c>
      <c r="U48" s="184">
        <f>(Player!$BN$39-U$62)-($B48/0.24)</f>
        <v>-74.166666666666671</v>
      </c>
      <c r="V48" s="184">
        <f>(Player!$BN$39-V$62)-($B48/0.24)</f>
        <v>-79.166666666666671</v>
      </c>
      <c r="W48" s="184">
        <f>(Player!$BN$39-W$62)-($B48/0.24)</f>
        <v>-84.166666666666671</v>
      </c>
      <c r="X48" s="184">
        <f>(Player!$BN$39-X$62)-($B48/0.24)</f>
        <v>-89.166666666666671</v>
      </c>
      <c r="Y48" s="183"/>
      <c r="Z48" s="105"/>
      <c r="AA48" s="144">
        <v>13</v>
      </c>
      <c r="AB48" s="139"/>
      <c r="AC48" s="184">
        <f>(Player!$V$42-AC$62)-($AA48/0.24)</f>
        <v>-19.166666666666671</v>
      </c>
      <c r="AD48" s="184">
        <f>(Player!$V$42-AD$62)-($AA48/0.24)</f>
        <v>-24.166666666666671</v>
      </c>
      <c r="AE48" s="184">
        <f>(Player!$V$42-AE$62)-($AA48/0.24)</f>
        <v>-29.166666666666671</v>
      </c>
      <c r="AF48" s="184">
        <f>(Player!$V$42-AF$62)-($AA48/0.24)</f>
        <v>-34.166666666666671</v>
      </c>
      <c r="AG48" s="184">
        <f>(Player!$V$42-AG$62)-($AA48/0.24)</f>
        <v>-39.166666666666671</v>
      </c>
      <c r="AH48" s="184">
        <f>(Player!$V$42-AH$62)-($AA48/0.24)</f>
        <v>-44.166666666666671</v>
      </c>
      <c r="AI48" s="184">
        <f>(Player!$V$42-AI$62)-($AA48/0.24)</f>
        <v>-49.166666666666671</v>
      </c>
      <c r="AJ48" s="184">
        <f>(Player!$V$42-AJ$62)-($AA48/0.24)</f>
        <v>-54.166666666666671</v>
      </c>
      <c r="AK48" s="184">
        <f>(Player!$V$42-AK$62)-($AA48/0.24)</f>
        <v>-59.166666666666671</v>
      </c>
      <c r="AL48" s="184">
        <f>(Player!$V$42-AL$62)-($AA48/0.24)</f>
        <v>-64.166666666666671</v>
      </c>
      <c r="AM48" s="184">
        <f>(Player!$V$42-AM$62)-($AA48/0.24)</f>
        <v>-69.166666666666671</v>
      </c>
      <c r="AN48" s="184">
        <f>(Player!$V$42-AN$62)-($AA48/0.24)</f>
        <v>-74.166666666666671</v>
      </c>
      <c r="AO48" s="184">
        <f>(Player!$V$42-AO$62)-($AA48/0.24)</f>
        <v>-79.166666666666671</v>
      </c>
      <c r="AP48" s="184">
        <f>(Player!$V$42-AP$62)-($AA48/0.24)</f>
        <v>-84.166666666666671</v>
      </c>
      <c r="AQ48" s="184">
        <f>(Player!$V$42-AQ$62)-($AA48/0.24)</f>
        <v>-89.166666666666671</v>
      </c>
      <c r="AR48" s="184">
        <f>(Player!$V$42-AR$62)-($AA48/0.24)</f>
        <v>-94.166666666666671</v>
      </c>
      <c r="AS48" s="184">
        <f>(Player!$V$42-AS$62)-($AA48/0.24)</f>
        <v>-99.166666666666671</v>
      </c>
      <c r="AT48" s="184">
        <f>(Player!$V$42-AT$62)-($AA48/0.24)</f>
        <v>-104.16666666666667</v>
      </c>
      <c r="AU48" s="184">
        <f>(Player!$V$42-AU$62)-($AA48/0.24)</f>
        <v>-109.16666666666667</v>
      </c>
      <c r="AV48" s="184">
        <f>(Player!$V$42-AV$62)-($AA48/0.24)</f>
        <v>-114.16666666666667</v>
      </c>
      <c r="AW48" s="184">
        <f>(Player!$V$42-AW$62)-($AA48/0.24)</f>
        <v>-119.16666666666667</v>
      </c>
      <c r="AX48" s="183"/>
    </row>
    <row r="49" spans="1:50" ht="11.1" customHeight="1" x14ac:dyDescent="0.3">
      <c r="A49" s="63"/>
      <c r="B49" s="144">
        <v>12</v>
      </c>
      <c r="C49" s="139"/>
      <c r="D49" s="184">
        <f>(Player!$BN$39-D$62)-($B49/0.24)</f>
        <v>15</v>
      </c>
      <c r="E49" s="184">
        <f>(Player!$BN$39-E$62)-($B49/0.24)</f>
        <v>10</v>
      </c>
      <c r="F49" s="184">
        <f>(Player!$BN$39-F$62)-($B49/0.24)</f>
        <v>5</v>
      </c>
      <c r="G49" s="184">
        <f>(Player!$BN$39-G$62)-($B49/0.24)</f>
        <v>0</v>
      </c>
      <c r="H49" s="184">
        <f>(Player!$BN$39-H$62)-($B49/0.24)</f>
        <v>-5</v>
      </c>
      <c r="I49" s="184">
        <f>(Player!$BN$39-I$62)-($B49/0.24)</f>
        <v>-10</v>
      </c>
      <c r="J49" s="184">
        <f>(Player!$BN$39-J$62)-($B49/0.24)</f>
        <v>-15</v>
      </c>
      <c r="K49" s="184">
        <f>(Player!$BN$39-K$62)-($B49/0.24)</f>
        <v>-20</v>
      </c>
      <c r="L49" s="184">
        <f>(Player!$BN$39-L$62)-($B49/0.24)</f>
        <v>-25</v>
      </c>
      <c r="M49" s="184">
        <f>(Player!$BN$39-M$62)-($B49/0.24)</f>
        <v>-30</v>
      </c>
      <c r="N49" s="184">
        <f>(Player!$BN$39-N$62)-($B49/0.24)</f>
        <v>-35</v>
      </c>
      <c r="O49" s="184">
        <f>(Player!$BN$39-O$62)-($B49/0.24)</f>
        <v>-40</v>
      </c>
      <c r="P49" s="184">
        <f>(Player!$BN$39-P$62)-($B49/0.24)</f>
        <v>-45</v>
      </c>
      <c r="Q49" s="184">
        <f>(Player!$BN$39-Q$62)-($B49/0.24)</f>
        <v>-50</v>
      </c>
      <c r="R49" s="184">
        <f>(Player!$BN$39-R$62)-($B49/0.24)</f>
        <v>-55</v>
      </c>
      <c r="S49" s="184">
        <f>(Player!$BN$39-S$62)-($B49/0.24)</f>
        <v>-60</v>
      </c>
      <c r="T49" s="184">
        <f>(Player!$BN$39-T$62)-($B49/0.24)</f>
        <v>-65</v>
      </c>
      <c r="U49" s="184">
        <f>(Player!$BN$39-U$62)-($B49/0.24)</f>
        <v>-70</v>
      </c>
      <c r="V49" s="184">
        <f>(Player!$BN$39-V$62)-($B49/0.24)</f>
        <v>-75</v>
      </c>
      <c r="W49" s="184">
        <f>(Player!$BN$39-W$62)-($B49/0.24)</f>
        <v>-80</v>
      </c>
      <c r="X49" s="184">
        <f>(Player!$BN$39-X$62)-($B49/0.24)</f>
        <v>-85</v>
      </c>
      <c r="Y49" s="140"/>
      <c r="AA49" s="144">
        <v>12</v>
      </c>
      <c r="AB49" s="139"/>
      <c r="AC49" s="184">
        <f>(Player!$V$42-AC$62)-($AA49/0.24)</f>
        <v>-15</v>
      </c>
      <c r="AD49" s="184">
        <f>(Player!$V$42-AD$62)-($AA49/0.24)</f>
        <v>-20</v>
      </c>
      <c r="AE49" s="184">
        <f>(Player!$V$42-AE$62)-($AA49/0.24)</f>
        <v>-25</v>
      </c>
      <c r="AF49" s="184">
        <f>(Player!$V$42-AF$62)-($AA49/0.24)</f>
        <v>-30</v>
      </c>
      <c r="AG49" s="184">
        <f>(Player!$V$42-AG$62)-($AA49/0.24)</f>
        <v>-35</v>
      </c>
      <c r="AH49" s="184">
        <f>(Player!$V$42-AH$62)-($AA49/0.24)</f>
        <v>-40</v>
      </c>
      <c r="AI49" s="184">
        <f>(Player!$V$42-AI$62)-($AA49/0.24)</f>
        <v>-45</v>
      </c>
      <c r="AJ49" s="184">
        <f>(Player!$V$42-AJ$62)-($AA49/0.24)</f>
        <v>-50</v>
      </c>
      <c r="AK49" s="184">
        <f>(Player!$V$42-AK$62)-($AA49/0.24)</f>
        <v>-55</v>
      </c>
      <c r="AL49" s="184">
        <f>(Player!$V$42-AL$62)-($AA49/0.24)</f>
        <v>-60</v>
      </c>
      <c r="AM49" s="184">
        <f>(Player!$V$42-AM$62)-($AA49/0.24)</f>
        <v>-65</v>
      </c>
      <c r="AN49" s="184">
        <f>(Player!$V$42-AN$62)-($AA49/0.24)</f>
        <v>-70</v>
      </c>
      <c r="AO49" s="184">
        <f>(Player!$V$42-AO$62)-($AA49/0.24)</f>
        <v>-75</v>
      </c>
      <c r="AP49" s="184">
        <f>(Player!$V$42-AP$62)-($AA49/0.24)</f>
        <v>-80</v>
      </c>
      <c r="AQ49" s="184">
        <f>(Player!$V$42-AQ$62)-($AA49/0.24)</f>
        <v>-85</v>
      </c>
      <c r="AR49" s="184">
        <f>(Player!$V$42-AR$62)-($AA49/0.24)</f>
        <v>-90</v>
      </c>
      <c r="AS49" s="184">
        <f>(Player!$V$42-AS$62)-($AA49/0.24)</f>
        <v>-95</v>
      </c>
      <c r="AT49" s="184">
        <f>(Player!$V$42-AT$62)-($AA49/0.24)</f>
        <v>-100</v>
      </c>
      <c r="AU49" s="184">
        <f>(Player!$V$42-AU$62)-($AA49/0.24)</f>
        <v>-105</v>
      </c>
      <c r="AV49" s="184">
        <f>(Player!$V$42-AV$62)-($AA49/0.24)</f>
        <v>-110</v>
      </c>
      <c r="AW49" s="184">
        <f>(Player!$V$42-AW$62)-($AA49/0.24)</f>
        <v>-115</v>
      </c>
      <c r="AX49" s="183"/>
    </row>
    <row r="50" spans="1:50" ht="9.9" customHeight="1" x14ac:dyDescent="0.3">
      <c r="A50" s="63"/>
      <c r="B50" s="144">
        <v>11</v>
      </c>
      <c r="C50" s="146"/>
      <c r="D50" s="184">
        <f>(Player!$BN$39-D$62)-($B50/0.24)</f>
        <v>19.166666666666664</v>
      </c>
      <c r="E50" s="184">
        <f>(Player!$BN$39-E$62)-($B50/0.24)</f>
        <v>14.166666666666664</v>
      </c>
      <c r="F50" s="184">
        <f>(Player!$BN$39-F$62)-($B50/0.24)</f>
        <v>9.1666666666666643</v>
      </c>
      <c r="G50" s="184">
        <f>(Player!$BN$39-G$62)-($B50/0.24)</f>
        <v>4.1666666666666643</v>
      </c>
      <c r="H50" s="184">
        <f>(Player!$BN$39-H$62)-($B50/0.24)</f>
        <v>-0.8333333333333357</v>
      </c>
      <c r="I50" s="184">
        <f>(Player!$BN$39-I$62)-($B50/0.24)</f>
        <v>-5.8333333333333357</v>
      </c>
      <c r="J50" s="184">
        <f>(Player!$BN$39-J$62)-($B50/0.24)</f>
        <v>-10.833333333333336</v>
      </c>
      <c r="K50" s="184">
        <f>(Player!$BN$39-K$62)-($B50/0.24)</f>
        <v>-15.833333333333336</v>
      </c>
      <c r="L50" s="184">
        <f>(Player!$BN$39-L$62)-($B50/0.24)</f>
        <v>-20.833333333333336</v>
      </c>
      <c r="M50" s="184">
        <f>(Player!$BN$39-M$62)-($B50/0.24)</f>
        <v>-25.833333333333336</v>
      </c>
      <c r="N50" s="184">
        <f>(Player!$BN$39-N$62)-($B50/0.24)</f>
        <v>-30.833333333333336</v>
      </c>
      <c r="O50" s="184">
        <f>(Player!$BN$39-O$62)-($B50/0.24)</f>
        <v>-35.833333333333336</v>
      </c>
      <c r="P50" s="184">
        <f>(Player!$BN$39-P$62)-($B50/0.24)</f>
        <v>-40.833333333333336</v>
      </c>
      <c r="Q50" s="184">
        <f>(Player!$BN$39-Q$62)-($B50/0.24)</f>
        <v>-45.833333333333336</v>
      </c>
      <c r="R50" s="184">
        <f>(Player!$BN$39-R$62)-($B50/0.24)</f>
        <v>-50.833333333333336</v>
      </c>
      <c r="S50" s="184">
        <f>(Player!$BN$39-S$62)-($B50/0.24)</f>
        <v>-55.833333333333336</v>
      </c>
      <c r="T50" s="184">
        <f>(Player!$BN$39-T$62)-($B50/0.24)</f>
        <v>-60.833333333333336</v>
      </c>
      <c r="U50" s="184">
        <f>(Player!$BN$39-U$62)-($B50/0.24)</f>
        <v>-65.833333333333343</v>
      </c>
      <c r="V50" s="184">
        <f>(Player!$BN$39-V$62)-($B50/0.24)</f>
        <v>-70.833333333333343</v>
      </c>
      <c r="W50" s="184">
        <f>(Player!$BN$39-W$62)-($B50/0.24)</f>
        <v>-75.833333333333343</v>
      </c>
      <c r="X50" s="184">
        <f>(Player!$BN$39-X$62)-($B50/0.24)</f>
        <v>-80.833333333333343</v>
      </c>
      <c r="Y50" s="140"/>
      <c r="AA50" s="144">
        <v>11</v>
      </c>
      <c r="AB50" s="139"/>
      <c r="AC50" s="184">
        <f>(Player!$V$42-AC$62)-($AA50/0.24)</f>
        <v>-10.833333333333336</v>
      </c>
      <c r="AD50" s="184">
        <f>(Player!$V$42-AD$62)-($AA50/0.24)</f>
        <v>-15.833333333333336</v>
      </c>
      <c r="AE50" s="184">
        <f>(Player!$V$42-AE$62)-($AA50/0.24)</f>
        <v>-20.833333333333336</v>
      </c>
      <c r="AF50" s="184">
        <f>(Player!$V$42-AF$62)-($AA50/0.24)</f>
        <v>-25.833333333333336</v>
      </c>
      <c r="AG50" s="184">
        <f>(Player!$V$42-AG$62)-($AA50/0.24)</f>
        <v>-30.833333333333336</v>
      </c>
      <c r="AH50" s="184">
        <f>(Player!$V$42-AH$62)-($AA50/0.24)</f>
        <v>-35.833333333333336</v>
      </c>
      <c r="AI50" s="184">
        <f>(Player!$V$42-AI$62)-($AA50/0.24)</f>
        <v>-40.833333333333336</v>
      </c>
      <c r="AJ50" s="184">
        <f>(Player!$V$42-AJ$62)-($AA50/0.24)</f>
        <v>-45.833333333333336</v>
      </c>
      <c r="AK50" s="184">
        <f>(Player!$V$42-AK$62)-($AA50/0.24)</f>
        <v>-50.833333333333336</v>
      </c>
      <c r="AL50" s="184">
        <f>(Player!$V$42-AL$62)-($AA50/0.24)</f>
        <v>-55.833333333333336</v>
      </c>
      <c r="AM50" s="184">
        <f>(Player!$V$42-AM$62)-($AA50/0.24)</f>
        <v>-60.833333333333336</v>
      </c>
      <c r="AN50" s="184">
        <f>(Player!$V$42-AN$62)-($AA50/0.24)</f>
        <v>-65.833333333333343</v>
      </c>
      <c r="AO50" s="184">
        <f>(Player!$V$42-AO$62)-($AA50/0.24)</f>
        <v>-70.833333333333343</v>
      </c>
      <c r="AP50" s="184">
        <f>(Player!$V$42-AP$62)-($AA50/0.24)</f>
        <v>-75.833333333333343</v>
      </c>
      <c r="AQ50" s="184">
        <f>(Player!$V$42-AQ$62)-($AA50/0.24)</f>
        <v>-80.833333333333343</v>
      </c>
      <c r="AR50" s="184">
        <f>(Player!$V$42-AR$62)-($AA50/0.24)</f>
        <v>-85.833333333333343</v>
      </c>
      <c r="AS50" s="184">
        <f>(Player!$V$42-AS$62)-($AA50/0.24)</f>
        <v>-90.833333333333343</v>
      </c>
      <c r="AT50" s="184">
        <f>(Player!$V$42-AT$62)-($AA50/0.24)</f>
        <v>-95.833333333333343</v>
      </c>
      <c r="AU50" s="184">
        <f>(Player!$V$42-AU$62)-($AA50/0.24)</f>
        <v>-100.83333333333334</v>
      </c>
      <c r="AV50" s="184">
        <f>(Player!$V$42-AV$62)-($AA50/0.24)</f>
        <v>-105.83333333333334</v>
      </c>
      <c r="AW50" s="184">
        <f>(Player!$V$42-AW$62)-($AA50/0.24)</f>
        <v>-110.83333333333334</v>
      </c>
      <c r="AX50" s="140"/>
    </row>
    <row r="51" spans="1:50" ht="9.9" customHeight="1" x14ac:dyDescent="0.3">
      <c r="A51" s="63"/>
      <c r="B51" s="144">
        <v>10</v>
      </c>
      <c r="C51" s="146"/>
      <c r="D51" s="184">
        <f>(Player!$BN$39-D$62)-($B51/0.24)</f>
        <v>23.333333333333329</v>
      </c>
      <c r="E51" s="184">
        <f>(Player!$BN$39-E$62)-($B51/0.24)</f>
        <v>18.333333333333329</v>
      </c>
      <c r="F51" s="184">
        <f>(Player!$BN$39-F$62)-($B51/0.24)</f>
        <v>13.333333333333329</v>
      </c>
      <c r="G51" s="184">
        <f>(Player!$BN$39-G$62)-($B51/0.24)</f>
        <v>8.3333333333333286</v>
      </c>
      <c r="H51" s="184">
        <f>(Player!$BN$39-H$62)-($B51/0.24)</f>
        <v>3.3333333333333286</v>
      </c>
      <c r="I51" s="184">
        <f>(Player!$BN$39-I$62)-($B51/0.24)</f>
        <v>-1.6666666666666714</v>
      </c>
      <c r="J51" s="184">
        <f>(Player!$BN$39-J$62)-($B51/0.24)</f>
        <v>-6.6666666666666714</v>
      </c>
      <c r="K51" s="184">
        <f>(Player!$BN$39-K$62)-($B51/0.24)</f>
        <v>-11.666666666666671</v>
      </c>
      <c r="L51" s="184">
        <f>(Player!$BN$39-L$62)-($B51/0.24)</f>
        <v>-16.666666666666671</v>
      </c>
      <c r="M51" s="184">
        <f>(Player!$BN$39-M$62)-($B51/0.24)</f>
        <v>-21.666666666666671</v>
      </c>
      <c r="N51" s="184">
        <f>(Player!$BN$39-N$62)-($B51/0.24)</f>
        <v>-26.666666666666671</v>
      </c>
      <c r="O51" s="184">
        <f>(Player!$BN$39-O$62)-($B51/0.24)</f>
        <v>-31.666666666666671</v>
      </c>
      <c r="P51" s="184">
        <f>(Player!$BN$39-P$62)-($B51/0.24)</f>
        <v>-36.666666666666671</v>
      </c>
      <c r="Q51" s="184">
        <f>(Player!$BN$39-Q$62)-($B51/0.24)</f>
        <v>-41.666666666666671</v>
      </c>
      <c r="R51" s="184">
        <f>(Player!$BN$39-R$62)-($B51/0.24)</f>
        <v>-46.666666666666671</v>
      </c>
      <c r="S51" s="184">
        <f>(Player!$BN$39-S$62)-($B51/0.24)</f>
        <v>-51.666666666666671</v>
      </c>
      <c r="T51" s="184">
        <f>(Player!$BN$39-T$62)-($B51/0.24)</f>
        <v>-56.666666666666671</v>
      </c>
      <c r="U51" s="184">
        <f>(Player!$BN$39-U$62)-($B51/0.24)</f>
        <v>-61.666666666666671</v>
      </c>
      <c r="V51" s="184">
        <f>(Player!$BN$39-V$62)-($B51/0.24)</f>
        <v>-66.666666666666671</v>
      </c>
      <c r="W51" s="184">
        <f>(Player!$BN$39-W$62)-($B51/0.24)</f>
        <v>-71.666666666666671</v>
      </c>
      <c r="X51" s="184">
        <f>(Player!$BN$39-X$62)-($B51/0.24)</f>
        <v>-76.666666666666671</v>
      </c>
      <c r="Y51" s="140"/>
      <c r="AA51" s="144">
        <v>10</v>
      </c>
      <c r="AB51" s="139"/>
      <c r="AC51" s="184">
        <f>(Player!$V$42-AC$62)-($AA51/0.24)</f>
        <v>-6.6666666666666714</v>
      </c>
      <c r="AD51" s="184">
        <f>(Player!$V$42-AD$62)-($AA51/0.24)</f>
        <v>-11.666666666666671</v>
      </c>
      <c r="AE51" s="184">
        <f>(Player!$V$42-AE$62)-($AA51/0.24)</f>
        <v>-16.666666666666671</v>
      </c>
      <c r="AF51" s="184">
        <f>(Player!$V$42-AF$62)-($AA51/0.24)</f>
        <v>-21.666666666666671</v>
      </c>
      <c r="AG51" s="184">
        <f>(Player!$V$42-AG$62)-($AA51/0.24)</f>
        <v>-26.666666666666671</v>
      </c>
      <c r="AH51" s="184">
        <f>(Player!$V$42-AH$62)-($AA51/0.24)</f>
        <v>-31.666666666666671</v>
      </c>
      <c r="AI51" s="184">
        <f>(Player!$V$42-AI$62)-($AA51/0.24)</f>
        <v>-36.666666666666671</v>
      </c>
      <c r="AJ51" s="184">
        <f>(Player!$V$42-AJ$62)-($AA51/0.24)</f>
        <v>-41.666666666666671</v>
      </c>
      <c r="AK51" s="184">
        <f>(Player!$V$42-AK$62)-($AA51/0.24)</f>
        <v>-46.666666666666671</v>
      </c>
      <c r="AL51" s="184">
        <f>(Player!$V$42-AL$62)-($AA51/0.24)</f>
        <v>-51.666666666666671</v>
      </c>
      <c r="AM51" s="184">
        <f>(Player!$V$42-AM$62)-($AA51/0.24)</f>
        <v>-56.666666666666671</v>
      </c>
      <c r="AN51" s="184">
        <f>(Player!$V$42-AN$62)-($AA51/0.24)</f>
        <v>-61.666666666666671</v>
      </c>
      <c r="AO51" s="184">
        <f>(Player!$V$42-AO$62)-($AA51/0.24)</f>
        <v>-66.666666666666671</v>
      </c>
      <c r="AP51" s="184">
        <f>(Player!$V$42-AP$62)-($AA51/0.24)</f>
        <v>-71.666666666666671</v>
      </c>
      <c r="AQ51" s="184">
        <f>(Player!$V$42-AQ$62)-($AA51/0.24)</f>
        <v>-76.666666666666671</v>
      </c>
      <c r="AR51" s="184">
        <f>(Player!$V$42-AR$62)-($AA51/0.24)</f>
        <v>-81.666666666666671</v>
      </c>
      <c r="AS51" s="184">
        <f>(Player!$V$42-AS$62)-($AA51/0.24)</f>
        <v>-86.666666666666671</v>
      </c>
      <c r="AT51" s="184">
        <f>(Player!$V$42-AT$62)-($AA51/0.24)</f>
        <v>-91.666666666666671</v>
      </c>
      <c r="AU51" s="184">
        <f>(Player!$V$42-AU$62)-($AA51/0.24)</f>
        <v>-96.666666666666671</v>
      </c>
      <c r="AV51" s="184">
        <f>(Player!$V$42-AV$62)-($AA51/0.24)</f>
        <v>-101.66666666666667</v>
      </c>
      <c r="AW51" s="184">
        <f>(Player!$V$42-AW$62)-($AA51/0.24)</f>
        <v>-106.66666666666667</v>
      </c>
      <c r="AX51" s="140"/>
    </row>
    <row r="52" spans="1:50" ht="9.9" customHeight="1" x14ac:dyDescent="0.3">
      <c r="A52" s="63"/>
      <c r="B52" s="144">
        <v>9</v>
      </c>
      <c r="C52" s="146"/>
      <c r="D52" s="184">
        <f>(Player!$BN$39-D$62)-($B52/0.24)</f>
        <v>27.5</v>
      </c>
      <c r="E52" s="184">
        <f>(Player!$BN$39-E$62)-($B52/0.24)</f>
        <v>22.5</v>
      </c>
      <c r="F52" s="184">
        <f>(Player!$BN$39-F$62)-($B52/0.24)</f>
        <v>17.5</v>
      </c>
      <c r="G52" s="184">
        <f>(Player!$BN$39-G$62)-($B52/0.24)</f>
        <v>12.5</v>
      </c>
      <c r="H52" s="184">
        <f>(Player!$BN$39-H$62)-($B52/0.24)</f>
        <v>7.5</v>
      </c>
      <c r="I52" s="184">
        <f>(Player!$BN$39-I$62)-($B52/0.24)</f>
        <v>2.5</v>
      </c>
      <c r="J52" s="184">
        <f>(Player!$BN$39-J$62)-($B52/0.24)</f>
        <v>-2.5</v>
      </c>
      <c r="K52" s="184">
        <f>(Player!$BN$39-K$62)-($B52/0.24)</f>
        <v>-7.5</v>
      </c>
      <c r="L52" s="184">
        <f>(Player!$BN$39-L$62)-($B52/0.24)</f>
        <v>-12.5</v>
      </c>
      <c r="M52" s="184">
        <f>(Player!$BN$39-M$62)-($B52/0.24)</f>
        <v>-17.5</v>
      </c>
      <c r="N52" s="184">
        <f>(Player!$BN$39-N$62)-($B52/0.24)</f>
        <v>-22.5</v>
      </c>
      <c r="O52" s="184">
        <f>(Player!$BN$39-O$62)-($B52/0.24)</f>
        <v>-27.5</v>
      </c>
      <c r="P52" s="184">
        <f>(Player!$BN$39-P$62)-($B52/0.24)</f>
        <v>-32.5</v>
      </c>
      <c r="Q52" s="184">
        <f>(Player!$BN$39-Q$62)-($B52/0.24)</f>
        <v>-37.5</v>
      </c>
      <c r="R52" s="184">
        <f>(Player!$BN$39-R$62)-($B52/0.24)</f>
        <v>-42.5</v>
      </c>
      <c r="S52" s="184">
        <f>(Player!$BN$39-S$62)-($B52/0.24)</f>
        <v>-47.5</v>
      </c>
      <c r="T52" s="184">
        <f>(Player!$BN$39-T$62)-($B52/0.24)</f>
        <v>-52.5</v>
      </c>
      <c r="U52" s="184">
        <f>(Player!$BN$39-U$62)-($B52/0.24)</f>
        <v>-57.5</v>
      </c>
      <c r="V52" s="184">
        <f>(Player!$BN$39-V$62)-($B52/0.24)</f>
        <v>-62.5</v>
      </c>
      <c r="W52" s="184">
        <f>(Player!$BN$39-W$62)-($B52/0.24)</f>
        <v>-67.5</v>
      </c>
      <c r="X52" s="184">
        <f>(Player!$BN$39-X$62)-($B52/0.24)</f>
        <v>-72.5</v>
      </c>
      <c r="Y52" s="140"/>
      <c r="AA52" s="144">
        <v>9</v>
      </c>
      <c r="AB52" s="139"/>
      <c r="AC52" s="184">
        <f>(Player!$V$42-AC$62)-($AA52/0.24)</f>
        <v>-2.5</v>
      </c>
      <c r="AD52" s="184">
        <f>(Player!$V$42-AD$62)-($AA52/0.24)</f>
        <v>-7.5</v>
      </c>
      <c r="AE52" s="184">
        <f>(Player!$V$42-AE$62)-($AA52/0.24)</f>
        <v>-12.5</v>
      </c>
      <c r="AF52" s="184">
        <f>(Player!$V$42-AF$62)-($AA52/0.24)</f>
        <v>-17.5</v>
      </c>
      <c r="AG52" s="184">
        <f>(Player!$V$42-AG$62)-($AA52/0.24)</f>
        <v>-22.5</v>
      </c>
      <c r="AH52" s="184">
        <f>(Player!$V$42-AH$62)-($AA52/0.24)</f>
        <v>-27.5</v>
      </c>
      <c r="AI52" s="184">
        <f>(Player!$V$42-AI$62)-($AA52/0.24)</f>
        <v>-32.5</v>
      </c>
      <c r="AJ52" s="184">
        <f>(Player!$V$42-AJ$62)-($AA52/0.24)</f>
        <v>-37.5</v>
      </c>
      <c r="AK52" s="184">
        <f>(Player!$V$42-AK$62)-($AA52/0.24)</f>
        <v>-42.5</v>
      </c>
      <c r="AL52" s="184">
        <f>(Player!$V$42-AL$62)-($AA52/0.24)</f>
        <v>-47.5</v>
      </c>
      <c r="AM52" s="184">
        <f>(Player!$V$42-AM$62)-($AA52/0.24)</f>
        <v>-52.5</v>
      </c>
      <c r="AN52" s="184">
        <f>(Player!$V$42-AN$62)-($AA52/0.24)</f>
        <v>-57.5</v>
      </c>
      <c r="AO52" s="184">
        <f>(Player!$V$42-AO$62)-($AA52/0.24)</f>
        <v>-62.5</v>
      </c>
      <c r="AP52" s="184">
        <f>(Player!$V$42-AP$62)-($AA52/0.24)</f>
        <v>-67.5</v>
      </c>
      <c r="AQ52" s="184">
        <f>(Player!$V$42-AQ$62)-($AA52/0.24)</f>
        <v>-72.5</v>
      </c>
      <c r="AR52" s="184">
        <f>(Player!$V$42-AR$62)-($AA52/0.24)</f>
        <v>-77.5</v>
      </c>
      <c r="AS52" s="184">
        <f>(Player!$V$42-AS$62)-($AA52/0.24)</f>
        <v>-82.5</v>
      </c>
      <c r="AT52" s="184">
        <f>(Player!$V$42-AT$62)-($AA52/0.24)</f>
        <v>-87.5</v>
      </c>
      <c r="AU52" s="184">
        <f>(Player!$V$42-AU$62)-($AA52/0.24)</f>
        <v>-92.5</v>
      </c>
      <c r="AV52" s="184">
        <f>(Player!$V$42-AV$62)-($AA52/0.24)</f>
        <v>-97.5</v>
      </c>
      <c r="AW52" s="184">
        <f>(Player!$V$42-AW$62)-($AA52/0.24)</f>
        <v>-102.5</v>
      </c>
      <c r="AX52" s="140"/>
    </row>
    <row r="53" spans="1:50" ht="9.9" customHeight="1" x14ac:dyDescent="0.3">
      <c r="A53" s="63"/>
      <c r="B53" s="144">
        <v>8</v>
      </c>
      <c r="C53" s="146"/>
      <c r="D53" s="184">
        <f>(Player!$BN$39-D$62)-($B53/0.24)</f>
        <v>31.666666666666664</v>
      </c>
      <c r="E53" s="184">
        <f>(Player!$BN$39-E$62)-($B53/0.24)</f>
        <v>26.666666666666664</v>
      </c>
      <c r="F53" s="184">
        <f>(Player!$BN$39-F$62)-($B53/0.24)</f>
        <v>21.666666666666664</v>
      </c>
      <c r="G53" s="184">
        <f>(Player!$BN$39-G$62)-($B53/0.24)</f>
        <v>16.666666666666664</v>
      </c>
      <c r="H53" s="184">
        <f>(Player!$BN$39-H$62)-($B53/0.24)</f>
        <v>11.666666666666664</v>
      </c>
      <c r="I53" s="184">
        <f>(Player!$BN$39-I$62)-($B53/0.24)</f>
        <v>6.6666666666666643</v>
      </c>
      <c r="J53" s="184">
        <f>(Player!$BN$39-J$62)-($B53/0.24)</f>
        <v>1.6666666666666643</v>
      </c>
      <c r="K53" s="184">
        <f>(Player!$BN$39-K$62)-($B53/0.24)</f>
        <v>-3.3333333333333357</v>
      </c>
      <c r="L53" s="184">
        <f>(Player!$BN$39-L$62)-($B53/0.24)</f>
        <v>-8.3333333333333357</v>
      </c>
      <c r="M53" s="184">
        <f>(Player!$BN$39-M$62)-($B53/0.24)</f>
        <v>-13.333333333333336</v>
      </c>
      <c r="N53" s="184">
        <f>(Player!$BN$39-N$62)-($B53/0.24)</f>
        <v>-18.333333333333336</v>
      </c>
      <c r="O53" s="184">
        <f>(Player!$BN$39-O$62)-($B53/0.24)</f>
        <v>-23.333333333333336</v>
      </c>
      <c r="P53" s="184">
        <f>(Player!$BN$39-P$62)-($B53/0.24)</f>
        <v>-28.333333333333336</v>
      </c>
      <c r="Q53" s="184">
        <f>(Player!$BN$39-Q$62)-($B53/0.24)</f>
        <v>-33.333333333333336</v>
      </c>
      <c r="R53" s="184">
        <f>(Player!$BN$39-R$62)-($B53/0.24)</f>
        <v>-38.333333333333336</v>
      </c>
      <c r="S53" s="184">
        <f>(Player!$BN$39-S$62)-($B53/0.24)</f>
        <v>-43.333333333333336</v>
      </c>
      <c r="T53" s="184">
        <f>(Player!$BN$39-T$62)-($B53/0.24)</f>
        <v>-48.333333333333336</v>
      </c>
      <c r="U53" s="184">
        <f>(Player!$BN$39-U$62)-($B53/0.24)</f>
        <v>-53.333333333333336</v>
      </c>
      <c r="V53" s="184">
        <f>(Player!$BN$39-V$62)-($B53/0.24)</f>
        <v>-58.333333333333336</v>
      </c>
      <c r="W53" s="184">
        <f>(Player!$BN$39-W$62)-($B53/0.24)</f>
        <v>-63.333333333333336</v>
      </c>
      <c r="X53" s="184">
        <f>(Player!$BN$39-X$62)-($B53/0.24)</f>
        <v>-68.333333333333343</v>
      </c>
      <c r="Y53" s="140"/>
      <c r="AA53" s="144">
        <v>8</v>
      </c>
      <c r="AB53" s="139"/>
      <c r="AC53" s="184">
        <f>(Player!$V$42-AC$62)-($AA53/0.24)</f>
        <v>1.6666666666666643</v>
      </c>
      <c r="AD53" s="184">
        <f>(Player!$V$42-AD$62)-($AA53/0.24)</f>
        <v>-3.3333333333333357</v>
      </c>
      <c r="AE53" s="184">
        <f>(Player!$V$42-AE$62)-($AA53/0.24)</f>
        <v>-8.3333333333333357</v>
      </c>
      <c r="AF53" s="184">
        <f>(Player!$V$42-AF$62)-($AA53/0.24)</f>
        <v>-13.333333333333336</v>
      </c>
      <c r="AG53" s="184">
        <f>(Player!$V$42-AG$62)-($AA53/0.24)</f>
        <v>-18.333333333333336</v>
      </c>
      <c r="AH53" s="184">
        <f>(Player!$V$42-AH$62)-($AA53/0.24)</f>
        <v>-23.333333333333336</v>
      </c>
      <c r="AI53" s="184">
        <f>(Player!$V$42-AI$62)-($AA53/0.24)</f>
        <v>-28.333333333333336</v>
      </c>
      <c r="AJ53" s="184">
        <f>(Player!$V$42-AJ$62)-($AA53/0.24)</f>
        <v>-33.333333333333336</v>
      </c>
      <c r="AK53" s="184">
        <f>(Player!$V$42-AK$62)-($AA53/0.24)</f>
        <v>-38.333333333333336</v>
      </c>
      <c r="AL53" s="184">
        <f>(Player!$V$42-AL$62)-($AA53/0.24)</f>
        <v>-43.333333333333336</v>
      </c>
      <c r="AM53" s="184">
        <f>(Player!$V$42-AM$62)-($AA53/0.24)</f>
        <v>-48.333333333333336</v>
      </c>
      <c r="AN53" s="184">
        <f>(Player!$V$42-AN$62)-($AA53/0.24)</f>
        <v>-53.333333333333336</v>
      </c>
      <c r="AO53" s="184">
        <f>(Player!$V$42-AO$62)-($AA53/0.24)</f>
        <v>-58.333333333333336</v>
      </c>
      <c r="AP53" s="184">
        <f>(Player!$V$42-AP$62)-($AA53/0.24)</f>
        <v>-63.333333333333336</v>
      </c>
      <c r="AQ53" s="184">
        <f>(Player!$V$42-AQ$62)-($AA53/0.24)</f>
        <v>-68.333333333333343</v>
      </c>
      <c r="AR53" s="184">
        <f>(Player!$V$42-AR$62)-($AA53/0.24)</f>
        <v>-73.333333333333343</v>
      </c>
      <c r="AS53" s="184">
        <f>(Player!$V$42-AS$62)-($AA53/0.24)</f>
        <v>-78.333333333333343</v>
      </c>
      <c r="AT53" s="184">
        <f>(Player!$V$42-AT$62)-($AA53/0.24)</f>
        <v>-83.333333333333343</v>
      </c>
      <c r="AU53" s="184">
        <f>(Player!$V$42-AU$62)-($AA53/0.24)</f>
        <v>-88.333333333333343</v>
      </c>
      <c r="AV53" s="184">
        <f>(Player!$V$42-AV$62)-($AA53/0.24)</f>
        <v>-93.333333333333343</v>
      </c>
      <c r="AW53" s="184">
        <f>(Player!$V$42-AW$62)-($AA53/0.24)</f>
        <v>-98.333333333333343</v>
      </c>
      <c r="AX53" s="140"/>
    </row>
    <row r="54" spans="1:50" ht="9.9" customHeight="1" x14ac:dyDescent="0.3">
      <c r="A54" s="63"/>
      <c r="B54" s="144">
        <v>7</v>
      </c>
      <c r="C54" s="147"/>
      <c r="D54" s="184">
        <f>(Player!$BN$39-D$62)-($B54/0.24)</f>
        <v>35.833333333333329</v>
      </c>
      <c r="E54" s="184">
        <f>(Player!$BN$39-E$62)-($B54/0.24)</f>
        <v>30.833333333333332</v>
      </c>
      <c r="F54" s="184">
        <f>(Player!$BN$39-F$62)-($B54/0.24)</f>
        <v>25.833333333333332</v>
      </c>
      <c r="G54" s="184">
        <f>(Player!$BN$39-G$62)-($B54/0.24)</f>
        <v>20.833333333333332</v>
      </c>
      <c r="H54" s="184">
        <f>(Player!$BN$39-H$62)-($B54/0.24)</f>
        <v>15.833333333333332</v>
      </c>
      <c r="I54" s="184">
        <f>(Player!$BN$39-I$62)-($B54/0.24)</f>
        <v>10.833333333333332</v>
      </c>
      <c r="J54" s="184">
        <f>(Player!$BN$39-J$62)-($B54/0.24)</f>
        <v>5.8333333333333321</v>
      </c>
      <c r="K54" s="184">
        <f>(Player!$BN$39-K$62)-($B54/0.24)</f>
        <v>0.83333333333333215</v>
      </c>
      <c r="L54" s="184">
        <f>(Player!$BN$39-L$62)-($B54/0.24)</f>
        <v>-4.1666666666666679</v>
      </c>
      <c r="M54" s="184">
        <f>(Player!$BN$39-M$62)-($B54/0.24)</f>
        <v>-9.1666666666666679</v>
      </c>
      <c r="N54" s="184">
        <f>(Player!$BN$39-N$62)-($B54/0.24)</f>
        <v>-14.166666666666668</v>
      </c>
      <c r="O54" s="184">
        <f>(Player!$BN$39-O$62)-($B54/0.24)</f>
        <v>-19.166666666666668</v>
      </c>
      <c r="P54" s="184">
        <f>(Player!$BN$39-P$62)-($B54/0.24)</f>
        <v>-24.166666666666668</v>
      </c>
      <c r="Q54" s="184">
        <f>(Player!$BN$39-Q$62)-($B54/0.24)</f>
        <v>-29.166666666666668</v>
      </c>
      <c r="R54" s="184">
        <f>(Player!$BN$39-R$62)-($B54/0.24)</f>
        <v>-34.166666666666671</v>
      </c>
      <c r="S54" s="184">
        <f>(Player!$BN$39-S$62)-($B54/0.24)</f>
        <v>-39.166666666666671</v>
      </c>
      <c r="T54" s="184">
        <f>(Player!$BN$39-T$62)-($B54/0.24)</f>
        <v>-44.166666666666671</v>
      </c>
      <c r="U54" s="184">
        <f>(Player!$BN$39-U$62)-($B54/0.24)</f>
        <v>-49.166666666666671</v>
      </c>
      <c r="V54" s="184">
        <f>(Player!$BN$39-V$62)-($B54/0.24)</f>
        <v>-54.166666666666671</v>
      </c>
      <c r="W54" s="184">
        <f>(Player!$BN$39-W$62)-($B54/0.24)</f>
        <v>-59.166666666666671</v>
      </c>
      <c r="X54" s="184">
        <f>(Player!$BN$39-X$62)-($B54/0.24)</f>
        <v>-64.166666666666671</v>
      </c>
      <c r="Y54" s="140"/>
      <c r="AA54" s="144">
        <v>7</v>
      </c>
      <c r="AB54" s="139"/>
      <c r="AC54" s="184">
        <f>(Player!$V$42-AC$62)-($AA54/0.24)</f>
        <v>5.8333333333333321</v>
      </c>
      <c r="AD54" s="184">
        <f>(Player!$V$42-AD$62)-($AA54/0.24)</f>
        <v>0.83333333333333215</v>
      </c>
      <c r="AE54" s="184">
        <f>(Player!$V$42-AE$62)-($AA54/0.24)</f>
        <v>-4.1666666666666679</v>
      </c>
      <c r="AF54" s="184">
        <f>(Player!$V$42-AF$62)-($AA54/0.24)</f>
        <v>-9.1666666666666679</v>
      </c>
      <c r="AG54" s="184">
        <f>(Player!$V$42-AG$62)-($AA54/0.24)</f>
        <v>-14.166666666666668</v>
      </c>
      <c r="AH54" s="184">
        <f>(Player!$V$42-AH$62)-($AA54/0.24)</f>
        <v>-19.166666666666668</v>
      </c>
      <c r="AI54" s="184">
        <f>(Player!$V$42-AI$62)-($AA54/0.24)</f>
        <v>-24.166666666666668</v>
      </c>
      <c r="AJ54" s="184">
        <f>(Player!$V$42-AJ$62)-($AA54/0.24)</f>
        <v>-29.166666666666668</v>
      </c>
      <c r="AK54" s="184">
        <f>(Player!$V$42-AK$62)-($AA54/0.24)</f>
        <v>-34.166666666666671</v>
      </c>
      <c r="AL54" s="184">
        <f>(Player!$V$42-AL$62)-($AA54/0.24)</f>
        <v>-39.166666666666671</v>
      </c>
      <c r="AM54" s="184">
        <f>(Player!$V$42-AM$62)-($AA54/0.24)</f>
        <v>-44.166666666666671</v>
      </c>
      <c r="AN54" s="184">
        <f>(Player!$V$42-AN$62)-($AA54/0.24)</f>
        <v>-49.166666666666671</v>
      </c>
      <c r="AO54" s="184">
        <f>(Player!$V$42-AO$62)-($AA54/0.24)</f>
        <v>-54.166666666666671</v>
      </c>
      <c r="AP54" s="184">
        <f>(Player!$V$42-AP$62)-($AA54/0.24)</f>
        <v>-59.166666666666671</v>
      </c>
      <c r="AQ54" s="184">
        <f>(Player!$V$42-AQ$62)-($AA54/0.24)</f>
        <v>-64.166666666666671</v>
      </c>
      <c r="AR54" s="184">
        <f>(Player!$V$42-AR$62)-($AA54/0.24)</f>
        <v>-69.166666666666671</v>
      </c>
      <c r="AS54" s="184">
        <f>(Player!$V$42-AS$62)-($AA54/0.24)</f>
        <v>-74.166666666666671</v>
      </c>
      <c r="AT54" s="184">
        <f>(Player!$V$42-AT$62)-($AA54/0.24)</f>
        <v>-79.166666666666671</v>
      </c>
      <c r="AU54" s="184">
        <f>(Player!$V$42-AU$62)-($AA54/0.24)</f>
        <v>-84.166666666666671</v>
      </c>
      <c r="AV54" s="184">
        <f>(Player!$V$42-AV$62)-($AA54/0.24)</f>
        <v>-89.166666666666671</v>
      </c>
      <c r="AW54" s="184">
        <f>(Player!$V$42-AW$62)-($AA54/0.24)</f>
        <v>-94.166666666666671</v>
      </c>
      <c r="AX54" s="140"/>
    </row>
    <row r="55" spans="1:50" ht="9.9" customHeight="1" x14ac:dyDescent="0.3">
      <c r="A55" s="63"/>
      <c r="B55" s="144">
        <v>6</v>
      </c>
      <c r="C55" s="148"/>
      <c r="D55" s="184">
        <f>(Player!$BN$39-D$62)-($B55/0.24)</f>
        <v>40</v>
      </c>
      <c r="E55" s="184">
        <f>(Player!$BN$39-E$62)-($B55/0.24)</f>
        <v>35</v>
      </c>
      <c r="F55" s="184">
        <f>(Player!$BN$39-F$62)-($B55/0.24)</f>
        <v>30</v>
      </c>
      <c r="G55" s="184">
        <f>(Player!$BN$39-G$62)-($B55/0.24)</f>
        <v>25</v>
      </c>
      <c r="H55" s="184">
        <f>(Player!$BN$39-H$62)-($B55/0.24)</f>
        <v>20</v>
      </c>
      <c r="I55" s="184">
        <f>(Player!$BN$39-I$62)-($B55/0.24)</f>
        <v>15</v>
      </c>
      <c r="J55" s="184">
        <f>(Player!$BN$39-J$62)-($B55/0.24)</f>
        <v>10</v>
      </c>
      <c r="K55" s="184">
        <f>(Player!$BN$39-K$62)-($B55/0.24)</f>
        <v>5</v>
      </c>
      <c r="L55" s="184">
        <f>(Player!$BN$39-L$62)-($B55/0.24)</f>
        <v>0</v>
      </c>
      <c r="M55" s="184">
        <f>(Player!$BN$39-M$62)-($B55/0.24)</f>
        <v>-5</v>
      </c>
      <c r="N55" s="184">
        <f>(Player!$BN$39-N$62)-($B55/0.24)</f>
        <v>-10</v>
      </c>
      <c r="O55" s="184">
        <f>(Player!$BN$39-O$62)-($B55/0.24)</f>
        <v>-15</v>
      </c>
      <c r="P55" s="184">
        <f>(Player!$BN$39-P$62)-($B55/0.24)</f>
        <v>-20</v>
      </c>
      <c r="Q55" s="184">
        <f>(Player!$BN$39-Q$62)-($B55/0.24)</f>
        <v>-25</v>
      </c>
      <c r="R55" s="184">
        <f>(Player!$BN$39-R$62)-($B55/0.24)</f>
        <v>-30</v>
      </c>
      <c r="S55" s="184">
        <f>(Player!$BN$39-S$62)-($B55/0.24)</f>
        <v>-35</v>
      </c>
      <c r="T55" s="184">
        <f>(Player!$BN$39-T$62)-($B55/0.24)</f>
        <v>-40</v>
      </c>
      <c r="U55" s="184">
        <f>(Player!$BN$39-U$62)-($B55/0.24)</f>
        <v>-45</v>
      </c>
      <c r="V55" s="184">
        <f>(Player!$BN$39-V$62)-($B55/0.24)</f>
        <v>-50</v>
      </c>
      <c r="W55" s="184">
        <f>(Player!$BN$39-W$62)-($B55/0.24)</f>
        <v>-55</v>
      </c>
      <c r="X55" s="184">
        <f>(Player!$BN$39-X$62)-($B55/0.24)</f>
        <v>-60</v>
      </c>
      <c r="Y55" s="140"/>
      <c r="AA55" s="144">
        <v>6</v>
      </c>
      <c r="AB55" s="139"/>
      <c r="AC55" s="184">
        <f>(Player!$V$42-AC$62)-($AA55/0.24)</f>
        <v>10</v>
      </c>
      <c r="AD55" s="184">
        <f>(Player!$V$42-AD$62)-($AA55/0.24)</f>
        <v>5</v>
      </c>
      <c r="AE55" s="184">
        <f>(Player!$V$42-AE$62)-($AA55/0.24)</f>
        <v>0</v>
      </c>
      <c r="AF55" s="184">
        <f>(Player!$V$42-AF$62)-($AA55/0.24)</f>
        <v>-5</v>
      </c>
      <c r="AG55" s="184">
        <f>(Player!$V$42-AG$62)-($AA55/0.24)</f>
        <v>-10</v>
      </c>
      <c r="AH55" s="184">
        <f>(Player!$V$42-AH$62)-($AA55/0.24)</f>
        <v>-15</v>
      </c>
      <c r="AI55" s="184">
        <f>(Player!$V$42-AI$62)-($AA55/0.24)</f>
        <v>-20</v>
      </c>
      <c r="AJ55" s="184">
        <f>(Player!$V$42-AJ$62)-($AA55/0.24)</f>
        <v>-25</v>
      </c>
      <c r="AK55" s="184">
        <f>(Player!$V$42-AK$62)-($AA55/0.24)</f>
        <v>-30</v>
      </c>
      <c r="AL55" s="184">
        <f>(Player!$V$42-AL$62)-($AA55/0.24)</f>
        <v>-35</v>
      </c>
      <c r="AM55" s="184">
        <f>(Player!$V$42-AM$62)-($AA55/0.24)</f>
        <v>-40</v>
      </c>
      <c r="AN55" s="184">
        <f>(Player!$V$42-AN$62)-($AA55/0.24)</f>
        <v>-45</v>
      </c>
      <c r="AO55" s="184">
        <f>(Player!$V$42-AO$62)-($AA55/0.24)</f>
        <v>-50</v>
      </c>
      <c r="AP55" s="184">
        <f>(Player!$V$42-AP$62)-($AA55/0.24)</f>
        <v>-55</v>
      </c>
      <c r="AQ55" s="184">
        <f>(Player!$V$42-AQ$62)-($AA55/0.24)</f>
        <v>-60</v>
      </c>
      <c r="AR55" s="184">
        <f>(Player!$V$42-AR$62)-($AA55/0.24)</f>
        <v>-65</v>
      </c>
      <c r="AS55" s="184">
        <f>(Player!$V$42-AS$62)-($AA55/0.24)</f>
        <v>-70</v>
      </c>
      <c r="AT55" s="184">
        <f>(Player!$V$42-AT$62)-($AA55/0.24)</f>
        <v>-75</v>
      </c>
      <c r="AU55" s="184">
        <f>(Player!$V$42-AU$62)-($AA55/0.24)</f>
        <v>-80</v>
      </c>
      <c r="AV55" s="184">
        <f>(Player!$V$42-AV$62)-($AA55/0.24)</f>
        <v>-85</v>
      </c>
      <c r="AW55" s="184">
        <f>(Player!$V$42-AW$62)-($AA55/0.24)</f>
        <v>-90</v>
      </c>
      <c r="AX55" s="140"/>
    </row>
    <row r="56" spans="1:50" ht="9.9" customHeight="1" x14ac:dyDescent="0.3">
      <c r="A56" s="63"/>
      <c r="B56" s="144">
        <v>5</v>
      </c>
      <c r="C56" s="139"/>
      <c r="D56" s="184">
        <f>(Player!$BN$39-D$62)-($B56/0.24)</f>
        <v>44.166666666666664</v>
      </c>
      <c r="E56" s="184">
        <f>(Player!$BN$39-E$62)-($B56/0.24)</f>
        <v>39.166666666666664</v>
      </c>
      <c r="F56" s="184">
        <f>(Player!$BN$39-F$62)-($B56/0.24)</f>
        <v>34.166666666666664</v>
      </c>
      <c r="G56" s="184">
        <f>(Player!$BN$39-G$62)-($B56/0.24)</f>
        <v>29.166666666666664</v>
      </c>
      <c r="H56" s="184">
        <f>(Player!$BN$39-H$62)-($B56/0.24)</f>
        <v>24.166666666666664</v>
      </c>
      <c r="I56" s="184">
        <f>(Player!$BN$39-I$62)-($B56/0.24)</f>
        <v>19.166666666666664</v>
      </c>
      <c r="J56" s="184">
        <f>(Player!$BN$39-J$62)-($B56/0.24)</f>
        <v>14.166666666666664</v>
      </c>
      <c r="K56" s="184">
        <f>(Player!$BN$39-K$62)-($B56/0.24)</f>
        <v>9.1666666666666643</v>
      </c>
      <c r="L56" s="184">
        <f>(Player!$BN$39-L$62)-($B56/0.24)</f>
        <v>4.1666666666666643</v>
      </c>
      <c r="M56" s="184">
        <f>(Player!$BN$39-M$62)-($B56/0.24)</f>
        <v>-0.8333333333333357</v>
      </c>
      <c r="N56" s="184">
        <f>(Player!$BN$39-N$62)-($B56/0.24)</f>
        <v>-5.8333333333333357</v>
      </c>
      <c r="O56" s="184">
        <f>(Player!$BN$39-O$62)-($B56/0.24)</f>
        <v>-10.833333333333336</v>
      </c>
      <c r="P56" s="184">
        <f>(Player!$BN$39-P$62)-($B56/0.24)</f>
        <v>-15.833333333333336</v>
      </c>
      <c r="Q56" s="184">
        <f>(Player!$BN$39-Q$62)-($B56/0.24)</f>
        <v>-20.833333333333336</v>
      </c>
      <c r="R56" s="184">
        <f>(Player!$BN$39-R$62)-($B56/0.24)</f>
        <v>-25.833333333333336</v>
      </c>
      <c r="S56" s="184">
        <f>(Player!$BN$39-S$62)-($B56/0.24)</f>
        <v>-30.833333333333336</v>
      </c>
      <c r="T56" s="184">
        <f>(Player!$BN$39-T$62)-($B56/0.24)</f>
        <v>-35.833333333333336</v>
      </c>
      <c r="U56" s="184">
        <f>(Player!$BN$39-U$62)-($B56/0.24)</f>
        <v>-40.833333333333336</v>
      </c>
      <c r="V56" s="184">
        <f>(Player!$BN$39-V$62)-($B56/0.24)</f>
        <v>-45.833333333333336</v>
      </c>
      <c r="W56" s="184">
        <f>(Player!$BN$39-W$62)-($B56/0.24)</f>
        <v>-50.833333333333336</v>
      </c>
      <c r="X56" s="184">
        <f>(Player!$BN$39-X$62)-($B56/0.24)</f>
        <v>-55.833333333333336</v>
      </c>
      <c r="Y56" s="140"/>
      <c r="AA56" s="144">
        <v>5</v>
      </c>
      <c r="AB56" s="139"/>
      <c r="AC56" s="184">
        <f>(Player!$V$42-AC$62)-($AA56/0.24)</f>
        <v>14.166666666666664</v>
      </c>
      <c r="AD56" s="184">
        <f>(Player!$V$42-AD$62)-($AA56/0.24)</f>
        <v>9.1666666666666643</v>
      </c>
      <c r="AE56" s="184">
        <f>(Player!$V$42-AE$62)-($AA56/0.24)</f>
        <v>4.1666666666666643</v>
      </c>
      <c r="AF56" s="184">
        <f>(Player!$V$42-AF$62)-($AA56/0.24)</f>
        <v>-0.8333333333333357</v>
      </c>
      <c r="AG56" s="184">
        <f>(Player!$V$42-AG$62)-($AA56/0.24)</f>
        <v>-5.8333333333333357</v>
      </c>
      <c r="AH56" s="184">
        <f>(Player!$V$42-AH$62)-($AA56/0.24)</f>
        <v>-10.833333333333336</v>
      </c>
      <c r="AI56" s="184">
        <f>(Player!$V$42-AI$62)-($AA56/0.24)</f>
        <v>-15.833333333333336</v>
      </c>
      <c r="AJ56" s="184">
        <f>(Player!$V$42-AJ$62)-($AA56/0.24)</f>
        <v>-20.833333333333336</v>
      </c>
      <c r="AK56" s="184">
        <f>(Player!$V$42-AK$62)-($AA56/0.24)</f>
        <v>-25.833333333333336</v>
      </c>
      <c r="AL56" s="184">
        <f>(Player!$V$42-AL$62)-($AA56/0.24)</f>
        <v>-30.833333333333336</v>
      </c>
      <c r="AM56" s="184">
        <f>(Player!$V$42-AM$62)-($AA56/0.24)</f>
        <v>-35.833333333333336</v>
      </c>
      <c r="AN56" s="184">
        <f>(Player!$V$42-AN$62)-($AA56/0.24)</f>
        <v>-40.833333333333336</v>
      </c>
      <c r="AO56" s="184">
        <f>(Player!$V$42-AO$62)-($AA56/0.24)</f>
        <v>-45.833333333333336</v>
      </c>
      <c r="AP56" s="184">
        <f>(Player!$V$42-AP$62)-($AA56/0.24)</f>
        <v>-50.833333333333336</v>
      </c>
      <c r="AQ56" s="184">
        <f>(Player!$V$42-AQ$62)-($AA56/0.24)</f>
        <v>-55.833333333333336</v>
      </c>
      <c r="AR56" s="184">
        <f>(Player!$V$42-AR$62)-($AA56/0.24)</f>
        <v>-60.833333333333336</v>
      </c>
      <c r="AS56" s="184">
        <f>(Player!$V$42-AS$62)-($AA56/0.24)</f>
        <v>-65.833333333333343</v>
      </c>
      <c r="AT56" s="184">
        <f>(Player!$V$42-AT$62)-($AA56/0.24)</f>
        <v>-70.833333333333343</v>
      </c>
      <c r="AU56" s="184">
        <f>(Player!$V$42-AU$62)-($AA56/0.24)</f>
        <v>-75.833333333333343</v>
      </c>
      <c r="AV56" s="184">
        <f>(Player!$V$42-AV$62)-($AA56/0.24)</f>
        <v>-80.833333333333343</v>
      </c>
      <c r="AW56" s="184">
        <f>(Player!$V$42-AW$62)-($AA56/0.24)</f>
        <v>-85.833333333333343</v>
      </c>
      <c r="AX56" s="140"/>
    </row>
    <row r="57" spans="1:50" ht="9.9" customHeight="1" x14ac:dyDescent="0.3">
      <c r="A57" s="63"/>
      <c r="B57" s="144">
        <v>4</v>
      </c>
      <c r="C57" s="139"/>
      <c r="D57" s="184">
        <f>(Player!$BN$39-D$62)-($B57/0.24)</f>
        <v>48.333333333333329</v>
      </c>
      <c r="E57" s="184">
        <f>(Player!$BN$39-E$62)-($B57/0.24)</f>
        <v>43.333333333333329</v>
      </c>
      <c r="F57" s="184">
        <f>(Player!$BN$39-F$62)-($B57/0.24)</f>
        <v>38.333333333333329</v>
      </c>
      <c r="G57" s="184">
        <f>(Player!$BN$39-G$62)-($B57/0.24)</f>
        <v>33.333333333333329</v>
      </c>
      <c r="H57" s="184">
        <f>(Player!$BN$39-H$62)-($B57/0.24)</f>
        <v>28.333333333333332</v>
      </c>
      <c r="I57" s="184">
        <f>(Player!$BN$39-I$62)-($B57/0.24)</f>
        <v>23.333333333333332</v>
      </c>
      <c r="J57" s="184">
        <f>(Player!$BN$39-J$62)-($B57/0.24)</f>
        <v>18.333333333333332</v>
      </c>
      <c r="K57" s="184">
        <f>(Player!$BN$39-K$62)-($B57/0.24)</f>
        <v>13.333333333333332</v>
      </c>
      <c r="L57" s="184">
        <f>(Player!$BN$39-L$62)-($B57/0.24)</f>
        <v>8.3333333333333321</v>
      </c>
      <c r="M57" s="184">
        <f>(Player!$BN$39-M$62)-($B57/0.24)</f>
        <v>3.3333333333333321</v>
      </c>
      <c r="N57" s="184">
        <f>(Player!$BN$39-N$62)-($B57/0.24)</f>
        <v>-1.6666666666666679</v>
      </c>
      <c r="O57" s="184">
        <f>(Player!$BN$39-O$62)-($B57/0.24)</f>
        <v>-6.6666666666666679</v>
      </c>
      <c r="P57" s="184">
        <f>(Player!$BN$39-P$62)-($B57/0.24)</f>
        <v>-11.666666666666668</v>
      </c>
      <c r="Q57" s="184">
        <f>(Player!$BN$39-Q$62)-($B57/0.24)</f>
        <v>-16.666666666666668</v>
      </c>
      <c r="R57" s="184">
        <f>(Player!$BN$39-R$62)-($B57/0.24)</f>
        <v>-21.666666666666668</v>
      </c>
      <c r="S57" s="184">
        <f>(Player!$BN$39-S$62)-($B57/0.24)</f>
        <v>-26.666666666666668</v>
      </c>
      <c r="T57" s="184">
        <f>(Player!$BN$39-T$62)-($B57/0.24)</f>
        <v>-31.666666666666668</v>
      </c>
      <c r="U57" s="184">
        <f>(Player!$BN$39-U$62)-($B57/0.24)</f>
        <v>-36.666666666666671</v>
      </c>
      <c r="V57" s="184">
        <f>(Player!$BN$39-V$62)-($B57/0.24)</f>
        <v>-41.666666666666671</v>
      </c>
      <c r="W57" s="184">
        <f>(Player!$BN$39-W$62)-($B57/0.24)</f>
        <v>-46.666666666666671</v>
      </c>
      <c r="X57" s="184">
        <f>(Player!$BN$39-X$62)-($B57/0.24)</f>
        <v>-51.666666666666671</v>
      </c>
      <c r="Y57" s="140"/>
      <c r="AA57" s="144">
        <v>4</v>
      </c>
      <c r="AB57" s="139"/>
      <c r="AC57" s="184">
        <f>(Player!$V$42-AC$62)-($AA57/0.24)</f>
        <v>18.333333333333332</v>
      </c>
      <c r="AD57" s="184">
        <f>(Player!$V$42-AD$62)-($AA57/0.24)</f>
        <v>13.333333333333332</v>
      </c>
      <c r="AE57" s="184">
        <f>(Player!$V$42-AE$62)-($AA57/0.24)</f>
        <v>8.3333333333333321</v>
      </c>
      <c r="AF57" s="184">
        <f>(Player!$V$42-AF$62)-($AA57/0.24)</f>
        <v>3.3333333333333321</v>
      </c>
      <c r="AG57" s="184">
        <f>(Player!$V$42-AG$62)-($AA57/0.24)</f>
        <v>-1.6666666666666679</v>
      </c>
      <c r="AH57" s="184">
        <f>(Player!$V$42-AH$62)-($AA57/0.24)</f>
        <v>-6.6666666666666679</v>
      </c>
      <c r="AI57" s="184">
        <f>(Player!$V$42-AI$62)-($AA57/0.24)</f>
        <v>-11.666666666666668</v>
      </c>
      <c r="AJ57" s="184">
        <f>(Player!$V$42-AJ$62)-($AA57/0.24)</f>
        <v>-16.666666666666668</v>
      </c>
      <c r="AK57" s="184">
        <f>(Player!$V$42-AK$62)-($AA57/0.24)</f>
        <v>-21.666666666666668</v>
      </c>
      <c r="AL57" s="184">
        <f>(Player!$V$42-AL$62)-($AA57/0.24)</f>
        <v>-26.666666666666668</v>
      </c>
      <c r="AM57" s="184">
        <f>(Player!$V$42-AM$62)-($AA57/0.24)</f>
        <v>-31.666666666666668</v>
      </c>
      <c r="AN57" s="184">
        <f>(Player!$V$42-AN$62)-($AA57/0.24)</f>
        <v>-36.666666666666671</v>
      </c>
      <c r="AO57" s="184">
        <f>(Player!$V$42-AO$62)-($AA57/0.24)</f>
        <v>-41.666666666666671</v>
      </c>
      <c r="AP57" s="184">
        <f>(Player!$V$42-AP$62)-($AA57/0.24)</f>
        <v>-46.666666666666671</v>
      </c>
      <c r="AQ57" s="184">
        <f>(Player!$V$42-AQ$62)-($AA57/0.24)</f>
        <v>-51.666666666666671</v>
      </c>
      <c r="AR57" s="184">
        <f>(Player!$V$42-AR$62)-($AA57/0.24)</f>
        <v>-56.666666666666671</v>
      </c>
      <c r="AS57" s="184">
        <f>(Player!$V$42-AS$62)-($AA57/0.24)</f>
        <v>-61.666666666666671</v>
      </c>
      <c r="AT57" s="184">
        <f>(Player!$V$42-AT$62)-($AA57/0.24)</f>
        <v>-66.666666666666671</v>
      </c>
      <c r="AU57" s="184">
        <f>(Player!$V$42-AU$62)-($AA57/0.24)</f>
        <v>-71.666666666666671</v>
      </c>
      <c r="AV57" s="184">
        <f>(Player!$V$42-AV$62)-($AA57/0.24)</f>
        <v>-76.666666666666671</v>
      </c>
      <c r="AW57" s="184">
        <f>(Player!$V$42-AW$62)-($AA57/0.24)</f>
        <v>-81.666666666666671</v>
      </c>
      <c r="AX57" s="140"/>
    </row>
    <row r="58" spans="1:50" ht="9.9" customHeight="1" x14ac:dyDescent="0.3">
      <c r="A58" s="63"/>
      <c r="B58" s="144">
        <v>3</v>
      </c>
      <c r="C58" s="139"/>
      <c r="D58" s="184">
        <f>(Player!$BN$39-D$62)-($B58/0.24)</f>
        <v>52.5</v>
      </c>
      <c r="E58" s="184">
        <f>(Player!$BN$39-E$62)-($B58/0.24)</f>
        <v>47.5</v>
      </c>
      <c r="F58" s="184">
        <f>(Player!$BN$39-F$62)-($B58/0.24)</f>
        <v>42.5</v>
      </c>
      <c r="G58" s="184">
        <f>(Player!$BN$39-G$62)-($B58/0.24)</f>
        <v>37.5</v>
      </c>
      <c r="H58" s="184">
        <f>(Player!$BN$39-H$62)-($B58/0.24)</f>
        <v>32.5</v>
      </c>
      <c r="I58" s="184">
        <f>(Player!$BN$39-I$62)-($B58/0.24)</f>
        <v>27.5</v>
      </c>
      <c r="J58" s="184">
        <f>(Player!$BN$39-J$62)-($B58/0.24)</f>
        <v>22.5</v>
      </c>
      <c r="K58" s="184">
        <f>(Player!$BN$39-K$62)-($B58/0.24)</f>
        <v>17.5</v>
      </c>
      <c r="L58" s="184">
        <f>(Player!$BN$39-L$62)-($B58/0.24)</f>
        <v>12.5</v>
      </c>
      <c r="M58" s="184">
        <f>(Player!$BN$39-M$62)-($B58/0.24)</f>
        <v>7.5</v>
      </c>
      <c r="N58" s="184">
        <f>(Player!$BN$39-N$62)-($B58/0.24)</f>
        <v>2.5</v>
      </c>
      <c r="O58" s="184">
        <f>(Player!$BN$39-O$62)-($B58/0.24)</f>
        <v>-2.5</v>
      </c>
      <c r="P58" s="184">
        <f>(Player!$BN$39-P$62)-($B58/0.24)</f>
        <v>-7.5</v>
      </c>
      <c r="Q58" s="184">
        <f>(Player!$BN$39-Q$62)-($B58/0.24)</f>
        <v>-12.5</v>
      </c>
      <c r="R58" s="184">
        <f>(Player!$BN$39-R$62)-($B58/0.24)</f>
        <v>-17.5</v>
      </c>
      <c r="S58" s="184">
        <f>(Player!$BN$39-S$62)-($B58/0.24)</f>
        <v>-22.5</v>
      </c>
      <c r="T58" s="184">
        <f>(Player!$BN$39-T$62)-($B58/0.24)</f>
        <v>-27.5</v>
      </c>
      <c r="U58" s="184">
        <f>(Player!$BN$39-U$62)-($B58/0.24)</f>
        <v>-32.5</v>
      </c>
      <c r="V58" s="184">
        <f>(Player!$BN$39-V$62)-($B58/0.24)</f>
        <v>-37.5</v>
      </c>
      <c r="W58" s="184">
        <f>(Player!$BN$39-W$62)-($B58/0.24)</f>
        <v>-42.5</v>
      </c>
      <c r="X58" s="184">
        <f>(Player!$BN$39-X$62)-($B58/0.24)</f>
        <v>-47.5</v>
      </c>
      <c r="Y58" s="140"/>
      <c r="AA58" s="144">
        <v>3</v>
      </c>
      <c r="AB58" s="139"/>
      <c r="AC58" s="184">
        <f>(Player!$V$42-AC$62)-($AA58/0.24)</f>
        <v>22.5</v>
      </c>
      <c r="AD58" s="184">
        <f>(Player!$V$42-AD$62)-($AA58/0.24)</f>
        <v>17.5</v>
      </c>
      <c r="AE58" s="184">
        <f>(Player!$V$42-AE$62)-($AA58/0.24)</f>
        <v>12.5</v>
      </c>
      <c r="AF58" s="184">
        <f>(Player!$V$42-AF$62)-($AA58/0.24)</f>
        <v>7.5</v>
      </c>
      <c r="AG58" s="184">
        <f>(Player!$V$42-AG$62)-($AA58/0.24)</f>
        <v>2.5</v>
      </c>
      <c r="AH58" s="184">
        <f>(Player!$V$42-AH$62)-($AA58/0.24)</f>
        <v>-2.5</v>
      </c>
      <c r="AI58" s="184">
        <f>(Player!$V$42-AI$62)-($AA58/0.24)</f>
        <v>-7.5</v>
      </c>
      <c r="AJ58" s="184">
        <f>(Player!$V$42-AJ$62)-($AA58/0.24)</f>
        <v>-12.5</v>
      </c>
      <c r="AK58" s="184">
        <f>(Player!$V$42-AK$62)-($AA58/0.24)</f>
        <v>-17.5</v>
      </c>
      <c r="AL58" s="184">
        <f>(Player!$V$42-AL$62)-($AA58/0.24)</f>
        <v>-22.5</v>
      </c>
      <c r="AM58" s="184">
        <f>(Player!$V$42-AM$62)-($AA58/0.24)</f>
        <v>-27.5</v>
      </c>
      <c r="AN58" s="184">
        <f>(Player!$V$42-AN$62)-($AA58/0.24)</f>
        <v>-32.5</v>
      </c>
      <c r="AO58" s="184">
        <f>(Player!$V$42-AO$62)-($AA58/0.24)</f>
        <v>-37.5</v>
      </c>
      <c r="AP58" s="184">
        <f>(Player!$V$42-AP$62)-($AA58/0.24)</f>
        <v>-42.5</v>
      </c>
      <c r="AQ58" s="184">
        <f>(Player!$V$42-AQ$62)-($AA58/0.24)</f>
        <v>-47.5</v>
      </c>
      <c r="AR58" s="184">
        <f>(Player!$V$42-AR$62)-($AA58/0.24)</f>
        <v>-52.5</v>
      </c>
      <c r="AS58" s="184">
        <f>(Player!$V$42-AS$62)-($AA58/0.24)</f>
        <v>-57.5</v>
      </c>
      <c r="AT58" s="184">
        <f>(Player!$V$42-AT$62)-($AA58/0.24)</f>
        <v>-62.5</v>
      </c>
      <c r="AU58" s="184">
        <f>(Player!$V$42-AU$62)-($AA58/0.24)</f>
        <v>-67.5</v>
      </c>
      <c r="AV58" s="184">
        <f>(Player!$V$42-AV$62)-($AA58/0.24)</f>
        <v>-72.5</v>
      </c>
      <c r="AW58" s="184">
        <f>(Player!$V$42-AW$62)-($AA58/0.24)</f>
        <v>-77.5</v>
      </c>
      <c r="AX58" s="140"/>
    </row>
    <row r="59" spans="1:50" ht="9.9" customHeight="1" x14ac:dyDescent="0.3">
      <c r="A59" s="63"/>
      <c r="B59" s="144">
        <v>2</v>
      </c>
      <c r="C59" s="139"/>
      <c r="D59" s="184">
        <f>(Player!$BN$39-D$62)-($B59/0.24)</f>
        <v>56.666666666666664</v>
      </c>
      <c r="E59" s="184">
        <f>(Player!$BN$39-E$62)-($B59/0.24)</f>
        <v>51.666666666666664</v>
      </c>
      <c r="F59" s="184">
        <f>(Player!$BN$39-F$62)-($B59/0.24)</f>
        <v>46.666666666666664</v>
      </c>
      <c r="G59" s="184">
        <f>(Player!$BN$39-G$62)-($B59/0.24)</f>
        <v>41.666666666666664</v>
      </c>
      <c r="H59" s="184">
        <f>(Player!$BN$39-H$62)-($B59/0.24)</f>
        <v>36.666666666666664</v>
      </c>
      <c r="I59" s="184">
        <f>(Player!$BN$39-I$62)-($B59/0.24)</f>
        <v>31.666666666666664</v>
      </c>
      <c r="J59" s="184">
        <f>(Player!$BN$39-J$62)-($B59/0.24)</f>
        <v>26.666666666666664</v>
      </c>
      <c r="K59" s="184">
        <f>(Player!$BN$39-K$62)-($B59/0.24)</f>
        <v>21.666666666666664</v>
      </c>
      <c r="L59" s="184">
        <f>(Player!$BN$39-L$62)-($B59/0.24)</f>
        <v>16.666666666666664</v>
      </c>
      <c r="M59" s="184">
        <f>(Player!$BN$39-M$62)-($B59/0.24)</f>
        <v>11.666666666666666</v>
      </c>
      <c r="N59" s="184">
        <f>(Player!$BN$39-N$62)-($B59/0.24)</f>
        <v>6.6666666666666661</v>
      </c>
      <c r="O59" s="184">
        <f>(Player!$BN$39-O$62)-($B59/0.24)</f>
        <v>1.6666666666666661</v>
      </c>
      <c r="P59" s="184">
        <f>(Player!$BN$39-P$62)-($B59/0.24)</f>
        <v>-3.3333333333333339</v>
      </c>
      <c r="Q59" s="184">
        <f>(Player!$BN$39-Q$62)-($B59/0.24)</f>
        <v>-8.3333333333333339</v>
      </c>
      <c r="R59" s="184">
        <f>(Player!$BN$39-R$62)-($B59/0.24)</f>
        <v>-13.333333333333334</v>
      </c>
      <c r="S59" s="184">
        <f>(Player!$BN$39-S$62)-($B59/0.24)</f>
        <v>-18.333333333333336</v>
      </c>
      <c r="T59" s="184">
        <f>(Player!$BN$39-T$62)-($B59/0.24)</f>
        <v>-23.333333333333336</v>
      </c>
      <c r="U59" s="184">
        <f>(Player!$BN$39-U$62)-($B59/0.24)</f>
        <v>-28.333333333333336</v>
      </c>
      <c r="V59" s="184">
        <f>(Player!$BN$39-V$62)-($B59/0.24)</f>
        <v>-33.333333333333336</v>
      </c>
      <c r="W59" s="184">
        <f>(Player!$BN$39-W$62)-($B59/0.24)</f>
        <v>-38.333333333333336</v>
      </c>
      <c r="X59" s="184">
        <f>(Player!$BN$39-X$62)-($B59/0.24)</f>
        <v>-43.333333333333336</v>
      </c>
      <c r="Y59" s="140"/>
      <c r="AA59" s="144">
        <v>2</v>
      </c>
      <c r="AB59" s="139"/>
      <c r="AC59" s="184">
        <f>(Player!$V$42-AC$62)-($AA59/0.24)</f>
        <v>26.666666666666664</v>
      </c>
      <c r="AD59" s="184">
        <f>(Player!$V$42-AD$62)-($AA59/0.24)</f>
        <v>21.666666666666664</v>
      </c>
      <c r="AE59" s="184">
        <f>(Player!$V$42-AE$62)-($AA59/0.24)</f>
        <v>16.666666666666664</v>
      </c>
      <c r="AF59" s="184">
        <f>(Player!$V$42-AF$62)-($AA59/0.24)</f>
        <v>11.666666666666666</v>
      </c>
      <c r="AG59" s="184">
        <f>(Player!$V$42-AG$62)-($AA59/0.24)</f>
        <v>6.6666666666666661</v>
      </c>
      <c r="AH59" s="184">
        <f>(Player!$V$42-AH$62)-($AA59/0.24)</f>
        <v>1.6666666666666661</v>
      </c>
      <c r="AI59" s="184">
        <f>(Player!$V$42-AI$62)-($AA59/0.24)</f>
        <v>-3.3333333333333339</v>
      </c>
      <c r="AJ59" s="184">
        <f>(Player!$V$42-AJ$62)-($AA59/0.24)</f>
        <v>-8.3333333333333339</v>
      </c>
      <c r="AK59" s="184">
        <f>(Player!$V$42-AK$62)-($AA59/0.24)</f>
        <v>-13.333333333333334</v>
      </c>
      <c r="AL59" s="184">
        <f>(Player!$V$42-AL$62)-($AA59/0.24)</f>
        <v>-18.333333333333336</v>
      </c>
      <c r="AM59" s="184">
        <f>(Player!$V$42-AM$62)-($AA59/0.24)</f>
        <v>-23.333333333333336</v>
      </c>
      <c r="AN59" s="184">
        <f>(Player!$V$42-AN$62)-($AA59/0.24)</f>
        <v>-28.333333333333336</v>
      </c>
      <c r="AO59" s="184">
        <f>(Player!$V$42-AO$62)-($AA59/0.24)</f>
        <v>-33.333333333333336</v>
      </c>
      <c r="AP59" s="184">
        <f>(Player!$V$42-AP$62)-($AA59/0.24)</f>
        <v>-38.333333333333336</v>
      </c>
      <c r="AQ59" s="184">
        <f>(Player!$V$42-AQ$62)-($AA59/0.24)</f>
        <v>-43.333333333333336</v>
      </c>
      <c r="AR59" s="184">
        <f>(Player!$V$42-AR$62)-($AA59/0.24)</f>
        <v>-48.333333333333336</v>
      </c>
      <c r="AS59" s="184">
        <f>(Player!$V$42-AS$62)-($AA59/0.24)</f>
        <v>-53.333333333333336</v>
      </c>
      <c r="AT59" s="184">
        <f>(Player!$V$42-AT$62)-($AA59/0.24)</f>
        <v>-58.333333333333336</v>
      </c>
      <c r="AU59" s="184">
        <f>(Player!$V$42-AU$62)-($AA59/0.24)</f>
        <v>-63.333333333333336</v>
      </c>
      <c r="AV59" s="184">
        <f>(Player!$V$42-AV$62)-($AA59/0.24)</f>
        <v>-68.333333333333329</v>
      </c>
      <c r="AW59" s="184">
        <f>(Player!$V$42-AW$62)-($AA59/0.24)</f>
        <v>-73.333333333333329</v>
      </c>
      <c r="AX59" s="140"/>
    </row>
    <row r="60" spans="1:50" ht="9.9" customHeight="1" x14ac:dyDescent="0.3">
      <c r="A60" s="63"/>
      <c r="B60" s="144">
        <v>1</v>
      </c>
      <c r="C60" s="139"/>
      <c r="D60" s="184">
        <f>(Player!$BN$39-D$62)-($B60/0.24)</f>
        <v>60.833333333333336</v>
      </c>
      <c r="E60" s="184">
        <f>(Player!$BN$39-E$62)-($B60/0.24)</f>
        <v>55.833333333333336</v>
      </c>
      <c r="F60" s="184">
        <f>(Player!$BN$39-F$62)-($B60/0.24)</f>
        <v>50.833333333333336</v>
      </c>
      <c r="G60" s="184">
        <f>(Player!$BN$39-G$62)-($B60/0.24)</f>
        <v>45.833333333333336</v>
      </c>
      <c r="H60" s="184">
        <f>(Player!$BN$39-H$62)-($B60/0.24)</f>
        <v>40.833333333333336</v>
      </c>
      <c r="I60" s="184">
        <f>(Player!$BN$39-I$62)-($B60/0.24)</f>
        <v>35.833333333333336</v>
      </c>
      <c r="J60" s="184">
        <f>(Player!$BN$39-J$62)-($B60/0.24)</f>
        <v>30.833333333333332</v>
      </c>
      <c r="K60" s="184">
        <f>(Player!$BN$39-K$62)-($B60/0.24)</f>
        <v>25.833333333333332</v>
      </c>
      <c r="L60" s="184">
        <f>(Player!$BN$39-L$62)-($B60/0.24)</f>
        <v>20.833333333333332</v>
      </c>
      <c r="M60" s="184">
        <f>(Player!$BN$39-M$62)-($B60/0.24)</f>
        <v>15.833333333333332</v>
      </c>
      <c r="N60" s="184">
        <f>(Player!$BN$39-N$62)-($B60/0.24)</f>
        <v>10.833333333333332</v>
      </c>
      <c r="O60" s="184">
        <f>(Player!$BN$39-O$62)-($B60/0.24)</f>
        <v>5.833333333333333</v>
      </c>
      <c r="P60" s="184">
        <f>(Player!$BN$39-P$62)-($B60/0.24)</f>
        <v>0.83333333333333304</v>
      </c>
      <c r="Q60" s="184">
        <f>(Player!$BN$39-Q$62)-($B60/0.24)</f>
        <v>-4.166666666666667</v>
      </c>
      <c r="R60" s="184">
        <f>(Player!$BN$39-R$62)-($B60/0.24)</f>
        <v>-9.1666666666666679</v>
      </c>
      <c r="S60" s="184">
        <f>(Player!$BN$39-S$62)-($B60/0.24)</f>
        <v>-14.166666666666668</v>
      </c>
      <c r="T60" s="184">
        <f>(Player!$BN$39-T$62)-($B60/0.24)</f>
        <v>-19.166666666666668</v>
      </c>
      <c r="U60" s="184">
        <f>(Player!$BN$39-U$62)-($B60/0.24)</f>
        <v>-24.166666666666668</v>
      </c>
      <c r="V60" s="184">
        <f>(Player!$BN$39-V$62)-($B60/0.24)</f>
        <v>-29.166666666666668</v>
      </c>
      <c r="W60" s="184">
        <f>(Player!$BN$39-W$62)-($B60/0.24)</f>
        <v>-34.166666666666664</v>
      </c>
      <c r="X60" s="184">
        <f>(Player!$BN$39-X$62)-($B60/0.24)</f>
        <v>-39.166666666666664</v>
      </c>
      <c r="Y60" s="140"/>
      <c r="AA60" s="144">
        <v>1</v>
      </c>
      <c r="AB60" s="139"/>
      <c r="AC60" s="184">
        <f>(Player!$V$42-AC$62)-($AA60/0.24)</f>
        <v>30.833333333333332</v>
      </c>
      <c r="AD60" s="184">
        <f>(Player!$V$42-AD$62)-($AA60/0.24)</f>
        <v>25.833333333333332</v>
      </c>
      <c r="AE60" s="184">
        <f>(Player!$V$42-AE$62)-($AA60/0.24)</f>
        <v>20.833333333333332</v>
      </c>
      <c r="AF60" s="184">
        <f>(Player!$V$42-AF$62)-($AA60/0.24)</f>
        <v>15.833333333333332</v>
      </c>
      <c r="AG60" s="184">
        <f>(Player!$V$42-AG$62)-($AA60/0.24)</f>
        <v>10.833333333333332</v>
      </c>
      <c r="AH60" s="184">
        <f>(Player!$V$42-AH$62)-($AA60/0.24)</f>
        <v>5.833333333333333</v>
      </c>
      <c r="AI60" s="184">
        <f>(Player!$V$42-AI$62)-($AA60/0.24)</f>
        <v>0.83333333333333304</v>
      </c>
      <c r="AJ60" s="184">
        <f>(Player!$V$42-AJ$62)-($AA60/0.24)</f>
        <v>-4.166666666666667</v>
      </c>
      <c r="AK60" s="184">
        <f>(Player!$V$42-AK$62)-($AA60/0.24)</f>
        <v>-9.1666666666666679</v>
      </c>
      <c r="AL60" s="184">
        <f>(Player!$V$42-AL$62)-($AA60/0.24)</f>
        <v>-14.166666666666668</v>
      </c>
      <c r="AM60" s="184">
        <f>(Player!$V$42-AM$62)-($AA60/0.24)</f>
        <v>-19.166666666666668</v>
      </c>
      <c r="AN60" s="184">
        <f>(Player!$V$42-AN$62)-($AA60/0.24)</f>
        <v>-24.166666666666668</v>
      </c>
      <c r="AO60" s="184">
        <f>(Player!$V$42-AO$62)-($AA60/0.24)</f>
        <v>-29.166666666666668</v>
      </c>
      <c r="AP60" s="184">
        <f>(Player!$V$42-AP$62)-($AA60/0.24)</f>
        <v>-34.166666666666664</v>
      </c>
      <c r="AQ60" s="184">
        <f>(Player!$V$42-AQ$62)-($AA60/0.24)</f>
        <v>-39.166666666666664</v>
      </c>
      <c r="AR60" s="184">
        <f>(Player!$V$42-AR$62)-($AA60/0.24)</f>
        <v>-44.166666666666664</v>
      </c>
      <c r="AS60" s="184">
        <f>(Player!$V$42-AS$62)-($AA60/0.24)</f>
        <v>-49.166666666666664</v>
      </c>
      <c r="AT60" s="184">
        <f>(Player!$V$42-AT$62)-($AA60/0.24)</f>
        <v>-54.166666666666664</v>
      </c>
      <c r="AU60" s="184">
        <f>(Player!$V$42-AU$62)-($AA60/0.24)</f>
        <v>-59.166666666666664</v>
      </c>
      <c r="AV60" s="184">
        <f>(Player!$V$42-AV$62)-($AA60/0.24)</f>
        <v>-64.166666666666671</v>
      </c>
      <c r="AW60" s="184">
        <f>(Player!$V$42-AW$62)-($AA60/0.24)</f>
        <v>-69.166666666666671</v>
      </c>
      <c r="AX60" s="140"/>
    </row>
    <row r="61" spans="1:50" ht="9.9" customHeight="1" x14ac:dyDescent="0.3">
      <c r="A61" s="63"/>
      <c r="B61" s="149"/>
      <c r="C61" s="139"/>
      <c r="D61" s="143" t="s">
        <v>239</v>
      </c>
      <c r="E61" s="143"/>
      <c r="F61" s="143"/>
      <c r="G61" s="143"/>
      <c r="H61" s="143"/>
      <c r="I61" s="151" t="s">
        <v>268</v>
      </c>
      <c r="J61" s="152"/>
      <c r="K61" s="152"/>
      <c r="L61" s="152"/>
      <c r="M61" s="152"/>
      <c r="N61" s="152"/>
      <c r="O61" s="152"/>
      <c r="P61" s="152"/>
      <c r="Q61" s="152"/>
      <c r="R61" s="152"/>
      <c r="S61" s="152"/>
      <c r="T61" s="152"/>
      <c r="U61" s="152"/>
      <c r="V61" s="152"/>
      <c r="W61" s="152"/>
      <c r="X61" s="152"/>
      <c r="Y61" s="140"/>
      <c r="AA61" s="141"/>
      <c r="AB61" s="139"/>
      <c r="AC61" s="143" t="s">
        <v>108</v>
      </c>
      <c r="AD61" s="143"/>
      <c r="AE61" s="151" t="s">
        <v>290</v>
      </c>
      <c r="AF61" s="139"/>
      <c r="AG61" s="139"/>
      <c r="AH61" s="139"/>
      <c r="AI61" s="152"/>
      <c r="AJ61" s="152"/>
      <c r="AK61" s="152"/>
      <c r="AL61" s="152"/>
      <c r="AM61" s="152"/>
      <c r="AN61" s="152"/>
      <c r="AO61" s="152"/>
      <c r="AP61" s="152"/>
      <c r="AQ61" s="152"/>
      <c r="AR61" s="152"/>
      <c r="AS61" s="152"/>
      <c r="AT61" s="152"/>
      <c r="AU61" s="152"/>
      <c r="AV61" s="152"/>
      <c r="AW61" s="152"/>
      <c r="AX61" s="140"/>
    </row>
    <row r="62" spans="1:50" ht="9.9" customHeight="1" x14ac:dyDescent="0.3">
      <c r="A62" s="63"/>
      <c r="B62" s="141"/>
      <c r="C62" s="139"/>
      <c r="D62" s="153">
        <v>0</v>
      </c>
      <c r="E62" s="153">
        <v>5</v>
      </c>
      <c r="F62" s="153">
        <v>10</v>
      </c>
      <c r="G62" s="153">
        <v>15</v>
      </c>
      <c r="H62" s="153">
        <v>20</v>
      </c>
      <c r="I62" s="153">
        <v>25</v>
      </c>
      <c r="J62" s="153">
        <v>30</v>
      </c>
      <c r="K62" s="153">
        <v>35</v>
      </c>
      <c r="L62" s="153">
        <v>40</v>
      </c>
      <c r="M62" s="153">
        <v>45</v>
      </c>
      <c r="N62" s="153">
        <v>50</v>
      </c>
      <c r="O62" s="153">
        <v>55</v>
      </c>
      <c r="P62" s="153">
        <v>60</v>
      </c>
      <c r="Q62" s="153">
        <v>65</v>
      </c>
      <c r="R62" s="153">
        <v>70</v>
      </c>
      <c r="S62" s="153">
        <v>75</v>
      </c>
      <c r="T62" s="153">
        <v>80</v>
      </c>
      <c r="U62" s="153">
        <v>85</v>
      </c>
      <c r="V62" s="153">
        <v>90</v>
      </c>
      <c r="W62" s="153">
        <v>95</v>
      </c>
      <c r="X62" s="153">
        <v>100</v>
      </c>
      <c r="Y62" s="140"/>
      <c r="AA62" s="141"/>
      <c r="AB62" s="139"/>
      <c r="AC62" s="153">
        <v>0</v>
      </c>
      <c r="AD62" s="153">
        <v>5</v>
      </c>
      <c r="AE62" s="153">
        <v>10</v>
      </c>
      <c r="AF62" s="153">
        <v>15</v>
      </c>
      <c r="AG62" s="153">
        <v>20</v>
      </c>
      <c r="AH62" s="153">
        <v>25</v>
      </c>
      <c r="AI62" s="153">
        <v>30</v>
      </c>
      <c r="AJ62" s="153">
        <v>35</v>
      </c>
      <c r="AK62" s="153">
        <v>40</v>
      </c>
      <c r="AL62" s="153">
        <v>45</v>
      </c>
      <c r="AM62" s="153">
        <v>50</v>
      </c>
      <c r="AN62" s="153">
        <v>55</v>
      </c>
      <c r="AO62" s="153">
        <v>60</v>
      </c>
      <c r="AP62" s="153">
        <v>65</v>
      </c>
      <c r="AQ62" s="153">
        <v>70</v>
      </c>
      <c r="AR62" s="153">
        <v>75</v>
      </c>
      <c r="AS62" s="153">
        <v>80</v>
      </c>
      <c r="AT62" s="153">
        <v>85</v>
      </c>
      <c r="AU62" s="153">
        <v>90</v>
      </c>
      <c r="AV62" s="153">
        <v>95</v>
      </c>
      <c r="AW62" s="153">
        <v>100</v>
      </c>
      <c r="AX62" s="140"/>
    </row>
    <row r="63" spans="1:50" ht="9.9" customHeight="1" x14ac:dyDescent="0.3">
      <c r="A63" s="63"/>
      <c r="B63" s="141"/>
      <c r="C63" s="139"/>
      <c r="D63" s="139"/>
      <c r="E63" s="139"/>
      <c r="F63" s="139"/>
      <c r="G63" s="139"/>
      <c r="H63" s="139"/>
      <c r="I63" s="139"/>
      <c r="J63" s="139"/>
      <c r="K63" s="139"/>
      <c r="L63" s="139"/>
      <c r="M63" s="139"/>
      <c r="N63" s="139"/>
      <c r="O63" s="139"/>
      <c r="P63" s="139"/>
      <c r="Q63" s="139"/>
      <c r="R63" s="139"/>
      <c r="S63" s="139"/>
      <c r="T63" s="139"/>
      <c r="U63" s="139"/>
      <c r="V63" s="139"/>
      <c r="W63" s="139"/>
      <c r="X63" s="139"/>
      <c r="Y63" s="140"/>
      <c r="AA63" s="141"/>
      <c r="AB63" s="139"/>
      <c r="AC63" s="139"/>
      <c r="AD63" s="139"/>
      <c r="AE63" s="139"/>
      <c r="AF63" s="139"/>
      <c r="AG63" s="139"/>
      <c r="AH63" s="139"/>
      <c r="AI63" s="139"/>
      <c r="AJ63" s="139"/>
      <c r="AK63" s="139"/>
      <c r="AL63" s="139"/>
      <c r="AM63" s="139"/>
      <c r="AN63" s="139"/>
      <c r="AO63" s="139"/>
      <c r="AP63" s="139"/>
      <c r="AQ63" s="139"/>
      <c r="AR63" s="139"/>
      <c r="AS63" s="139"/>
      <c r="AT63" s="139"/>
      <c r="AU63" s="139"/>
      <c r="AV63" s="139"/>
      <c r="AW63" s="139"/>
      <c r="AX63" s="140"/>
    </row>
    <row r="64" spans="1:50" ht="9.9" customHeight="1" x14ac:dyDescent="0.3">
      <c r="A64" s="63"/>
      <c r="B64" s="154"/>
      <c r="C64" s="155"/>
      <c r="D64" s="175" t="s">
        <v>307</v>
      </c>
      <c r="E64" s="175"/>
      <c r="F64" s="175"/>
      <c r="G64" s="175"/>
      <c r="H64" s="175"/>
      <c r="I64" s="175"/>
      <c r="J64" s="175"/>
      <c r="K64" s="175"/>
      <c r="L64" s="175"/>
      <c r="M64" s="175"/>
      <c r="N64" s="175"/>
      <c r="O64" s="175"/>
      <c r="P64" s="175"/>
      <c r="Q64" s="175"/>
      <c r="R64" s="175"/>
      <c r="S64" s="155"/>
      <c r="T64" s="155"/>
      <c r="U64" s="155"/>
      <c r="V64" s="155"/>
      <c r="W64" s="155"/>
      <c r="X64" s="155"/>
      <c r="Y64" s="156"/>
      <c r="AA64" s="154"/>
      <c r="AB64" s="155"/>
      <c r="AC64" s="175" t="s">
        <v>310</v>
      </c>
      <c r="AD64" s="175"/>
      <c r="AE64" s="175"/>
      <c r="AF64" s="175"/>
      <c r="AG64" s="175"/>
      <c r="AH64" s="175"/>
      <c r="AI64" s="175"/>
      <c r="AJ64" s="175"/>
      <c r="AK64" s="175"/>
      <c r="AL64" s="175"/>
      <c r="AM64" s="175"/>
      <c r="AN64" s="175"/>
      <c r="AO64" s="175"/>
      <c r="AP64" s="175"/>
      <c r="AQ64" s="175"/>
      <c r="AR64" s="155"/>
      <c r="AS64" s="155"/>
      <c r="AT64" s="155"/>
      <c r="AU64" s="155"/>
      <c r="AV64" s="155"/>
      <c r="AW64" s="155"/>
      <c r="AX64" s="156"/>
    </row>
    <row r="65" spans="1:52" ht="9.9" customHeight="1" x14ac:dyDescent="0.3">
      <c r="A65" s="63"/>
    </row>
    <row r="66" spans="1:52" ht="9.9" customHeight="1" x14ac:dyDescent="0.3">
      <c r="A66" s="63"/>
    </row>
    <row r="67" spans="1:52" ht="9.9" customHeight="1" x14ac:dyDescent="0.3">
      <c r="A67" s="63"/>
      <c r="B67" s="171" t="s">
        <v>241</v>
      </c>
      <c r="C67" s="171"/>
      <c r="D67" s="171"/>
      <c r="E67" s="171"/>
      <c r="F67" s="171"/>
      <c r="G67" s="171"/>
      <c r="H67" s="171"/>
      <c r="I67" s="171"/>
      <c r="J67" s="171"/>
      <c r="K67" s="171"/>
      <c r="L67" s="171"/>
      <c r="M67" s="171"/>
      <c r="N67" s="171"/>
      <c r="O67" s="105"/>
      <c r="P67" s="105"/>
      <c r="Q67" s="105"/>
      <c r="R67" s="105"/>
      <c r="S67" s="105"/>
      <c r="T67" s="105"/>
      <c r="U67" s="105"/>
      <c r="V67" s="105"/>
    </row>
    <row r="68" spans="1:52" ht="9.9" customHeight="1" x14ac:dyDescent="0.3">
      <c r="A68" s="63"/>
      <c r="B68" s="36" t="s">
        <v>238</v>
      </c>
      <c r="C68" s="166"/>
      <c r="D68" s="166"/>
      <c r="E68" s="166"/>
      <c r="F68" s="166"/>
      <c r="G68" s="166"/>
      <c r="H68" s="166"/>
      <c r="I68" s="166"/>
      <c r="J68" s="166"/>
      <c r="K68" s="166"/>
      <c r="L68" s="166"/>
      <c r="M68" s="167" t="s">
        <v>262</v>
      </c>
      <c r="N68" s="168">
        <f ca="1">INT(((RAND()*40)+(RAND()*40))/2)-20</f>
        <v>-4</v>
      </c>
      <c r="V68" s="105"/>
    </row>
    <row r="69" spans="1:52" x14ac:dyDescent="0.3">
      <c r="A69" s="63"/>
      <c r="B69" s="582" t="s">
        <v>315</v>
      </c>
      <c r="C69" s="583"/>
      <c r="D69" s="583"/>
      <c r="E69" s="583"/>
      <c r="F69" s="583"/>
      <c r="G69" s="583"/>
      <c r="H69" s="583"/>
      <c r="I69" s="583"/>
      <c r="J69" s="583"/>
      <c r="K69" s="583"/>
      <c r="L69" s="583"/>
      <c r="M69" s="583"/>
      <c r="N69" s="583"/>
      <c r="O69" s="583"/>
      <c r="P69" s="583"/>
      <c r="Q69" s="583"/>
      <c r="R69" s="583"/>
      <c r="S69" s="583"/>
      <c r="T69" s="583"/>
      <c r="U69" s="583"/>
      <c r="V69" s="583"/>
      <c r="W69" s="583"/>
      <c r="X69" s="583"/>
      <c r="Y69" s="584"/>
      <c r="AA69" s="139"/>
      <c r="AB69" s="139"/>
      <c r="AC69" s="139"/>
      <c r="AD69" s="139"/>
      <c r="AE69" s="139"/>
      <c r="AF69" s="139"/>
      <c r="AG69" s="139"/>
      <c r="AH69" s="139"/>
      <c r="AI69" s="139"/>
      <c r="AJ69" s="139"/>
      <c r="AK69" s="139"/>
      <c r="AL69" s="139"/>
      <c r="AM69" s="139"/>
      <c r="AN69" s="139"/>
      <c r="AO69" s="139"/>
      <c r="AP69" s="139"/>
      <c r="AQ69" s="139"/>
      <c r="AR69" s="187"/>
      <c r="AS69" s="187"/>
      <c r="AT69" s="187"/>
      <c r="AU69" s="187"/>
      <c r="AV69" s="187"/>
      <c r="AW69" s="187"/>
      <c r="AX69" s="139"/>
      <c r="AZ69" s="132"/>
    </row>
    <row r="70" spans="1:52" ht="54" customHeight="1" x14ac:dyDescent="0.3">
      <c r="A70" s="63"/>
      <c r="B70" s="585" t="s">
        <v>590</v>
      </c>
      <c r="C70" s="586"/>
      <c r="D70" s="586"/>
      <c r="E70" s="586"/>
      <c r="F70" s="586"/>
      <c r="G70" s="586"/>
      <c r="H70" s="586"/>
      <c r="I70" s="586"/>
      <c r="J70" s="586"/>
      <c r="K70" s="586"/>
      <c r="L70" s="586"/>
      <c r="M70" s="586"/>
      <c r="N70" s="586"/>
      <c r="O70" s="586"/>
      <c r="P70" s="586"/>
      <c r="Q70" s="586"/>
      <c r="R70" s="586"/>
      <c r="S70" s="586"/>
      <c r="T70" s="586"/>
      <c r="U70" s="586"/>
      <c r="V70" s="586"/>
      <c r="W70" s="586"/>
      <c r="X70" s="586"/>
      <c r="Y70" s="587"/>
      <c r="AA70" s="139"/>
      <c r="AB70" s="139"/>
      <c r="AC70" s="139"/>
      <c r="AD70" s="139"/>
      <c r="AE70" s="139"/>
      <c r="AF70" s="139"/>
      <c r="AG70" s="139"/>
      <c r="AH70" s="139"/>
      <c r="AI70" s="139"/>
      <c r="AJ70" s="139"/>
      <c r="AK70" s="139"/>
      <c r="AL70" s="139"/>
      <c r="AM70" s="139"/>
      <c r="AN70" s="139"/>
      <c r="AO70" s="139"/>
      <c r="AP70" s="139"/>
      <c r="AQ70" s="139"/>
      <c r="AR70" s="187"/>
      <c r="AS70" s="187"/>
      <c r="AT70" s="187"/>
      <c r="AU70" s="187"/>
      <c r="AV70" s="187"/>
      <c r="AW70" s="187"/>
      <c r="AX70" s="139"/>
      <c r="AZ70" s="132"/>
    </row>
    <row r="71" spans="1:52" ht="9.9" customHeight="1" x14ac:dyDescent="0.3">
      <c r="A71" s="63"/>
      <c r="AA71" s="139"/>
      <c r="AB71" s="139"/>
      <c r="AC71" s="139"/>
      <c r="AD71" s="139"/>
      <c r="AE71" s="139"/>
      <c r="AF71" s="139"/>
      <c r="AG71" s="139"/>
      <c r="AH71" s="139"/>
      <c r="AI71" s="139"/>
      <c r="AJ71" s="139"/>
      <c r="AK71" s="139"/>
      <c r="AL71" s="139"/>
      <c r="AM71" s="139"/>
      <c r="AN71" s="139"/>
      <c r="AO71" s="139"/>
      <c r="AP71" s="139"/>
      <c r="AQ71" s="139"/>
      <c r="AR71" s="187"/>
      <c r="AS71" s="187"/>
      <c r="AT71" s="187"/>
      <c r="AU71" s="187"/>
      <c r="AV71" s="187"/>
      <c r="AW71" s="187"/>
      <c r="AX71" s="139"/>
    </row>
    <row r="72" spans="1:52" ht="9.9" customHeight="1" x14ac:dyDescent="0.3">
      <c r="A72" s="63"/>
      <c r="B72" s="131" t="s">
        <v>313</v>
      </c>
      <c r="C72" s="131"/>
      <c r="D72" s="131"/>
      <c r="E72" s="131"/>
      <c r="F72" s="131"/>
      <c r="G72" s="131"/>
      <c r="H72" s="131"/>
      <c r="I72" s="131"/>
      <c r="J72" s="131"/>
      <c r="K72" s="131"/>
      <c r="L72" s="131"/>
      <c r="M72" s="131"/>
      <c r="N72" s="131"/>
      <c r="O72" s="131"/>
      <c r="P72" s="131"/>
      <c r="Q72" s="131"/>
      <c r="R72" s="131"/>
      <c r="S72" s="105"/>
      <c r="T72" s="105"/>
      <c r="U72" s="105"/>
      <c r="V72" s="105"/>
      <c r="W72" s="105"/>
      <c r="X72" s="105"/>
      <c r="AA72" s="169" t="s">
        <v>292</v>
      </c>
      <c r="AB72" s="170"/>
      <c r="AC72" s="170"/>
      <c r="AD72" s="170"/>
      <c r="AE72" s="170"/>
      <c r="AF72" s="170"/>
      <c r="AG72" s="170"/>
      <c r="AH72" s="170"/>
      <c r="AI72" s="170"/>
      <c r="AJ72" s="170"/>
      <c r="AK72" s="170"/>
      <c r="AL72" s="170"/>
      <c r="AM72" s="137"/>
      <c r="AN72" s="137"/>
      <c r="AO72" s="137"/>
      <c r="AP72" s="137"/>
      <c r="AQ72" s="137"/>
      <c r="AR72" s="137"/>
      <c r="AS72" s="137"/>
      <c r="AT72" s="137"/>
      <c r="AU72" s="137"/>
      <c r="AV72" s="137"/>
      <c r="AW72" s="137"/>
      <c r="AX72" s="138"/>
    </row>
    <row r="73" spans="1:52" ht="9.9" customHeight="1" x14ac:dyDescent="0.3">
      <c r="A73" s="63"/>
      <c r="S73" s="135" t="s">
        <v>272</v>
      </c>
      <c r="T73" s="191" t="s">
        <v>244</v>
      </c>
      <c r="U73" s="191"/>
      <c r="V73" s="191"/>
      <c r="W73" s="191"/>
      <c r="X73" s="191"/>
      <c r="AA73" s="189" t="s">
        <v>112</v>
      </c>
      <c r="AB73" s="150"/>
      <c r="AC73" s="151" t="s">
        <v>284</v>
      </c>
      <c r="AD73" s="187"/>
      <c r="AE73" s="187"/>
      <c r="AF73" s="187"/>
      <c r="AG73" s="187"/>
      <c r="AH73" s="187"/>
      <c r="AI73" s="187"/>
      <c r="AJ73" s="187"/>
      <c r="AK73" s="187"/>
      <c r="AL73" s="187"/>
      <c r="AM73" s="187"/>
      <c r="AN73" s="187"/>
      <c r="AO73" s="187"/>
      <c r="AP73" s="139"/>
      <c r="AQ73" s="139"/>
      <c r="AR73" s="139"/>
      <c r="AS73" s="139"/>
      <c r="AT73" s="139"/>
      <c r="AU73" s="139"/>
      <c r="AV73" s="139"/>
      <c r="AW73" s="139"/>
      <c r="AX73" s="140"/>
    </row>
    <row r="74" spans="1:52" ht="9.9" customHeight="1" x14ac:dyDescent="0.3">
      <c r="A74" s="63"/>
      <c r="B74" s="134">
        <v>100</v>
      </c>
      <c r="C74" s="105"/>
      <c r="D74" s="190">
        <f>(Player!$BN$36-$B74)-(D$86*5)</f>
        <v>-57</v>
      </c>
      <c r="E74" s="190">
        <f>(Player!$BN$36-$B74)-(E$86*5)</f>
        <v>-62</v>
      </c>
      <c r="F74" s="190">
        <f>(Player!$BN$36-$B74)-(F$86*5)</f>
        <v>-67</v>
      </c>
      <c r="G74" s="190">
        <f>(Player!$BN$36-$B74)-(G$86*5)</f>
        <v>-72</v>
      </c>
      <c r="H74" s="190">
        <f>(Player!$BN$36-$B74)-(H$86*5)</f>
        <v>-77</v>
      </c>
      <c r="I74" s="190">
        <f>(Player!$BN$36-$B74)-(I$86*5)</f>
        <v>-82</v>
      </c>
      <c r="J74" s="190">
        <f>(Player!$BN$36-$B74)-(J$86*5)</f>
        <v>-87</v>
      </c>
      <c r="K74" s="190">
        <f>(Player!$BN$36-$B74)-(K$86*5)</f>
        <v>-92</v>
      </c>
      <c r="L74" s="190">
        <f>(Player!$BN$36-$B74)-(L$86*5)</f>
        <v>-97</v>
      </c>
      <c r="M74" s="190">
        <f>(Player!$BN$36-$B74)-(M$86*5)</f>
        <v>-102</v>
      </c>
      <c r="N74" s="190">
        <f>(Player!$BN$36-$B74)-(N$86*5)</f>
        <v>-107</v>
      </c>
      <c r="O74" s="190">
        <f>(Player!$BN$36-$B74)-(O$86*5)</f>
        <v>-112</v>
      </c>
      <c r="P74" s="190">
        <f>(Player!$BN$36-$B74)-(P$86*5)</f>
        <v>-117</v>
      </c>
      <c r="Q74" s="190">
        <f>(Player!$BN$36-$B74)-(Q$86*5)</f>
        <v>-122</v>
      </c>
      <c r="R74" s="190">
        <f>(Player!$BN$36-$B74)-(R$86*5)</f>
        <v>-127</v>
      </c>
      <c r="S74" s="190">
        <f>(Player!$BN$36-$B74)-(S$86*5)</f>
        <v>-132</v>
      </c>
      <c r="T74" s="190">
        <f>(Player!$BN$36-$B74)-(T$86*5)</f>
        <v>-137</v>
      </c>
      <c r="U74" s="190">
        <f>(Player!$BN$36-$B74)-(U$86*5)</f>
        <v>-142</v>
      </c>
      <c r="V74" s="190">
        <f>(Player!$BN$36-$B74)-(V$86*5)</f>
        <v>-147</v>
      </c>
      <c r="W74" s="190">
        <f>(Player!$BN$36-$B74)-(W$86*5)</f>
        <v>-152</v>
      </c>
      <c r="X74" s="190">
        <f>(Player!$BN$36-$B74)-(X$86*5)</f>
        <v>-157</v>
      </c>
      <c r="AA74" s="141"/>
      <c r="AB74" s="139"/>
      <c r="AC74" s="187"/>
      <c r="AD74" s="187" t="s">
        <v>286</v>
      </c>
      <c r="AE74" s="187"/>
      <c r="AF74" s="187"/>
      <c r="AG74" s="187"/>
      <c r="AH74" s="187"/>
      <c r="AI74" s="187"/>
      <c r="AJ74" s="187"/>
      <c r="AK74" s="187"/>
      <c r="AL74" s="187"/>
      <c r="AM74" s="187"/>
      <c r="AN74" s="187"/>
      <c r="AO74" s="187"/>
      <c r="AP74" s="139"/>
      <c r="AQ74" s="139"/>
      <c r="AR74" s="139"/>
      <c r="AS74" s="139"/>
      <c r="AT74" s="139"/>
      <c r="AU74" s="139"/>
      <c r="AV74" s="139"/>
      <c r="AW74" s="139"/>
      <c r="AX74" s="140"/>
    </row>
    <row r="75" spans="1:52" ht="9.9" customHeight="1" x14ac:dyDescent="0.3">
      <c r="A75" s="63"/>
      <c r="B75" s="134">
        <v>90</v>
      </c>
      <c r="C75" s="105"/>
      <c r="D75" s="190">
        <f>(Player!$BN$36-$B75)-(D$86*5)</f>
        <v>-47</v>
      </c>
      <c r="E75" s="190">
        <f>(Player!$BN$36-$B75)-(E$86*5)</f>
        <v>-52</v>
      </c>
      <c r="F75" s="190">
        <f>(Player!$BN$36-$B75)-(F$86*5)</f>
        <v>-57</v>
      </c>
      <c r="G75" s="190">
        <f>(Player!$BN$36-$B75)-(G$86*5)</f>
        <v>-62</v>
      </c>
      <c r="H75" s="190">
        <f>(Player!$BN$36-$B75)-(H$86*5)</f>
        <v>-67</v>
      </c>
      <c r="I75" s="190">
        <f>(Player!$BN$36-$B75)-(I$86*5)</f>
        <v>-72</v>
      </c>
      <c r="J75" s="190">
        <f>(Player!$BN$36-$B75)-(J$86*5)</f>
        <v>-77</v>
      </c>
      <c r="K75" s="190">
        <f>(Player!$BN$36-$B75)-(K$86*5)</f>
        <v>-82</v>
      </c>
      <c r="L75" s="190">
        <f>(Player!$BN$36-$B75)-(L$86*5)</f>
        <v>-87</v>
      </c>
      <c r="M75" s="190">
        <f>(Player!$BN$36-$B75)-(M$86*5)</f>
        <v>-92</v>
      </c>
      <c r="N75" s="190">
        <f>(Player!$BN$36-$B75)-(N$86*5)</f>
        <v>-97</v>
      </c>
      <c r="O75" s="190">
        <f>(Player!$BN$36-$B75)-(O$86*5)</f>
        <v>-102</v>
      </c>
      <c r="P75" s="190">
        <f>(Player!$BN$36-$B75)-(P$86*5)</f>
        <v>-107</v>
      </c>
      <c r="Q75" s="190">
        <f>(Player!$BN$36-$B75)-(Q$86*5)</f>
        <v>-112</v>
      </c>
      <c r="R75" s="190">
        <f>(Player!$BN$36-$B75)-(R$86*5)</f>
        <v>-117</v>
      </c>
      <c r="S75" s="190">
        <f>(Player!$BN$36-$B75)-(S$86*5)</f>
        <v>-122</v>
      </c>
      <c r="T75" s="190">
        <f>(Player!$BN$36-$B75)-(T$86*5)</f>
        <v>-127</v>
      </c>
      <c r="U75" s="190">
        <f>(Player!$BN$36-$B75)-(U$86*5)</f>
        <v>-132</v>
      </c>
      <c r="V75" s="190">
        <f>(Player!$BN$36-$B75)-(V$86*5)</f>
        <v>-137</v>
      </c>
      <c r="W75" s="190">
        <f>(Player!$BN$36-$B75)-(W$86*5)</f>
        <v>-142</v>
      </c>
      <c r="X75" s="190">
        <f>(Player!$BN$36-$B75)-(X$86*5)</f>
        <v>-147</v>
      </c>
      <c r="AA75" s="141"/>
      <c r="AB75" s="139"/>
      <c r="AC75" s="187"/>
      <c r="AD75" s="187" t="s">
        <v>285</v>
      </c>
      <c r="AE75" s="187"/>
      <c r="AF75" s="187"/>
      <c r="AG75" s="187"/>
      <c r="AH75" s="187"/>
      <c r="AI75" s="187"/>
      <c r="AJ75" s="187"/>
      <c r="AK75" s="187"/>
      <c r="AL75" s="187"/>
      <c r="AM75" s="187"/>
      <c r="AN75" s="187"/>
      <c r="AO75" s="187"/>
      <c r="AP75" s="139"/>
      <c r="AQ75" s="139"/>
      <c r="AR75" s="139"/>
      <c r="AS75" s="139"/>
      <c r="AT75" s="139"/>
      <c r="AU75" s="139"/>
      <c r="AV75" s="139"/>
      <c r="AW75" s="139"/>
      <c r="AX75" s="140"/>
    </row>
    <row r="76" spans="1:52" ht="9.9" customHeight="1" x14ac:dyDescent="0.3">
      <c r="A76" s="63"/>
      <c r="B76" s="134">
        <v>80</v>
      </c>
      <c r="C76" s="105"/>
      <c r="D76" s="190">
        <f>(Player!$BN$36-$B76)-(D$86*5)</f>
        <v>-37</v>
      </c>
      <c r="E76" s="190">
        <f>(Player!$BN$36-$B76)-(E$86*5)</f>
        <v>-42</v>
      </c>
      <c r="F76" s="190">
        <f>(Player!$BN$36-$B76)-(F$86*5)</f>
        <v>-47</v>
      </c>
      <c r="G76" s="190">
        <f>(Player!$BN$36-$B76)-(G$86*5)</f>
        <v>-52</v>
      </c>
      <c r="H76" s="190">
        <f>(Player!$BN$36-$B76)-(H$86*5)</f>
        <v>-57</v>
      </c>
      <c r="I76" s="190">
        <f>(Player!$BN$36-$B76)-(I$86*5)</f>
        <v>-62</v>
      </c>
      <c r="J76" s="190">
        <f>(Player!$BN$36-$B76)-(J$86*5)</f>
        <v>-67</v>
      </c>
      <c r="K76" s="190">
        <f>(Player!$BN$36-$B76)-(K$86*5)</f>
        <v>-72</v>
      </c>
      <c r="L76" s="190">
        <f>(Player!$BN$36-$B76)-(L$86*5)</f>
        <v>-77</v>
      </c>
      <c r="M76" s="190">
        <f>(Player!$BN$36-$B76)-(M$86*5)</f>
        <v>-82</v>
      </c>
      <c r="N76" s="190">
        <f>(Player!$BN$36-$B76)-(N$86*5)</f>
        <v>-87</v>
      </c>
      <c r="O76" s="190">
        <f>(Player!$BN$36-$B76)-(O$86*5)</f>
        <v>-92</v>
      </c>
      <c r="P76" s="190">
        <f>(Player!$BN$36-$B76)-(P$86*5)</f>
        <v>-97</v>
      </c>
      <c r="Q76" s="190">
        <f>(Player!$BN$36-$B76)-(Q$86*5)</f>
        <v>-102</v>
      </c>
      <c r="R76" s="190">
        <f>(Player!$BN$36-$B76)-(R$86*5)</f>
        <v>-107</v>
      </c>
      <c r="S76" s="190">
        <f>(Player!$BN$36-$B76)-(S$86*5)</f>
        <v>-112</v>
      </c>
      <c r="T76" s="190">
        <f>(Player!$BN$36-$B76)-(T$86*5)</f>
        <v>-117</v>
      </c>
      <c r="U76" s="190">
        <f>(Player!$BN$36-$B76)-(U$86*5)</f>
        <v>-122</v>
      </c>
      <c r="V76" s="190">
        <f>(Player!$BN$36-$B76)-(V$86*5)</f>
        <v>-127</v>
      </c>
      <c r="W76" s="190">
        <f>(Player!$BN$36-$B76)-(W$86*5)</f>
        <v>-132</v>
      </c>
      <c r="X76" s="190">
        <f>(Player!$BN$36-$B76)-(X$86*5)</f>
        <v>-137</v>
      </c>
      <c r="AA76" s="141"/>
      <c r="AB76" s="139"/>
      <c r="AC76" s="187"/>
      <c r="AD76" s="187" t="s">
        <v>287</v>
      </c>
      <c r="AE76" s="187"/>
      <c r="AF76" s="187"/>
      <c r="AG76" s="187"/>
      <c r="AH76" s="187"/>
      <c r="AI76" s="187"/>
      <c r="AJ76" s="187"/>
      <c r="AK76" s="187"/>
      <c r="AL76" s="187"/>
      <c r="AM76" s="187"/>
      <c r="AN76" s="187"/>
      <c r="AO76" s="187"/>
      <c r="AP76" s="139"/>
      <c r="AQ76" s="139"/>
      <c r="AR76" s="139"/>
      <c r="AS76" s="139"/>
      <c r="AT76" s="139"/>
      <c r="AU76" s="139"/>
      <c r="AV76" s="139"/>
      <c r="AW76" s="139"/>
      <c r="AX76" s="140"/>
    </row>
    <row r="77" spans="1:52" ht="9.9" customHeight="1" x14ac:dyDescent="0.3">
      <c r="A77" s="63"/>
      <c r="B77" s="134">
        <v>70</v>
      </c>
      <c r="C77" s="105"/>
      <c r="D77" s="190">
        <f>(Player!$BN$36-$B77)-(D$86*5)</f>
        <v>-27</v>
      </c>
      <c r="E77" s="190">
        <f>(Player!$BN$36-$B77)-(E$86*5)</f>
        <v>-32</v>
      </c>
      <c r="F77" s="190">
        <f>(Player!$BN$36-$B77)-(F$86*5)</f>
        <v>-37</v>
      </c>
      <c r="G77" s="190">
        <f>(Player!$BN$36-$B77)-(G$86*5)</f>
        <v>-42</v>
      </c>
      <c r="H77" s="190">
        <f>(Player!$BN$36-$B77)-(H$86*5)</f>
        <v>-47</v>
      </c>
      <c r="I77" s="190">
        <f>(Player!$BN$36-$B77)-(I$86*5)</f>
        <v>-52</v>
      </c>
      <c r="J77" s="190">
        <f>(Player!$BN$36-$B77)-(J$86*5)</f>
        <v>-57</v>
      </c>
      <c r="K77" s="190">
        <f>(Player!$BN$36-$B77)-(K$86*5)</f>
        <v>-62</v>
      </c>
      <c r="L77" s="190">
        <f>(Player!$BN$36-$B77)-(L$86*5)</f>
        <v>-67</v>
      </c>
      <c r="M77" s="190">
        <f>(Player!$BN$36-$B77)-(M$86*5)</f>
        <v>-72</v>
      </c>
      <c r="N77" s="190">
        <f>(Player!$BN$36-$B77)-(N$86*5)</f>
        <v>-77</v>
      </c>
      <c r="O77" s="190">
        <f>(Player!$BN$36-$B77)-(O$86*5)</f>
        <v>-82</v>
      </c>
      <c r="P77" s="190">
        <f>(Player!$BN$36-$B77)-(P$86*5)</f>
        <v>-87</v>
      </c>
      <c r="Q77" s="190">
        <f>(Player!$BN$36-$B77)-(Q$86*5)</f>
        <v>-92</v>
      </c>
      <c r="R77" s="190">
        <f>(Player!$BN$36-$B77)-(R$86*5)</f>
        <v>-97</v>
      </c>
      <c r="S77" s="190">
        <f>(Player!$BN$36-$B77)-(S$86*5)</f>
        <v>-102</v>
      </c>
      <c r="T77" s="190">
        <f>(Player!$BN$36-$B77)-(T$86*5)</f>
        <v>-107</v>
      </c>
      <c r="U77" s="190">
        <f>(Player!$BN$36-$B77)-(U$86*5)</f>
        <v>-112</v>
      </c>
      <c r="V77" s="190">
        <f>(Player!$BN$36-$B77)-(V$86*5)</f>
        <v>-117</v>
      </c>
      <c r="W77" s="190">
        <f>(Player!$BN$36-$B77)-(W$86*5)</f>
        <v>-122</v>
      </c>
      <c r="X77" s="190">
        <f>(Player!$BN$36-$B77)-(X$86*5)</f>
        <v>-127</v>
      </c>
      <c r="AA77" s="141"/>
      <c r="AB77" s="139"/>
      <c r="AC77" s="187"/>
      <c r="AD77" s="187" t="s">
        <v>309</v>
      </c>
      <c r="AE77" s="187"/>
      <c r="AF77" s="187"/>
      <c r="AG77" s="187"/>
      <c r="AH77" s="187"/>
      <c r="AI77" s="187"/>
      <c r="AJ77" s="187"/>
      <c r="AK77" s="187"/>
      <c r="AL77" s="187"/>
      <c r="AM77" s="187"/>
      <c r="AN77" s="187"/>
      <c r="AO77" s="187"/>
      <c r="AP77" s="139"/>
      <c r="AQ77" s="139"/>
      <c r="AR77" s="139"/>
      <c r="AS77" s="139"/>
      <c r="AT77" s="139"/>
      <c r="AU77" s="139"/>
      <c r="AV77" s="139"/>
      <c r="AW77" s="139"/>
      <c r="AX77" s="140"/>
    </row>
    <row r="78" spans="1:52" ht="9.9" customHeight="1" x14ac:dyDescent="0.3">
      <c r="A78" s="63"/>
      <c r="B78" s="134">
        <v>60</v>
      </c>
      <c r="C78" s="109"/>
      <c r="D78" s="190">
        <f>(Player!$BN$36-$B78)-(D$86*5)</f>
        <v>-17</v>
      </c>
      <c r="E78" s="190">
        <f>(Player!$BN$36-$B78)-(E$86*5)</f>
        <v>-22</v>
      </c>
      <c r="F78" s="190">
        <f>(Player!$BN$36-$B78)-(F$86*5)</f>
        <v>-27</v>
      </c>
      <c r="G78" s="190">
        <f>(Player!$BN$36-$B78)-(G$86*5)</f>
        <v>-32</v>
      </c>
      <c r="H78" s="190">
        <f>(Player!$BN$36-$B78)-(H$86*5)</f>
        <v>-37</v>
      </c>
      <c r="I78" s="190">
        <f>(Player!$BN$36-$B78)-(I$86*5)</f>
        <v>-42</v>
      </c>
      <c r="J78" s="190">
        <f>(Player!$BN$36-$B78)-(J$86*5)</f>
        <v>-47</v>
      </c>
      <c r="K78" s="190">
        <f>(Player!$BN$36-$B78)-(K$86*5)</f>
        <v>-52</v>
      </c>
      <c r="L78" s="190">
        <f>(Player!$BN$36-$B78)-(L$86*5)</f>
        <v>-57</v>
      </c>
      <c r="M78" s="190">
        <f>(Player!$BN$36-$B78)-(M$86*5)</f>
        <v>-62</v>
      </c>
      <c r="N78" s="190">
        <f>(Player!$BN$36-$B78)-(N$86*5)</f>
        <v>-67</v>
      </c>
      <c r="O78" s="190">
        <f>(Player!$BN$36-$B78)-(O$86*5)</f>
        <v>-72</v>
      </c>
      <c r="P78" s="190">
        <f>(Player!$BN$36-$B78)-(P$86*5)</f>
        <v>-77</v>
      </c>
      <c r="Q78" s="190">
        <f>(Player!$BN$36-$B78)-(Q$86*5)</f>
        <v>-82</v>
      </c>
      <c r="R78" s="190">
        <f>(Player!$BN$36-$B78)-(R$86*5)</f>
        <v>-87</v>
      </c>
      <c r="S78" s="190">
        <f>(Player!$BN$36-$B78)-(S$86*5)</f>
        <v>-92</v>
      </c>
      <c r="T78" s="190">
        <f>(Player!$BN$36-$B78)-(T$86*5)</f>
        <v>-97</v>
      </c>
      <c r="U78" s="190">
        <f>(Player!$BN$36-$B78)-(U$86*5)</f>
        <v>-102</v>
      </c>
      <c r="V78" s="190">
        <f>(Player!$BN$36-$B78)-(V$86*5)</f>
        <v>-107</v>
      </c>
      <c r="W78" s="190">
        <f>(Player!$BN$36-$B78)-(W$86*5)</f>
        <v>-112</v>
      </c>
      <c r="X78" s="190">
        <f>(Player!$BN$36-$B78)-(X$86*5)</f>
        <v>-117</v>
      </c>
      <c r="AA78" s="154"/>
      <c r="AB78" s="155"/>
      <c r="AC78" s="155"/>
      <c r="AD78" s="155"/>
      <c r="AE78" s="155"/>
      <c r="AF78" s="155"/>
      <c r="AG78" s="155"/>
      <c r="AH78" s="155"/>
      <c r="AI78" s="155"/>
      <c r="AJ78" s="155"/>
      <c r="AK78" s="155"/>
      <c r="AL78" s="155"/>
      <c r="AM78" s="155"/>
      <c r="AN78" s="155"/>
      <c r="AO78" s="155"/>
      <c r="AP78" s="155"/>
      <c r="AQ78" s="155"/>
      <c r="AR78" s="155"/>
      <c r="AS78" s="155"/>
      <c r="AT78" s="155"/>
      <c r="AU78" s="155"/>
      <c r="AV78" s="155"/>
      <c r="AW78" s="155"/>
      <c r="AX78" s="156"/>
    </row>
    <row r="79" spans="1:52" ht="9.9" customHeight="1" x14ac:dyDescent="0.3">
      <c r="A79" s="63"/>
      <c r="B79" s="134">
        <v>50</v>
      </c>
      <c r="C79" s="110"/>
      <c r="D79" s="190">
        <f>(Player!$BN$36-$B79)-(D$86*5)</f>
        <v>-7</v>
      </c>
      <c r="E79" s="190">
        <f>(Player!$BN$36-$B79)-(E$86*5)</f>
        <v>-12</v>
      </c>
      <c r="F79" s="190">
        <f>(Player!$BN$36-$B79)-(F$86*5)</f>
        <v>-17</v>
      </c>
      <c r="G79" s="190">
        <f>(Player!$BN$36-$B79)-(G$86*5)</f>
        <v>-22</v>
      </c>
      <c r="H79" s="190">
        <f>(Player!$BN$36-$B79)-(H$86*5)</f>
        <v>-27</v>
      </c>
      <c r="I79" s="190">
        <f>(Player!$BN$36-$B79)-(I$86*5)</f>
        <v>-32</v>
      </c>
      <c r="J79" s="190">
        <f>(Player!$BN$36-$B79)-(J$86*5)</f>
        <v>-37</v>
      </c>
      <c r="K79" s="190">
        <f>(Player!$BN$36-$B79)-(K$86*5)</f>
        <v>-42</v>
      </c>
      <c r="L79" s="190">
        <f>(Player!$BN$36-$B79)-(L$86*5)</f>
        <v>-47</v>
      </c>
      <c r="M79" s="190">
        <f>(Player!$BN$36-$B79)-(M$86*5)</f>
        <v>-52</v>
      </c>
      <c r="N79" s="190">
        <f>(Player!$BN$36-$B79)-(N$86*5)</f>
        <v>-57</v>
      </c>
      <c r="O79" s="190">
        <f>(Player!$BN$36-$B79)-(O$86*5)</f>
        <v>-62</v>
      </c>
      <c r="P79" s="190">
        <f>(Player!$BN$36-$B79)-(P$86*5)</f>
        <v>-67</v>
      </c>
      <c r="Q79" s="190">
        <f>(Player!$BN$36-$B79)-(Q$86*5)</f>
        <v>-72</v>
      </c>
      <c r="R79" s="190">
        <f>(Player!$BN$36-$B79)-(R$86*5)</f>
        <v>-77</v>
      </c>
      <c r="S79" s="190">
        <f>(Player!$BN$36-$B79)-(S$86*5)</f>
        <v>-82</v>
      </c>
      <c r="T79" s="190">
        <f>(Player!$BN$36-$B79)-(T$86*5)</f>
        <v>-87</v>
      </c>
      <c r="U79" s="190">
        <f>(Player!$BN$36-$B79)-(U$86*5)</f>
        <v>-92</v>
      </c>
      <c r="V79" s="190">
        <f>(Player!$BN$36-$B79)-(V$86*5)</f>
        <v>-97</v>
      </c>
      <c r="W79" s="190">
        <f>(Player!$BN$36-$B79)-(W$86*5)</f>
        <v>-102</v>
      </c>
      <c r="X79" s="190">
        <f>(Player!$BN$36-$B79)-(X$86*5)</f>
        <v>-107</v>
      </c>
    </row>
    <row r="80" spans="1:52" ht="9.9" customHeight="1" x14ac:dyDescent="0.3">
      <c r="A80" s="63"/>
      <c r="B80" s="134">
        <v>40</v>
      </c>
      <c r="D80" s="190">
        <f>(Player!$BN$36-$B80)-(D$86*5)</f>
        <v>3</v>
      </c>
      <c r="E80" s="190">
        <f>(Player!$BN$36-$B80)-(E$86*5)</f>
        <v>-2</v>
      </c>
      <c r="F80" s="190">
        <f>(Player!$BN$36-$B80)-(F$86*5)</f>
        <v>-7</v>
      </c>
      <c r="G80" s="190">
        <f>(Player!$BN$36-$B80)-(G$86*5)</f>
        <v>-12</v>
      </c>
      <c r="H80" s="190">
        <f>(Player!$BN$36-$B80)-(H$86*5)</f>
        <v>-17</v>
      </c>
      <c r="I80" s="190">
        <f>(Player!$BN$36-$B80)-(I$86*5)</f>
        <v>-22</v>
      </c>
      <c r="J80" s="190">
        <f>(Player!$BN$36-$B80)-(J$86*5)</f>
        <v>-27</v>
      </c>
      <c r="K80" s="190">
        <f>(Player!$BN$36-$B80)-(K$86*5)</f>
        <v>-32</v>
      </c>
      <c r="L80" s="190">
        <f>(Player!$BN$36-$B80)-(L$86*5)</f>
        <v>-37</v>
      </c>
      <c r="M80" s="190">
        <f>(Player!$BN$36-$B80)-(M$86*5)</f>
        <v>-42</v>
      </c>
      <c r="N80" s="190">
        <f>(Player!$BN$36-$B80)-(N$86*5)</f>
        <v>-47</v>
      </c>
      <c r="O80" s="190">
        <f>(Player!$BN$36-$B80)-(O$86*5)</f>
        <v>-52</v>
      </c>
      <c r="P80" s="190">
        <f>(Player!$BN$36-$B80)-(P$86*5)</f>
        <v>-57</v>
      </c>
      <c r="Q80" s="190">
        <f>(Player!$BN$36-$B80)-(Q$86*5)</f>
        <v>-62</v>
      </c>
      <c r="R80" s="190">
        <f>(Player!$BN$36-$B80)-(R$86*5)</f>
        <v>-67</v>
      </c>
      <c r="S80" s="190">
        <f>(Player!$BN$36-$B80)-(S$86*5)</f>
        <v>-72</v>
      </c>
      <c r="T80" s="190">
        <f>(Player!$BN$36-$B80)-(T$86*5)</f>
        <v>-77</v>
      </c>
      <c r="U80" s="190">
        <f>(Player!$BN$36-$B80)-(U$86*5)</f>
        <v>-82</v>
      </c>
      <c r="V80" s="190">
        <f>(Player!$BN$36-$B80)-(V$86*5)</f>
        <v>-87</v>
      </c>
      <c r="W80" s="190">
        <f>(Player!$BN$36-$B80)-(W$86*5)</f>
        <v>-92</v>
      </c>
      <c r="X80" s="190">
        <f>(Player!$BN$36-$B80)-(X$86*5)</f>
        <v>-97</v>
      </c>
      <c r="AA80" s="169" t="s">
        <v>293</v>
      </c>
      <c r="AB80" s="170"/>
      <c r="AC80" s="170"/>
      <c r="AD80" s="170"/>
      <c r="AE80" s="170"/>
      <c r="AF80" s="170"/>
      <c r="AG80" s="170"/>
      <c r="AH80" s="170"/>
      <c r="AI80" s="170"/>
      <c r="AJ80" s="170"/>
      <c r="AK80" s="170"/>
      <c r="AL80" s="170"/>
      <c r="AM80" s="137"/>
      <c r="AN80" s="137"/>
      <c r="AO80" s="137"/>
      <c r="AP80" s="137"/>
      <c r="AQ80" s="137"/>
      <c r="AR80" s="137"/>
      <c r="AS80" s="137"/>
      <c r="AT80" s="137"/>
      <c r="AU80" s="137"/>
      <c r="AV80" s="137"/>
      <c r="AW80" s="137"/>
      <c r="AX80" s="138"/>
    </row>
    <row r="81" spans="1:50" ht="9.9" customHeight="1" x14ac:dyDescent="0.3">
      <c r="A81" s="63"/>
      <c r="B81" s="134">
        <v>30</v>
      </c>
      <c r="D81" s="190">
        <f>(Player!$BN$36-$B81)-(D$86*5)</f>
        <v>13</v>
      </c>
      <c r="E81" s="190">
        <f>(Player!$BN$36-$B81)-(E$86*5)</f>
        <v>8</v>
      </c>
      <c r="F81" s="190">
        <f>(Player!$BN$36-$B81)-(F$86*5)</f>
        <v>3</v>
      </c>
      <c r="G81" s="190">
        <f>(Player!$BN$36-$B81)-(G$86*5)</f>
        <v>-2</v>
      </c>
      <c r="H81" s="190">
        <f>(Player!$BN$36-$B81)-(H$86*5)</f>
        <v>-7</v>
      </c>
      <c r="I81" s="190">
        <f>(Player!$BN$36-$B81)-(I$86*5)</f>
        <v>-12</v>
      </c>
      <c r="J81" s="190">
        <f>(Player!$BN$36-$B81)-(J$86*5)</f>
        <v>-17</v>
      </c>
      <c r="K81" s="190">
        <f>(Player!$BN$36-$B81)-(K$86*5)</f>
        <v>-22</v>
      </c>
      <c r="L81" s="190">
        <f>(Player!$BN$36-$B81)-(L$86*5)</f>
        <v>-27</v>
      </c>
      <c r="M81" s="190">
        <f>(Player!$BN$36-$B81)-(M$86*5)</f>
        <v>-32</v>
      </c>
      <c r="N81" s="190">
        <f>(Player!$BN$36-$B81)-(N$86*5)</f>
        <v>-37</v>
      </c>
      <c r="O81" s="190">
        <f>(Player!$BN$36-$B81)-(O$86*5)</f>
        <v>-42</v>
      </c>
      <c r="P81" s="190">
        <f>(Player!$BN$36-$B81)-(P$86*5)</f>
        <v>-47</v>
      </c>
      <c r="Q81" s="190">
        <f>(Player!$BN$36-$B81)-(Q$86*5)</f>
        <v>-52</v>
      </c>
      <c r="R81" s="190">
        <f>(Player!$BN$36-$B81)-(R$86*5)</f>
        <v>-57</v>
      </c>
      <c r="S81" s="190">
        <f>(Player!$BN$36-$B81)-(S$86*5)</f>
        <v>-62</v>
      </c>
      <c r="T81" s="190">
        <f>(Player!$BN$36-$B81)-(T$86*5)</f>
        <v>-67</v>
      </c>
      <c r="U81" s="190">
        <f>(Player!$BN$36-$B81)-(U$86*5)</f>
        <v>-72</v>
      </c>
      <c r="V81" s="190">
        <f>(Player!$BN$36-$B81)-(V$86*5)</f>
        <v>-77</v>
      </c>
      <c r="W81" s="190">
        <f>(Player!$BN$36-$B81)-(W$86*5)</f>
        <v>-82</v>
      </c>
      <c r="X81" s="190">
        <f>(Player!$BN$36-$B81)-(X$86*5)</f>
        <v>-87</v>
      </c>
      <c r="AA81" s="185" t="s">
        <v>112</v>
      </c>
      <c r="AB81" s="186"/>
      <c r="AC81" s="151" t="s">
        <v>284</v>
      </c>
      <c r="AD81" s="187"/>
      <c r="AE81" s="187"/>
      <c r="AF81" s="187"/>
      <c r="AG81" s="187"/>
      <c r="AH81" s="187"/>
      <c r="AI81" s="187"/>
      <c r="AJ81" s="187"/>
      <c r="AK81" s="187"/>
      <c r="AL81" s="187"/>
      <c r="AM81" s="187"/>
      <c r="AN81" s="187"/>
      <c r="AO81" s="139"/>
      <c r="AP81" s="139"/>
      <c r="AQ81" s="139"/>
      <c r="AR81" s="139"/>
      <c r="AS81" s="139"/>
      <c r="AT81" s="139"/>
      <c r="AU81" s="139"/>
      <c r="AV81" s="139"/>
      <c r="AW81" s="139"/>
      <c r="AX81" s="140"/>
    </row>
    <row r="82" spans="1:50" ht="9.9" customHeight="1" x14ac:dyDescent="0.3">
      <c r="A82" s="63"/>
      <c r="B82" s="134">
        <v>20</v>
      </c>
      <c r="D82" s="190">
        <f>(Player!$BN$36-$B82)-(D$86*5)</f>
        <v>23</v>
      </c>
      <c r="E82" s="190">
        <f>(Player!$BN$36-$B82)-(E$86*5)</f>
        <v>18</v>
      </c>
      <c r="F82" s="190">
        <f>(Player!$BN$36-$B82)-(F$86*5)</f>
        <v>13</v>
      </c>
      <c r="G82" s="190">
        <f>(Player!$BN$36-$B82)-(G$86*5)</f>
        <v>8</v>
      </c>
      <c r="H82" s="190">
        <f>(Player!$BN$36-$B82)-(H$86*5)</f>
        <v>3</v>
      </c>
      <c r="I82" s="190">
        <f>(Player!$BN$36-$B82)-(I$86*5)</f>
        <v>-2</v>
      </c>
      <c r="J82" s="190">
        <f>(Player!$BN$36-$B82)-(J$86*5)</f>
        <v>-7</v>
      </c>
      <c r="K82" s="190">
        <f>(Player!$BN$36-$B82)-(K$86*5)</f>
        <v>-12</v>
      </c>
      <c r="L82" s="190">
        <f>(Player!$BN$36-$B82)-(L$86*5)</f>
        <v>-17</v>
      </c>
      <c r="M82" s="190">
        <f>(Player!$BN$36-$B82)-(M$86*5)</f>
        <v>-22</v>
      </c>
      <c r="N82" s="190">
        <f>(Player!$BN$36-$B82)-(N$86*5)</f>
        <v>-27</v>
      </c>
      <c r="O82" s="190">
        <f>(Player!$BN$36-$B82)-(O$86*5)</f>
        <v>-32</v>
      </c>
      <c r="P82" s="190">
        <f>(Player!$BN$36-$B82)-(P$86*5)</f>
        <v>-37</v>
      </c>
      <c r="Q82" s="190">
        <f>(Player!$BN$36-$B82)-(Q$86*5)</f>
        <v>-42</v>
      </c>
      <c r="R82" s="190">
        <f>(Player!$BN$36-$B82)-(R$86*5)</f>
        <v>-47</v>
      </c>
      <c r="S82" s="190">
        <f>(Player!$BN$36-$B82)-(S$86*5)</f>
        <v>-52</v>
      </c>
      <c r="T82" s="190">
        <f>(Player!$BN$36-$B82)-(T$86*5)</f>
        <v>-57</v>
      </c>
      <c r="U82" s="190">
        <f>(Player!$BN$36-$B82)-(U$86*5)</f>
        <v>-62</v>
      </c>
      <c r="V82" s="190">
        <f>(Player!$BN$36-$B82)-(V$86*5)</f>
        <v>-67</v>
      </c>
      <c r="W82" s="190">
        <f>(Player!$BN$36-$B82)-(W$86*5)</f>
        <v>-72</v>
      </c>
      <c r="X82" s="190">
        <f>(Player!$BN$36-$B82)-(X$86*5)</f>
        <v>-77</v>
      </c>
      <c r="AA82" s="141"/>
      <c r="AB82" s="139"/>
      <c r="AC82" s="187"/>
      <c r="AD82" s="187" t="s">
        <v>294</v>
      </c>
      <c r="AE82" s="187"/>
      <c r="AF82" s="187"/>
      <c r="AG82" s="187"/>
      <c r="AH82" s="187"/>
      <c r="AI82" s="187"/>
      <c r="AJ82" s="187"/>
      <c r="AK82" s="187"/>
      <c r="AL82" s="187"/>
      <c r="AM82" s="187"/>
      <c r="AN82" s="187"/>
      <c r="AO82" s="139"/>
      <c r="AP82" s="139"/>
      <c r="AQ82" s="139"/>
      <c r="AR82" s="139"/>
      <c r="AS82" s="139"/>
      <c r="AT82" s="139"/>
      <c r="AU82" s="139"/>
      <c r="AV82" s="139"/>
      <c r="AW82" s="139"/>
      <c r="AX82" s="140"/>
    </row>
    <row r="83" spans="1:50" ht="11.1" customHeight="1" x14ac:dyDescent="0.3">
      <c r="A83" s="63"/>
      <c r="B83" s="134">
        <v>10</v>
      </c>
      <c r="D83" s="190">
        <f>(Player!$BN$36-$B83)-(D$86*5)</f>
        <v>33</v>
      </c>
      <c r="E83" s="190">
        <f>(Player!$BN$36-$B83)-(E$86*5)</f>
        <v>28</v>
      </c>
      <c r="F83" s="190">
        <f>(Player!$BN$36-$B83)-(F$86*5)</f>
        <v>23</v>
      </c>
      <c r="G83" s="190">
        <f>(Player!$BN$36-$B83)-(G$86*5)</f>
        <v>18</v>
      </c>
      <c r="H83" s="190">
        <f>(Player!$BN$36-$B83)-(H$86*5)</f>
        <v>13</v>
      </c>
      <c r="I83" s="190">
        <f>(Player!$BN$36-$B83)-(I$86*5)</f>
        <v>8</v>
      </c>
      <c r="J83" s="190">
        <f>(Player!$BN$36-$B83)-(J$86*5)</f>
        <v>3</v>
      </c>
      <c r="K83" s="190">
        <f>(Player!$BN$36-$B83)-(K$86*5)</f>
        <v>-2</v>
      </c>
      <c r="L83" s="190">
        <f>(Player!$BN$36-$B83)-(L$86*5)</f>
        <v>-7</v>
      </c>
      <c r="M83" s="190">
        <f>(Player!$BN$36-$B83)-(M$86*5)</f>
        <v>-12</v>
      </c>
      <c r="N83" s="190">
        <f>(Player!$BN$36-$B83)-(N$86*5)</f>
        <v>-17</v>
      </c>
      <c r="O83" s="190">
        <f>(Player!$BN$36-$B83)-(O$86*5)</f>
        <v>-22</v>
      </c>
      <c r="P83" s="190">
        <f>(Player!$BN$36-$B83)-(P$86*5)</f>
        <v>-27</v>
      </c>
      <c r="Q83" s="190">
        <f>(Player!$BN$36-$B83)-(Q$86*5)</f>
        <v>-32</v>
      </c>
      <c r="R83" s="190">
        <f>(Player!$BN$36-$B83)-(R$86*5)</f>
        <v>-37</v>
      </c>
      <c r="S83" s="190">
        <f>(Player!$BN$36-$B83)-(S$86*5)</f>
        <v>-42</v>
      </c>
      <c r="T83" s="190">
        <f>(Player!$BN$36-$B83)-(T$86*5)</f>
        <v>-47</v>
      </c>
      <c r="U83" s="190">
        <f>(Player!$BN$36-$B83)-(U$86*5)</f>
        <v>-52</v>
      </c>
      <c r="V83" s="190">
        <f>(Player!$BN$36-$B83)-(V$86*5)</f>
        <v>-57</v>
      </c>
      <c r="W83" s="190">
        <f>(Player!$BN$36-$B83)-(W$86*5)</f>
        <v>-62</v>
      </c>
      <c r="X83" s="190">
        <f>(Player!$BN$36-$B83)-(X$86*5)</f>
        <v>-67</v>
      </c>
      <c r="AA83" s="141"/>
      <c r="AB83" s="139"/>
      <c r="AC83" s="187"/>
      <c r="AD83" s="187" t="s">
        <v>295</v>
      </c>
      <c r="AE83" s="187"/>
      <c r="AF83" s="187"/>
      <c r="AG83" s="187"/>
      <c r="AH83" s="187"/>
      <c r="AI83" s="187"/>
      <c r="AJ83" s="187"/>
      <c r="AK83" s="187"/>
      <c r="AL83" s="187"/>
      <c r="AM83" s="187"/>
      <c r="AN83" s="187"/>
      <c r="AO83" s="139"/>
      <c r="AP83" s="139"/>
      <c r="AQ83" s="139"/>
      <c r="AR83" s="139"/>
      <c r="AS83" s="139"/>
      <c r="AT83" s="139"/>
      <c r="AU83" s="139"/>
      <c r="AV83" s="139"/>
      <c r="AW83" s="139"/>
      <c r="AX83" s="140"/>
    </row>
    <row r="84" spans="1:50" ht="11.1" customHeight="1" x14ac:dyDescent="0.3">
      <c r="A84" s="63"/>
      <c r="B84" s="134">
        <v>0</v>
      </c>
      <c r="D84" s="190">
        <f>(Player!$BN$36-$B84)-(D$86*5)</f>
        <v>43</v>
      </c>
      <c r="E84" s="190">
        <f>(Player!$BN$36-$B84)-(E$86*5)</f>
        <v>38</v>
      </c>
      <c r="F84" s="190">
        <f>(Player!$BN$36-$B84)-(F$86*5)</f>
        <v>33</v>
      </c>
      <c r="G84" s="190">
        <f>(Player!$BN$36-$B84)-(G$86*5)</f>
        <v>28</v>
      </c>
      <c r="H84" s="190">
        <f>(Player!$BN$36-$B84)-(H$86*5)</f>
        <v>23</v>
      </c>
      <c r="I84" s="190">
        <f>(Player!$BN$36-$B84)-(I$86*5)</f>
        <v>18</v>
      </c>
      <c r="J84" s="190">
        <f>(Player!$BN$36-$B84)-(J$86*5)</f>
        <v>13</v>
      </c>
      <c r="K84" s="190">
        <f>(Player!$BN$36-$B84)-(K$86*5)</f>
        <v>8</v>
      </c>
      <c r="L84" s="190">
        <f>(Player!$BN$36-$B84)-(L$86*5)</f>
        <v>3</v>
      </c>
      <c r="M84" s="190">
        <f>(Player!$BN$36-$B84)-(M$86*5)</f>
        <v>-2</v>
      </c>
      <c r="N84" s="190">
        <f>(Player!$BN$36-$B84)-(N$86*5)</f>
        <v>-7</v>
      </c>
      <c r="O84" s="190">
        <f>(Player!$BN$36-$B84)-(O$86*5)</f>
        <v>-12</v>
      </c>
      <c r="P84" s="190">
        <f>(Player!$BN$36-$B84)-(P$86*5)</f>
        <v>-17</v>
      </c>
      <c r="Q84" s="190">
        <f>(Player!$BN$36-$B84)-(Q$86*5)</f>
        <v>-22</v>
      </c>
      <c r="R84" s="190">
        <f>(Player!$BN$36-$B84)-(R$86*5)</f>
        <v>-27</v>
      </c>
      <c r="S84" s="190">
        <f>(Player!$BN$36-$B84)-(S$86*5)</f>
        <v>-32</v>
      </c>
      <c r="T84" s="190">
        <f>(Player!$BN$36-$B84)-(T$86*5)</f>
        <v>-37</v>
      </c>
      <c r="U84" s="190">
        <f>(Player!$BN$36-$B84)-(U$86*5)</f>
        <v>-42</v>
      </c>
      <c r="V84" s="190">
        <f>(Player!$BN$36-$B84)-(V$86*5)</f>
        <v>-47</v>
      </c>
      <c r="W84" s="190">
        <f>(Player!$BN$36-$B84)-(W$86*5)</f>
        <v>-52</v>
      </c>
      <c r="X84" s="190">
        <f>(Player!$BN$36-$B84)-(X$86*5)</f>
        <v>-57</v>
      </c>
      <c r="AA84" s="141"/>
      <c r="AB84" s="139"/>
      <c r="AC84" s="187"/>
      <c r="AD84" s="187" t="s">
        <v>287</v>
      </c>
      <c r="AE84" s="187"/>
      <c r="AF84" s="187"/>
      <c r="AG84" s="187"/>
      <c r="AH84" s="187"/>
      <c r="AI84" s="187"/>
      <c r="AJ84" s="187"/>
      <c r="AK84" s="187"/>
      <c r="AL84" s="187"/>
      <c r="AM84" s="187"/>
      <c r="AN84" s="187"/>
      <c r="AO84" s="139"/>
      <c r="AP84" s="139"/>
      <c r="AQ84" s="139"/>
      <c r="AR84" s="139"/>
      <c r="AS84" s="139"/>
      <c r="AT84" s="139"/>
      <c r="AU84" s="139"/>
      <c r="AV84" s="139"/>
      <c r="AW84" s="139"/>
      <c r="AX84" s="140"/>
    </row>
    <row r="85" spans="1:50" ht="11.1" customHeight="1" x14ac:dyDescent="0.3">
      <c r="A85" s="63"/>
      <c r="B85" s="108"/>
      <c r="D85" s="129" t="s">
        <v>110</v>
      </c>
      <c r="E85" s="129"/>
      <c r="F85" s="34" t="s">
        <v>267</v>
      </c>
      <c r="J85" s="127"/>
      <c r="K85" s="127"/>
      <c r="L85" s="127"/>
      <c r="M85" s="127"/>
      <c r="N85" s="127"/>
      <c r="O85" s="127"/>
      <c r="P85" s="127"/>
      <c r="Q85" s="127"/>
      <c r="R85" s="127"/>
      <c r="S85" s="127"/>
      <c r="T85" s="127"/>
      <c r="U85" s="127"/>
      <c r="V85" s="127"/>
      <c r="W85" s="127"/>
      <c r="X85" s="127"/>
      <c r="AA85" s="141"/>
      <c r="AB85" s="139"/>
      <c r="AC85" s="187"/>
      <c r="AD85" s="187" t="s">
        <v>309</v>
      </c>
      <c r="AE85" s="187"/>
      <c r="AF85" s="187"/>
      <c r="AG85" s="187"/>
      <c r="AH85" s="187"/>
      <c r="AI85" s="187"/>
      <c r="AJ85" s="187"/>
      <c r="AK85" s="187"/>
      <c r="AL85" s="187"/>
      <c r="AM85" s="187"/>
      <c r="AN85" s="187"/>
      <c r="AO85" s="139"/>
      <c r="AP85" s="139"/>
      <c r="AQ85" s="139"/>
      <c r="AR85" s="187"/>
      <c r="AS85" s="187"/>
      <c r="AT85" s="187"/>
      <c r="AU85" s="187"/>
      <c r="AV85" s="187"/>
      <c r="AW85" s="187"/>
      <c r="AX85" s="140"/>
    </row>
    <row r="86" spans="1:50" ht="11.1" customHeight="1" x14ac:dyDescent="0.3">
      <c r="A86" s="63"/>
      <c r="D86" s="128">
        <v>0</v>
      </c>
      <c r="E86" s="128">
        <v>1</v>
      </c>
      <c r="F86" s="128">
        <v>2</v>
      </c>
      <c r="G86" s="128">
        <v>3</v>
      </c>
      <c r="H86" s="128">
        <v>4</v>
      </c>
      <c r="I86" s="128">
        <v>5</v>
      </c>
      <c r="J86" s="128">
        <v>6</v>
      </c>
      <c r="K86" s="128">
        <v>7</v>
      </c>
      <c r="L86" s="128">
        <v>8</v>
      </c>
      <c r="M86" s="128">
        <v>9</v>
      </c>
      <c r="N86" s="128">
        <v>10</v>
      </c>
      <c r="O86" s="128">
        <v>11</v>
      </c>
      <c r="P86" s="128">
        <v>12</v>
      </c>
      <c r="Q86" s="128">
        <v>13</v>
      </c>
      <c r="R86" s="128">
        <v>14</v>
      </c>
      <c r="S86" s="128">
        <v>15</v>
      </c>
      <c r="T86" s="128">
        <v>16</v>
      </c>
      <c r="U86" s="128">
        <v>17</v>
      </c>
      <c r="V86" s="128">
        <v>18</v>
      </c>
      <c r="W86" s="128">
        <v>19</v>
      </c>
      <c r="X86" s="128">
        <v>20</v>
      </c>
      <c r="AA86" s="154"/>
      <c r="AB86" s="155"/>
      <c r="AC86" s="155"/>
      <c r="AD86" s="155"/>
      <c r="AE86" s="155"/>
      <c r="AF86" s="155"/>
      <c r="AG86" s="155"/>
      <c r="AH86" s="155"/>
      <c r="AI86" s="155"/>
      <c r="AJ86" s="155"/>
      <c r="AK86" s="155"/>
      <c r="AL86" s="155"/>
      <c r="AM86" s="155"/>
      <c r="AN86" s="155"/>
      <c r="AO86" s="155"/>
      <c r="AP86" s="155"/>
      <c r="AQ86" s="155"/>
      <c r="AR86" s="188"/>
      <c r="AS86" s="188"/>
      <c r="AT86" s="188"/>
      <c r="AU86" s="188"/>
      <c r="AV86" s="188"/>
      <c r="AW86" s="188"/>
      <c r="AX86" s="156"/>
    </row>
    <row r="87" spans="1:50" ht="11.1" customHeight="1" x14ac:dyDescent="0.3">
      <c r="A87" s="63"/>
    </row>
    <row r="88" spans="1:50" ht="11.1" customHeight="1" x14ac:dyDescent="0.3">
      <c r="A88" s="63"/>
      <c r="D88" s="131" t="s">
        <v>314</v>
      </c>
      <c r="E88" s="131"/>
      <c r="F88" s="131"/>
      <c r="G88" s="131"/>
      <c r="H88" s="131"/>
      <c r="I88" s="131"/>
      <c r="J88" s="131"/>
      <c r="K88" s="131"/>
      <c r="L88" s="131"/>
      <c r="M88" s="131"/>
      <c r="N88" s="131"/>
      <c r="O88" s="131"/>
    </row>
    <row r="89" spans="1:50" ht="11.1" customHeight="1" x14ac:dyDescent="0.3">
      <c r="A89" s="63"/>
    </row>
    <row r="90" spans="1:50" ht="11.1" customHeight="1" x14ac:dyDescent="0.3">
      <c r="A90" s="63"/>
    </row>
    <row r="91" spans="1:50" ht="11.1" customHeight="1" x14ac:dyDescent="0.3">
      <c r="A91" s="63"/>
    </row>
    <row r="92" spans="1:50" ht="11.1" customHeight="1" x14ac:dyDescent="0.3">
      <c r="A92" s="63"/>
    </row>
    <row r="93" spans="1:50" ht="11.1" customHeight="1" x14ac:dyDescent="0.3">
      <c r="A93" s="63"/>
    </row>
    <row r="94" spans="1:50" ht="11.1" customHeight="1" x14ac:dyDescent="0.3">
      <c r="A94" s="63"/>
    </row>
    <row r="95" spans="1:50" ht="11.1" customHeight="1" x14ac:dyDescent="0.3">
      <c r="A95" s="63"/>
    </row>
    <row r="96" spans="1:50" ht="11.1" customHeight="1" x14ac:dyDescent="0.3">
      <c r="A96" s="63"/>
    </row>
    <row r="97" spans="1:49" ht="11.1" customHeight="1" x14ac:dyDescent="0.3">
      <c r="A97" s="63"/>
    </row>
    <row r="98" spans="1:49" ht="11.1" customHeight="1" x14ac:dyDescent="0.3">
      <c r="A98" s="63"/>
    </row>
    <row r="99" spans="1:49" ht="11.1" customHeight="1" x14ac:dyDescent="0.3">
      <c r="A99" s="63"/>
    </row>
    <row r="100" spans="1:49" ht="11.1" customHeight="1" x14ac:dyDescent="0.3">
      <c r="A100" s="63"/>
    </row>
    <row r="101" spans="1:49" ht="11.1" customHeight="1" x14ac:dyDescent="0.3">
      <c r="A101" s="63"/>
    </row>
    <row r="102" spans="1:49" ht="11.1" customHeight="1" x14ac:dyDescent="0.3">
      <c r="A102" s="63"/>
    </row>
    <row r="103" spans="1:49" ht="11.1" customHeight="1" x14ac:dyDescent="0.3"/>
    <row r="104" spans="1:49" ht="11.1" customHeight="1" x14ac:dyDescent="0.3"/>
    <row r="105" spans="1:49" ht="11.1" customHeight="1" x14ac:dyDescent="0.3"/>
    <row r="106" spans="1:49" ht="11.1" customHeight="1" x14ac:dyDescent="0.3"/>
    <row r="107" spans="1:49" ht="11.1" customHeight="1" x14ac:dyDescent="0.3">
      <c r="AC107" s="33"/>
      <c r="AD107" s="33"/>
      <c r="AE107" s="33"/>
      <c r="AF107" s="33"/>
      <c r="AG107" s="33"/>
      <c r="AH107" s="33"/>
      <c r="AI107" s="33"/>
      <c r="AJ107" s="33"/>
      <c r="AK107" s="33"/>
      <c r="AL107" s="33"/>
      <c r="AM107" s="33"/>
      <c r="AN107" s="33"/>
      <c r="AO107" s="33"/>
      <c r="AP107" s="33"/>
      <c r="AQ107" s="33"/>
      <c r="AR107" s="33"/>
      <c r="AS107" s="33"/>
      <c r="AT107" s="33"/>
      <c r="AU107" s="33"/>
      <c r="AV107" s="33"/>
      <c r="AW107" s="33"/>
    </row>
    <row r="108" spans="1:49" ht="11.1" customHeight="1" x14ac:dyDescent="0.3"/>
    <row r="109" spans="1:49" ht="11.1" customHeight="1" x14ac:dyDescent="0.3"/>
    <row r="110" spans="1:49" ht="11.1" customHeight="1" x14ac:dyDescent="0.3"/>
    <row r="111" spans="1:49" ht="11.1" customHeight="1" x14ac:dyDescent="0.3"/>
    <row r="112" spans="1:49" ht="11.1" customHeight="1" x14ac:dyDescent="0.3"/>
    <row r="113" ht="11.1" customHeight="1" x14ac:dyDescent="0.3"/>
    <row r="114" ht="11.1" customHeight="1" x14ac:dyDescent="0.3"/>
    <row r="115" ht="11.1" customHeight="1" x14ac:dyDescent="0.3"/>
    <row r="116" ht="11.1" customHeight="1" x14ac:dyDescent="0.3"/>
    <row r="117" ht="11.1" customHeight="1" x14ac:dyDescent="0.3"/>
    <row r="118" ht="11.1" customHeight="1" x14ac:dyDescent="0.3"/>
    <row r="119" ht="11.1" customHeight="1" x14ac:dyDescent="0.3"/>
    <row r="120" ht="11.1" customHeight="1" x14ac:dyDescent="0.3"/>
    <row r="121" ht="11.1" customHeight="1" x14ac:dyDescent="0.3"/>
    <row r="122" ht="11.1" customHeight="1" x14ac:dyDescent="0.3"/>
    <row r="123" ht="11.1" customHeight="1" x14ac:dyDescent="0.3"/>
    <row r="124" ht="11.1" customHeight="1" x14ac:dyDescent="0.3"/>
    <row r="125" ht="11.1" customHeight="1" x14ac:dyDescent="0.3"/>
    <row r="126" ht="11.1" customHeight="1" x14ac:dyDescent="0.3"/>
    <row r="127" ht="11.1" customHeight="1" x14ac:dyDescent="0.3"/>
    <row r="128" ht="11.1" customHeight="1" x14ac:dyDescent="0.3"/>
    <row r="129" spans="3:50" ht="11.1" customHeight="1" x14ac:dyDescent="0.3">
      <c r="W129" s="105"/>
      <c r="X129" s="105"/>
      <c r="Y129" s="105"/>
      <c r="AV129" s="105"/>
      <c r="AW129" s="105"/>
      <c r="AX129" s="105"/>
    </row>
    <row r="130" spans="3:50" ht="11.1" customHeight="1" x14ac:dyDescent="0.3">
      <c r="C130" s="33"/>
      <c r="D130" s="33"/>
      <c r="E130" s="33"/>
      <c r="W130" s="105"/>
      <c r="X130" s="105"/>
      <c r="Y130" s="105"/>
      <c r="AB130" s="33"/>
      <c r="AC130" s="33"/>
      <c r="AD130" s="33"/>
      <c r="AV130" s="105"/>
      <c r="AW130" s="105"/>
      <c r="AX130" s="105"/>
    </row>
    <row r="131" spans="3:50" ht="11.1" customHeight="1" x14ac:dyDescent="0.3">
      <c r="C131" s="33"/>
      <c r="D131" s="33"/>
      <c r="E131" s="33"/>
      <c r="W131" s="105"/>
      <c r="X131" s="105"/>
      <c r="Y131" s="105"/>
      <c r="AB131" s="33"/>
      <c r="AC131" s="33"/>
      <c r="AD131" s="33"/>
      <c r="AV131" s="105"/>
      <c r="AW131" s="105"/>
      <c r="AX131" s="105"/>
    </row>
    <row r="132" spans="3:50" ht="11.1" customHeight="1" x14ac:dyDescent="0.3"/>
    <row r="133" spans="3:50" ht="11.1" customHeight="1" x14ac:dyDescent="0.3"/>
    <row r="134" spans="3:50" ht="11.1" customHeight="1" x14ac:dyDescent="0.3"/>
    <row r="135" spans="3:50" ht="11.1" customHeight="1" x14ac:dyDescent="0.3"/>
    <row r="136" spans="3:50" ht="11.1" customHeight="1" x14ac:dyDescent="0.3"/>
    <row r="137" spans="3:50" ht="11.1" customHeight="1" x14ac:dyDescent="0.3"/>
    <row r="138" spans="3:50" ht="11.1" customHeight="1" x14ac:dyDescent="0.3"/>
    <row r="139" spans="3:50" ht="11.1" customHeight="1" x14ac:dyDescent="0.3"/>
    <row r="140" spans="3:50" ht="11.1" customHeight="1" x14ac:dyDescent="0.3"/>
    <row r="141" spans="3:50" ht="11.1" customHeight="1" x14ac:dyDescent="0.3"/>
    <row r="142" spans="3:50" ht="11.1" customHeight="1" x14ac:dyDescent="0.3"/>
    <row r="143" spans="3:50" ht="11.1" customHeight="1" x14ac:dyDescent="0.3"/>
    <row r="144" spans="3:50" ht="11.1" customHeight="1" x14ac:dyDescent="0.3"/>
    <row r="145" ht="11.1" customHeight="1" x14ac:dyDescent="0.3"/>
    <row r="146" ht="11.1" customHeight="1" x14ac:dyDescent="0.3"/>
    <row r="147" ht="11.1" customHeight="1" x14ac:dyDescent="0.3"/>
    <row r="148" ht="11.1" customHeight="1" x14ac:dyDescent="0.3"/>
    <row r="149" ht="11.1" customHeight="1" x14ac:dyDescent="0.3"/>
  </sheetData>
  <mergeCells count="10">
    <mergeCell ref="B69:Y69"/>
    <mergeCell ref="B70:Y70"/>
    <mergeCell ref="B33:Y33"/>
    <mergeCell ref="AA33:AX33"/>
    <mergeCell ref="AA7:AX7"/>
    <mergeCell ref="AA8:AX8"/>
    <mergeCell ref="B7:Y7"/>
    <mergeCell ref="B8:Y8"/>
    <mergeCell ref="B32:Y32"/>
    <mergeCell ref="AA32:AX32"/>
  </mergeCells>
  <conditionalFormatting sqref="D12:X22 AC12:AW22">
    <cfRule type="expression" dxfId="27" priority="10">
      <formula>D12&gt;$M$6</formula>
    </cfRule>
  </conditionalFormatting>
  <conditionalFormatting sqref="D37:X60">
    <cfRule type="expression" dxfId="26" priority="9">
      <formula>D37&gt;$M$31</formula>
    </cfRule>
  </conditionalFormatting>
  <conditionalFormatting sqref="AC37:AW60">
    <cfRule type="expression" dxfId="25" priority="2">
      <formula>AC37&gt;$AM$31</formula>
    </cfRule>
  </conditionalFormatting>
  <conditionalFormatting sqref="D74:X84">
    <cfRule type="expression" dxfId="24" priority="1">
      <formula>D74 &gt; $N$68</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5"/>
  <sheetViews>
    <sheetView topLeftCell="A3" zoomScale="115" zoomScaleNormal="115" workbookViewId="0">
      <pane xSplit="1" topLeftCell="U1" activePane="topRight" state="frozen"/>
      <selection pane="topRight" activeCell="V3" sqref="V3:AC3"/>
    </sheetView>
  </sheetViews>
  <sheetFormatPr defaultColWidth="8.88671875" defaultRowHeight="21" x14ac:dyDescent="0.4"/>
  <cols>
    <col min="1" max="1" width="50.5546875" style="236" customWidth="1"/>
    <col min="2" max="2" width="5.44140625" style="254" customWidth="1"/>
    <col min="3" max="3" width="5.5546875" style="244" customWidth="1"/>
    <col min="4" max="6" width="3.109375" style="236" customWidth="1"/>
    <col min="7" max="7" width="3.109375" style="237" customWidth="1"/>
    <col min="8" max="12" width="3.109375" style="236" customWidth="1"/>
    <col min="13" max="13" width="5.5546875" style="236" customWidth="1"/>
    <col min="14" max="14" width="4.6640625" style="236" customWidth="1"/>
    <col min="15" max="15" width="3.88671875" style="236" customWidth="1"/>
    <col min="16" max="16" width="4.5546875" style="236" customWidth="1"/>
    <col min="17" max="18" width="5.33203125" style="236" customWidth="1"/>
    <col min="19" max="19" width="3.88671875" style="236" customWidth="1"/>
    <col min="20" max="20" width="4.88671875" style="236" customWidth="1"/>
    <col min="21" max="63" width="3.109375" style="236" customWidth="1"/>
    <col min="64" max="16384" width="8.88671875" style="236"/>
  </cols>
  <sheetData>
    <row r="1" spans="1:45" x14ac:dyDescent="0.35">
      <c r="A1" s="236" t="s">
        <v>658</v>
      </c>
    </row>
    <row r="2" spans="1:45" x14ac:dyDescent="0.35">
      <c r="D2" s="240" t="s">
        <v>659</v>
      </c>
      <c r="M2" s="240" t="s">
        <v>670</v>
      </c>
      <c r="V2" s="64" t="s">
        <v>674</v>
      </c>
      <c r="AE2" s="64" t="s">
        <v>694</v>
      </c>
      <c r="AN2" s="64" t="s">
        <v>700</v>
      </c>
    </row>
    <row r="3" spans="1:45" s="238" customFormat="1" ht="175.2" x14ac:dyDescent="0.3">
      <c r="A3" s="241" t="s">
        <v>673</v>
      </c>
      <c r="B3" s="251" t="s">
        <v>729</v>
      </c>
      <c r="C3" s="239"/>
      <c r="D3" s="238" t="s">
        <v>660</v>
      </c>
      <c r="E3" s="238" t="s">
        <v>661</v>
      </c>
      <c r="F3" s="238" t="s">
        <v>662</v>
      </c>
      <c r="G3" s="238" t="s">
        <v>708</v>
      </c>
      <c r="H3" s="238" t="s">
        <v>707</v>
      </c>
      <c r="I3" s="238" t="s">
        <v>663</v>
      </c>
      <c r="J3" s="238" t="s">
        <v>664</v>
      </c>
      <c r="K3" s="238" t="s">
        <v>665</v>
      </c>
      <c r="M3" s="238" t="s">
        <v>717</v>
      </c>
      <c r="N3" s="238" t="s">
        <v>718</v>
      </c>
      <c r="O3" s="238" t="s">
        <v>719</v>
      </c>
      <c r="P3" s="238" t="s">
        <v>720</v>
      </c>
      <c r="Q3" s="238" t="s">
        <v>721</v>
      </c>
      <c r="R3" s="238" t="s">
        <v>722</v>
      </c>
      <c r="S3" s="242" t="s">
        <v>671</v>
      </c>
      <c r="T3" s="242" t="s">
        <v>672</v>
      </c>
      <c r="V3" s="238" t="s">
        <v>679</v>
      </c>
      <c r="W3" s="238" t="s">
        <v>680</v>
      </c>
      <c r="X3" s="238" t="s">
        <v>667</v>
      </c>
      <c r="Y3" s="238" t="s">
        <v>668</v>
      </c>
      <c r="Z3" s="238" t="s">
        <v>669</v>
      </c>
      <c r="AA3" s="241" t="s">
        <v>676</v>
      </c>
      <c r="AB3" s="241" t="s">
        <v>677</v>
      </c>
      <c r="AC3" s="241" t="s">
        <v>678</v>
      </c>
      <c r="AE3" s="238" t="s">
        <v>679</v>
      </c>
      <c r="AF3" s="238" t="s">
        <v>680</v>
      </c>
      <c r="AG3" s="238" t="s">
        <v>667</v>
      </c>
      <c r="AH3" s="238" t="s">
        <v>668</v>
      </c>
      <c r="AI3" s="238" t="s">
        <v>669</v>
      </c>
      <c r="AJ3" s="241" t="s">
        <v>676</v>
      </c>
      <c r="AK3" s="241" t="s">
        <v>677</v>
      </c>
      <c r="AL3" s="241" t="s">
        <v>678</v>
      </c>
      <c r="AN3" s="238" t="s">
        <v>109</v>
      </c>
      <c r="AO3" s="238" t="s">
        <v>688</v>
      </c>
      <c r="AP3" s="238" t="s">
        <v>91</v>
      </c>
      <c r="AQ3" s="238" t="s">
        <v>107</v>
      </c>
      <c r="AR3" s="238" t="s">
        <v>239</v>
      </c>
      <c r="AS3" s="238" t="s">
        <v>701</v>
      </c>
    </row>
    <row r="4" spans="1:45" s="238" customFormat="1" ht="14.4" x14ac:dyDescent="0.3">
      <c r="B4" s="257"/>
    </row>
    <row r="5" spans="1:45" s="249" customFormat="1" x14ac:dyDescent="0.4">
      <c r="A5" s="247" t="s">
        <v>724</v>
      </c>
      <c r="B5" s="253"/>
      <c r="C5" s="247"/>
      <c r="D5" s="248"/>
      <c r="E5" s="248"/>
      <c r="F5" s="248" t="s">
        <v>125</v>
      </c>
      <c r="G5" s="248"/>
      <c r="H5" s="248"/>
      <c r="I5" s="248"/>
      <c r="J5" s="248"/>
      <c r="K5" s="248"/>
      <c r="L5" s="248"/>
      <c r="M5" s="248">
        <v>13</v>
      </c>
      <c r="N5" s="248">
        <v>13</v>
      </c>
      <c r="O5" s="248">
        <v>5</v>
      </c>
      <c r="P5" s="248">
        <v>28</v>
      </c>
      <c r="Q5" s="248">
        <v>18</v>
      </c>
      <c r="R5" s="248">
        <v>40</v>
      </c>
      <c r="S5" s="250">
        <v>0</v>
      </c>
      <c r="T5" s="250">
        <v>0</v>
      </c>
      <c r="U5" s="248"/>
      <c r="V5" s="248" t="s">
        <v>125</v>
      </c>
      <c r="W5" s="248"/>
      <c r="X5" s="248"/>
      <c r="Y5" s="248" t="s">
        <v>125</v>
      </c>
      <c r="Z5" s="248"/>
      <c r="AA5" s="248"/>
      <c r="AB5" s="248"/>
      <c r="AC5" s="248"/>
      <c r="AD5" s="248"/>
      <c r="AE5" s="248"/>
      <c r="AF5" s="248" t="s">
        <v>125</v>
      </c>
      <c r="AG5" s="248"/>
      <c r="AH5" s="248"/>
      <c r="AI5" s="248"/>
      <c r="AJ5" s="248" t="s">
        <v>125</v>
      </c>
      <c r="AK5" s="248"/>
      <c r="AL5" s="248"/>
      <c r="AM5" s="248"/>
      <c r="AN5" s="248"/>
      <c r="AO5" s="248"/>
      <c r="AP5" s="248"/>
      <c r="AQ5" s="248"/>
      <c r="AR5" s="248" t="s">
        <v>125</v>
      </c>
      <c r="AS5" s="248"/>
    </row>
    <row r="6" spans="1:45" s="238" customFormat="1" ht="14.4" x14ac:dyDescent="0.3">
      <c r="B6" s="257"/>
    </row>
    <row r="7" spans="1:45" x14ac:dyDescent="0.4">
      <c r="A7" s="64" t="s">
        <v>666</v>
      </c>
      <c r="C7" s="64"/>
    </row>
    <row r="8" spans="1:45" s="77" customFormat="1" x14ac:dyDescent="0.4">
      <c r="A8" s="77" t="s">
        <v>667</v>
      </c>
      <c r="B8" s="258">
        <v>24</v>
      </c>
      <c r="D8" s="7" t="s">
        <v>122</v>
      </c>
      <c r="E8" s="7">
        <v>0</v>
      </c>
      <c r="F8" s="7">
        <v>0</v>
      </c>
      <c r="G8" s="7" t="s">
        <v>122</v>
      </c>
      <c r="H8" s="7" t="s">
        <v>122</v>
      </c>
      <c r="I8" s="7" t="s">
        <v>122</v>
      </c>
      <c r="J8" s="7" t="s">
        <v>122</v>
      </c>
      <c r="K8" s="7" t="s">
        <v>122</v>
      </c>
      <c r="L8" s="7"/>
      <c r="M8" s="7" t="s">
        <v>696</v>
      </c>
      <c r="N8" s="7">
        <v>0</v>
      </c>
      <c r="O8" s="7" t="s">
        <v>697</v>
      </c>
      <c r="P8" s="7">
        <v>0</v>
      </c>
      <c r="Q8" s="7" t="s">
        <v>698</v>
      </c>
      <c r="R8" s="7">
        <v>0</v>
      </c>
      <c r="S8" s="7">
        <v>0</v>
      </c>
      <c r="T8" s="7">
        <v>0</v>
      </c>
      <c r="U8" s="7"/>
      <c r="V8" s="7">
        <v>0</v>
      </c>
      <c r="W8" s="7" t="s">
        <v>122</v>
      </c>
      <c r="X8" s="7">
        <f>$D$44</f>
        <v>7</v>
      </c>
      <c r="Y8" s="7">
        <v>0</v>
      </c>
      <c r="Z8" s="7">
        <v>0</v>
      </c>
      <c r="AA8" s="7" t="s">
        <v>122</v>
      </c>
      <c r="AB8" s="7" t="s">
        <v>122</v>
      </c>
      <c r="AC8" s="7" t="s">
        <v>122</v>
      </c>
      <c r="AD8" s="7"/>
      <c r="AE8" s="7" t="str">
        <f>W8</f>
        <v>X</v>
      </c>
      <c r="AF8" s="7">
        <f>V8</f>
        <v>0</v>
      </c>
      <c r="AG8" s="7" t="s">
        <v>122</v>
      </c>
      <c r="AH8" s="7" t="s">
        <v>122</v>
      </c>
      <c r="AI8" s="7" t="s">
        <v>122</v>
      </c>
      <c r="AJ8" s="7">
        <v>3</v>
      </c>
      <c r="AK8" s="7">
        <v>3</v>
      </c>
      <c r="AL8" s="7">
        <v>0</v>
      </c>
      <c r="AM8" s="7"/>
      <c r="AN8" s="7">
        <v>3</v>
      </c>
      <c r="AO8" s="7">
        <v>3</v>
      </c>
      <c r="AP8" s="7">
        <v>0</v>
      </c>
      <c r="AQ8" s="7">
        <v>0</v>
      </c>
      <c r="AR8" s="7">
        <v>2</v>
      </c>
      <c r="AS8" s="7">
        <v>4</v>
      </c>
    </row>
    <row r="9" spans="1:45" s="77" customFormat="1" x14ac:dyDescent="0.4">
      <c r="A9" s="77" t="s">
        <v>668</v>
      </c>
      <c r="B9" s="258">
        <v>37</v>
      </c>
      <c r="D9" s="7" t="s">
        <v>122</v>
      </c>
      <c r="E9" s="7">
        <v>0</v>
      </c>
      <c r="F9" s="7">
        <v>0</v>
      </c>
      <c r="G9" s="7" t="s">
        <v>122</v>
      </c>
      <c r="H9" s="7" t="s">
        <v>122</v>
      </c>
      <c r="I9" s="7" t="s">
        <v>122</v>
      </c>
      <c r="J9" s="7" t="s">
        <v>122</v>
      </c>
      <c r="K9" s="7" t="s">
        <v>122</v>
      </c>
      <c r="L9" s="7"/>
      <c r="M9" s="7" t="s">
        <v>697</v>
      </c>
      <c r="N9" s="7">
        <v>0</v>
      </c>
      <c r="O9" s="7" t="s">
        <v>697</v>
      </c>
      <c r="P9" s="7" t="s">
        <v>697</v>
      </c>
      <c r="Q9" s="7">
        <v>0</v>
      </c>
      <c r="R9" s="7">
        <v>0</v>
      </c>
      <c r="S9" s="7">
        <v>0</v>
      </c>
      <c r="T9" s="7">
        <v>0</v>
      </c>
      <c r="U9" s="7"/>
      <c r="V9" s="7">
        <v>0</v>
      </c>
      <c r="W9" s="7" t="s">
        <v>122</v>
      </c>
      <c r="X9" s="7">
        <v>0</v>
      </c>
      <c r="Y9" s="7">
        <f>$D$44</f>
        <v>7</v>
      </c>
      <c r="Z9" s="7">
        <v>0</v>
      </c>
      <c r="AA9" s="7" t="s">
        <v>122</v>
      </c>
      <c r="AB9" s="7" t="s">
        <v>122</v>
      </c>
      <c r="AC9" s="7" t="s">
        <v>122</v>
      </c>
      <c r="AD9" s="7"/>
      <c r="AE9" s="7" t="str">
        <f t="shared" ref="AE9:AE10" si="0">W9</f>
        <v>X</v>
      </c>
      <c r="AF9" s="7">
        <f t="shared" ref="AF9:AF10" si="1">V9</f>
        <v>0</v>
      </c>
      <c r="AG9" s="7" t="s">
        <v>122</v>
      </c>
      <c r="AH9" s="7" t="s">
        <v>122</v>
      </c>
      <c r="AI9" s="7" t="s">
        <v>122</v>
      </c>
      <c r="AJ9" s="7">
        <v>0</v>
      </c>
      <c r="AK9" s="7">
        <v>0</v>
      </c>
      <c r="AL9" s="7">
        <v>3</v>
      </c>
      <c r="AM9" s="7"/>
      <c r="AN9" s="7">
        <v>0</v>
      </c>
      <c r="AO9" s="7">
        <v>5</v>
      </c>
      <c r="AP9" s="7">
        <v>0</v>
      </c>
      <c r="AQ9" s="7">
        <v>0</v>
      </c>
      <c r="AR9" s="7">
        <v>2</v>
      </c>
      <c r="AS9" s="7">
        <v>3</v>
      </c>
    </row>
    <row r="10" spans="1:45" s="77" customFormat="1" x14ac:dyDescent="0.4">
      <c r="A10" s="77" t="s">
        <v>669</v>
      </c>
      <c r="B10" s="258">
        <v>14</v>
      </c>
      <c r="D10" s="7" t="s">
        <v>122</v>
      </c>
      <c r="E10" s="7">
        <v>0</v>
      </c>
      <c r="F10" s="7">
        <v>0</v>
      </c>
      <c r="G10" s="7">
        <v>5</v>
      </c>
      <c r="H10" s="7" t="s">
        <v>122</v>
      </c>
      <c r="I10" s="7">
        <v>5</v>
      </c>
      <c r="J10" s="7" t="s">
        <v>122</v>
      </c>
      <c r="K10" s="7" t="s">
        <v>122</v>
      </c>
      <c r="L10" s="7"/>
      <c r="M10" s="7" t="s">
        <v>697</v>
      </c>
      <c r="N10" s="7" t="s">
        <v>697</v>
      </c>
      <c r="O10" s="7" t="s">
        <v>696</v>
      </c>
      <c r="P10" s="7">
        <v>0</v>
      </c>
      <c r="Q10" s="7" t="s">
        <v>713</v>
      </c>
      <c r="R10" s="7">
        <v>0</v>
      </c>
      <c r="S10" s="7">
        <v>0</v>
      </c>
      <c r="T10" s="7">
        <v>0</v>
      </c>
      <c r="U10" s="7"/>
      <c r="V10" s="7">
        <v>0</v>
      </c>
      <c r="W10" s="7" t="s">
        <v>122</v>
      </c>
      <c r="X10" s="7">
        <v>0</v>
      </c>
      <c r="Y10" s="7">
        <v>0</v>
      </c>
      <c r="Z10" s="7">
        <v>7</v>
      </c>
      <c r="AA10" s="7" t="s">
        <v>122</v>
      </c>
      <c r="AB10" s="7" t="s">
        <v>122</v>
      </c>
      <c r="AC10" s="7" t="s">
        <v>122</v>
      </c>
      <c r="AD10" s="7"/>
      <c r="AE10" s="7" t="str">
        <f t="shared" si="0"/>
        <v>X</v>
      </c>
      <c r="AF10" s="7">
        <f t="shared" si="1"/>
        <v>0</v>
      </c>
      <c r="AG10" s="7" t="s">
        <v>122</v>
      </c>
      <c r="AH10" s="7" t="s">
        <v>122</v>
      </c>
      <c r="AI10" s="7" t="s">
        <v>122</v>
      </c>
      <c r="AJ10" s="7">
        <v>0</v>
      </c>
      <c r="AK10" s="7">
        <v>3</v>
      </c>
      <c r="AL10" s="7">
        <v>3</v>
      </c>
      <c r="AM10" s="7"/>
      <c r="AN10" s="7">
        <v>0</v>
      </c>
      <c r="AO10" s="7">
        <v>0</v>
      </c>
      <c r="AP10" s="7">
        <v>3</v>
      </c>
      <c r="AQ10" s="7">
        <v>3</v>
      </c>
      <c r="AR10" s="7">
        <v>0</v>
      </c>
      <c r="AS10" s="7">
        <v>0</v>
      </c>
    </row>
    <row r="11" spans="1:45" x14ac:dyDescent="0.4">
      <c r="A11" s="243" t="s">
        <v>675</v>
      </c>
      <c r="B11" s="255"/>
      <c r="C11" s="243"/>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row>
    <row r="12" spans="1:45" s="77" customFormat="1" x14ac:dyDescent="0.4">
      <c r="A12" s="77" t="s">
        <v>676</v>
      </c>
      <c r="B12" s="258"/>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spans="1:45" s="77" customFormat="1" x14ac:dyDescent="0.4">
      <c r="A13" s="77" t="s">
        <v>677</v>
      </c>
      <c r="B13" s="258"/>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row>
    <row r="14" spans="1:45" s="77" customFormat="1" x14ac:dyDescent="0.4">
      <c r="A14" s="77" t="s">
        <v>678</v>
      </c>
      <c r="B14" s="258"/>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row>
    <row r="15" spans="1:45" x14ac:dyDescent="0.4">
      <c r="A15" s="243" t="s">
        <v>683</v>
      </c>
      <c r="B15" s="255"/>
      <c r="C15" s="243"/>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row>
    <row r="16" spans="1:45" s="77" customFormat="1" x14ac:dyDescent="0.4">
      <c r="A16" s="77" t="s">
        <v>108</v>
      </c>
      <c r="B16" s="258"/>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row>
    <row r="17" spans="1:45" s="77" customFormat="1" x14ac:dyDescent="0.4">
      <c r="A17" s="77" t="s">
        <v>106</v>
      </c>
      <c r="B17" s="258"/>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spans="1:45" s="77" customFormat="1" x14ac:dyDescent="0.4">
      <c r="A18" s="77" t="s">
        <v>112</v>
      </c>
      <c r="B18" s="258"/>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row>
    <row r="19" spans="1:45" s="77" customFormat="1" x14ac:dyDescent="0.4">
      <c r="A19" s="77" t="s">
        <v>684</v>
      </c>
      <c r="B19" s="258"/>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row>
    <row r="20" spans="1:45" x14ac:dyDescent="0.4">
      <c r="A20" s="243" t="s">
        <v>681</v>
      </c>
      <c r="B20" s="255"/>
      <c r="C20" s="243"/>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1" spans="1:45" s="77" customFormat="1" x14ac:dyDescent="0.4">
      <c r="A21" s="77" t="s">
        <v>685</v>
      </c>
      <c r="B21" s="258"/>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spans="1:45" s="77" customFormat="1" x14ac:dyDescent="0.4">
      <c r="A22" s="77" t="s">
        <v>686</v>
      </c>
      <c r="B22" s="258"/>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row>
    <row r="23" spans="1:45" s="77" customFormat="1" x14ac:dyDescent="0.4">
      <c r="A23" s="77" t="s">
        <v>687</v>
      </c>
      <c r="B23" s="258"/>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row>
    <row r="24" spans="1:45" x14ac:dyDescent="0.4">
      <c r="A24" s="243" t="s">
        <v>682</v>
      </c>
      <c r="B24" s="255"/>
      <c r="C24" s="243"/>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row>
    <row r="25" spans="1:45" s="77" customFormat="1" x14ac:dyDescent="0.4">
      <c r="A25" s="77" t="s">
        <v>109</v>
      </c>
      <c r="B25" s="258"/>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row>
    <row r="26" spans="1:45" s="77" customFormat="1" x14ac:dyDescent="0.4">
      <c r="A26" s="77" t="s">
        <v>688</v>
      </c>
      <c r="B26" s="258"/>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row>
    <row r="27" spans="1:45" s="77" customFormat="1" x14ac:dyDescent="0.4">
      <c r="A27" s="77" t="s">
        <v>91</v>
      </c>
      <c r="B27" s="258"/>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spans="1:45" s="77" customFormat="1" x14ac:dyDescent="0.4">
      <c r="A28" s="77" t="s">
        <v>107</v>
      </c>
      <c r="B28" s="258"/>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row>
    <row r="29" spans="1:45" x14ac:dyDescent="0.4">
      <c r="A29" s="243" t="s">
        <v>689</v>
      </c>
      <c r="B29" s="255"/>
      <c r="C29" s="243"/>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spans="1:45" s="77" customFormat="1" x14ac:dyDescent="0.4">
      <c r="A30" s="77" t="s">
        <v>690</v>
      </c>
      <c r="B30" s="258"/>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spans="1:45" s="77" customFormat="1" x14ac:dyDescent="0.4">
      <c r="A31" s="77" t="s">
        <v>691</v>
      </c>
      <c r="B31" s="258"/>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spans="1:45" s="77" customFormat="1" x14ac:dyDescent="0.4">
      <c r="A32" s="77" t="s">
        <v>239</v>
      </c>
      <c r="B32" s="258"/>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spans="1:45" x14ac:dyDescent="0.4">
      <c r="A33" s="77"/>
      <c r="B33" s="258"/>
      <c r="C33" s="7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spans="1:45" x14ac:dyDescent="0.4">
      <c r="A34" s="77"/>
      <c r="B34" s="258"/>
      <c r="C34" s="7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spans="1:45" x14ac:dyDescent="0.4">
      <c r="A35" s="245" t="s">
        <v>692</v>
      </c>
      <c r="B35" s="252"/>
      <c r="C35" s="245"/>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spans="1:45" x14ac:dyDescent="0.4">
      <c r="A36" s="77" t="s">
        <v>693</v>
      </c>
      <c r="B36" s="258"/>
      <c r="C36" s="7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spans="1:45" x14ac:dyDescent="0.4">
      <c r="A37" s="77" t="s">
        <v>716</v>
      </c>
      <c r="B37" s="258"/>
      <c r="C37" s="7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spans="1:45" x14ac:dyDescent="0.4">
      <c r="A38" s="77" t="s">
        <v>699</v>
      </c>
      <c r="B38" s="258"/>
      <c r="C38" s="7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spans="1:45" x14ac:dyDescent="0.4">
      <c r="A39" s="77" t="s">
        <v>715</v>
      </c>
      <c r="B39" s="258"/>
      <c r="C39" s="7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spans="1:45" x14ac:dyDescent="0.4">
      <c r="A40" s="77" t="s">
        <v>714</v>
      </c>
      <c r="B40" s="258"/>
      <c r="C40" s="7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spans="1:45" x14ac:dyDescent="0.4">
      <c r="A41" s="77"/>
      <c r="B41" s="258"/>
      <c r="C41" s="77"/>
    </row>
    <row r="42" spans="1:45" x14ac:dyDescent="0.4">
      <c r="A42" s="77"/>
      <c r="B42" s="258"/>
      <c r="C42" s="77"/>
    </row>
    <row r="43" spans="1:45" x14ac:dyDescent="0.4">
      <c r="A43" s="77" t="s">
        <v>703</v>
      </c>
      <c r="B43" s="258"/>
      <c r="C43" s="77"/>
    </row>
    <row r="44" spans="1:45" x14ac:dyDescent="0.4">
      <c r="A44" s="77" t="s">
        <v>695</v>
      </c>
      <c r="B44" s="258"/>
      <c r="C44" s="77"/>
      <c r="D44" s="236">
        <v>7</v>
      </c>
    </row>
    <row r="45" spans="1:45" x14ac:dyDescent="0.4">
      <c r="A45" s="77" t="s">
        <v>702</v>
      </c>
      <c r="B45" s="258"/>
      <c r="C45" s="77"/>
      <c r="D45" s="236">
        <v>2</v>
      </c>
    </row>
    <row r="46" spans="1:45" x14ac:dyDescent="0.4">
      <c r="A46" s="77"/>
      <c r="B46" s="258"/>
      <c r="C46" s="77"/>
    </row>
    <row r="47" spans="1:45" x14ac:dyDescent="0.4">
      <c r="A47" s="246" t="s">
        <v>704</v>
      </c>
      <c r="B47" s="256"/>
      <c r="C47" s="246"/>
    </row>
    <row r="48" spans="1:45" x14ac:dyDescent="0.4">
      <c r="A48" s="78" t="s">
        <v>705</v>
      </c>
      <c r="B48" s="255"/>
      <c r="C48" s="78"/>
    </row>
    <row r="49" spans="1:3" x14ac:dyDescent="0.4">
      <c r="A49" s="78" t="s">
        <v>711</v>
      </c>
      <c r="B49" s="255"/>
      <c r="C49" s="78"/>
    </row>
    <row r="50" spans="1:3" x14ac:dyDescent="0.4">
      <c r="A50" s="78" t="s">
        <v>710</v>
      </c>
      <c r="B50" s="255"/>
      <c r="C50" s="78"/>
    </row>
    <row r="51" spans="1:3" x14ac:dyDescent="0.4">
      <c r="A51" s="78" t="s">
        <v>706</v>
      </c>
      <c r="B51" s="255"/>
      <c r="C51" s="78"/>
    </row>
    <row r="52" spans="1:3" x14ac:dyDescent="0.4">
      <c r="A52" s="78" t="s">
        <v>709</v>
      </c>
      <c r="B52" s="255"/>
      <c r="C52" s="78"/>
    </row>
    <row r="53" spans="1:3" x14ac:dyDescent="0.4">
      <c r="A53" s="78" t="s">
        <v>712</v>
      </c>
      <c r="B53" s="255"/>
      <c r="C53" s="78"/>
    </row>
    <row r="54" spans="1:3" x14ac:dyDescent="0.4">
      <c r="A54" s="77"/>
      <c r="B54" s="258"/>
      <c r="C54" s="77"/>
    </row>
    <row r="55" spans="1:3" x14ac:dyDescent="0.4">
      <c r="A55" s="246" t="s">
        <v>723</v>
      </c>
      <c r="B55" s="256"/>
      <c r="C55" s="246"/>
    </row>
    <row r="56" spans="1:3" s="78" customFormat="1" x14ac:dyDescent="0.4">
      <c r="A56" s="78" t="s">
        <v>725</v>
      </c>
      <c r="B56" s="255"/>
    </row>
    <row r="57" spans="1:3" s="78" customFormat="1" x14ac:dyDescent="0.4">
      <c r="A57" s="78" t="s">
        <v>726</v>
      </c>
      <c r="B57" s="255"/>
    </row>
    <row r="58" spans="1:3" s="78" customFormat="1" x14ac:dyDescent="0.4">
      <c r="A58" s="78" t="s">
        <v>727</v>
      </c>
      <c r="B58" s="255"/>
    </row>
    <row r="59" spans="1:3" s="78" customFormat="1" x14ac:dyDescent="0.4">
      <c r="A59" s="78" t="s">
        <v>728</v>
      </c>
      <c r="B59" s="255"/>
    </row>
    <row r="60" spans="1:3" s="78" customFormat="1" x14ac:dyDescent="0.4">
      <c r="B60" s="255"/>
    </row>
    <row r="61" spans="1:3" s="78" customFormat="1" x14ac:dyDescent="0.4">
      <c r="B61" s="255"/>
    </row>
    <row r="62" spans="1:3" s="78" customFormat="1" x14ac:dyDescent="0.4">
      <c r="B62" s="255"/>
    </row>
    <row r="63" spans="1:3" s="78" customFormat="1" x14ac:dyDescent="0.4">
      <c r="B63" s="255"/>
    </row>
    <row r="64" spans="1:3" x14ac:dyDescent="0.4">
      <c r="A64" s="77"/>
      <c r="B64" s="258"/>
      <c r="C64" s="77"/>
    </row>
    <row r="65" spans="1:3" x14ac:dyDescent="0.4">
      <c r="A65" s="77"/>
      <c r="B65" s="258"/>
      <c r="C65" s="77"/>
    </row>
    <row r="66" spans="1:3" x14ac:dyDescent="0.4">
      <c r="A66" s="77"/>
      <c r="B66" s="258"/>
      <c r="C66" s="77"/>
    </row>
    <row r="67" spans="1:3" x14ac:dyDescent="0.4">
      <c r="A67" s="77"/>
      <c r="B67" s="258"/>
      <c r="C67" s="77"/>
    </row>
    <row r="68" spans="1:3" x14ac:dyDescent="0.4">
      <c r="A68" s="77"/>
      <c r="B68" s="258"/>
      <c r="C68" s="77"/>
    </row>
    <row r="69" spans="1:3" x14ac:dyDescent="0.4">
      <c r="A69" s="77"/>
      <c r="B69" s="258"/>
      <c r="C69" s="77"/>
    </row>
    <row r="70" spans="1:3" x14ac:dyDescent="0.4">
      <c r="A70" s="77"/>
      <c r="B70" s="258"/>
      <c r="C70" s="77"/>
    </row>
    <row r="71" spans="1:3" x14ac:dyDescent="0.4">
      <c r="A71" s="77"/>
      <c r="B71" s="258"/>
      <c r="C71" s="77"/>
    </row>
    <row r="72" spans="1:3" x14ac:dyDescent="0.4">
      <c r="A72" s="77"/>
      <c r="B72" s="258"/>
      <c r="C72" s="77"/>
    </row>
    <row r="73" spans="1:3" x14ac:dyDescent="0.4">
      <c r="A73" s="77"/>
      <c r="B73" s="258"/>
      <c r="C73" s="77"/>
    </row>
    <row r="74" spans="1:3" x14ac:dyDescent="0.4">
      <c r="A74" s="77"/>
      <c r="B74" s="258"/>
      <c r="C74" s="77"/>
    </row>
    <row r="75" spans="1:3" x14ac:dyDescent="0.4">
      <c r="A75" s="77"/>
      <c r="B75" s="258"/>
      <c r="C75" s="77"/>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39997558519241921"/>
  </sheetPr>
  <dimension ref="B1:O55"/>
  <sheetViews>
    <sheetView workbookViewId="0">
      <selection activeCell="E2" sqref="E2:G14"/>
    </sheetView>
  </sheetViews>
  <sheetFormatPr defaultColWidth="8.88671875" defaultRowHeight="14.4" x14ac:dyDescent="0.3"/>
  <cols>
    <col min="1" max="1" width="1.44140625" customWidth="1"/>
    <col min="2" max="2" width="17.33203125" bestFit="1" customWidth="1"/>
    <col min="3" max="3" width="3.44140625" customWidth="1"/>
    <col min="5" max="7" width="7.33203125" style="7" customWidth="1"/>
    <col min="8" max="8" width="4.44140625" customWidth="1"/>
    <col min="9" max="9" width="6.44140625" bestFit="1" customWidth="1"/>
    <col min="10" max="10" width="6" customWidth="1"/>
    <col min="11" max="11" width="6.6640625" bestFit="1" customWidth="1"/>
    <col min="12" max="12" width="17.44140625" bestFit="1" customWidth="1"/>
    <col min="13" max="13" width="22.109375" bestFit="1" customWidth="1"/>
    <col min="14" max="14" width="9.88671875" style="7" bestFit="1" customWidth="1"/>
    <col min="15" max="15" width="9.44140625" style="7" bestFit="1" customWidth="1"/>
  </cols>
  <sheetData>
    <row r="1" spans="2:15" ht="7.5" customHeight="1" x14ac:dyDescent="0.25"/>
    <row r="2" spans="2:15" ht="15" x14ac:dyDescent="0.25">
      <c r="E2" s="10" t="s">
        <v>65</v>
      </c>
      <c r="F2" s="6" t="s">
        <v>570</v>
      </c>
      <c r="G2" s="14" t="s">
        <v>67</v>
      </c>
      <c r="I2" s="9" t="s">
        <v>65</v>
      </c>
      <c r="J2" s="2" t="s">
        <v>570</v>
      </c>
      <c r="K2" s="13" t="s">
        <v>67</v>
      </c>
      <c r="N2" s="7" t="s">
        <v>83</v>
      </c>
      <c r="O2" s="7" t="s">
        <v>84</v>
      </c>
    </row>
    <row r="3" spans="2:15" ht="15" x14ac:dyDescent="0.25">
      <c r="B3" s="11" t="s">
        <v>68</v>
      </c>
      <c r="C3" s="3" t="s">
        <v>69</v>
      </c>
      <c r="D3" s="260" t="s">
        <v>70</v>
      </c>
      <c r="E3" s="15">
        <v>80</v>
      </c>
      <c r="F3" s="15">
        <v>10</v>
      </c>
      <c r="G3" s="15">
        <v>10</v>
      </c>
      <c r="I3" s="3"/>
      <c r="J3" s="5" t="s">
        <v>85</v>
      </c>
      <c r="K3" s="17" t="s">
        <v>86</v>
      </c>
      <c r="L3" t="s">
        <v>87</v>
      </c>
      <c r="M3" t="s">
        <v>591</v>
      </c>
      <c r="N3" s="7">
        <v>42.5</v>
      </c>
      <c r="O3" s="7">
        <v>7.5</v>
      </c>
    </row>
    <row r="4" spans="2:15" ht="15" x14ac:dyDescent="0.25">
      <c r="B4" s="9"/>
      <c r="C4" s="3" t="s">
        <v>71</v>
      </c>
      <c r="D4" s="260" t="s">
        <v>72</v>
      </c>
      <c r="E4" s="15">
        <v>60</v>
      </c>
      <c r="F4" s="15">
        <v>30</v>
      </c>
      <c r="G4" s="15">
        <v>10</v>
      </c>
      <c r="I4" s="3" t="s">
        <v>85</v>
      </c>
      <c r="J4" s="5" t="s">
        <v>86</v>
      </c>
      <c r="K4" s="17"/>
      <c r="L4" t="s">
        <v>88</v>
      </c>
      <c r="M4" t="s">
        <v>592</v>
      </c>
      <c r="N4" s="7">
        <v>42.5</v>
      </c>
      <c r="O4" s="7">
        <v>7.5</v>
      </c>
    </row>
    <row r="5" spans="2:15" ht="15" x14ac:dyDescent="0.25">
      <c r="B5" s="9"/>
      <c r="C5" s="3" t="s">
        <v>73</v>
      </c>
      <c r="D5" s="260" t="s">
        <v>74</v>
      </c>
      <c r="E5" s="15">
        <v>60</v>
      </c>
      <c r="F5" s="15">
        <v>10</v>
      </c>
      <c r="G5" s="15">
        <v>30</v>
      </c>
      <c r="I5" s="3" t="s">
        <v>85</v>
      </c>
      <c r="J5" s="5"/>
      <c r="K5" s="17" t="s">
        <v>86</v>
      </c>
      <c r="L5" t="s">
        <v>89</v>
      </c>
      <c r="M5" t="s">
        <v>90</v>
      </c>
      <c r="N5" s="7">
        <v>42.5</v>
      </c>
      <c r="O5" s="7">
        <v>7.5</v>
      </c>
    </row>
    <row r="6" spans="2:15" ht="15" x14ac:dyDescent="0.25">
      <c r="B6" s="4" t="s">
        <v>593</v>
      </c>
      <c r="C6" s="5" t="s">
        <v>75</v>
      </c>
      <c r="D6" s="261" t="s">
        <v>72</v>
      </c>
      <c r="E6" s="16">
        <v>10</v>
      </c>
      <c r="F6" s="16">
        <v>80</v>
      </c>
      <c r="G6" s="16">
        <v>10</v>
      </c>
      <c r="I6" s="3"/>
      <c r="J6" s="5" t="s">
        <v>85</v>
      </c>
      <c r="K6" s="17" t="s">
        <v>86</v>
      </c>
      <c r="L6" t="s">
        <v>91</v>
      </c>
      <c r="M6" t="s">
        <v>591</v>
      </c>
      <c r="N6" s="7">
        <v>42.5</v>
      </c>
      <c r="O6" s="7">
        <v>7.5</v>
      </c>
    </row>
    <row r="7" spans="2:15" ht="15" x14ac:dyDescent="0.25">
      <c r="B7" s="2"/>
      <c r="C7" s="5" t="s">
        <v>76</v>
      </c>
      <c r="D7" s="261" t="s">
        <v>77</v>
      </c>
      <c r="E7" s="16">
        <v>30</v>
      </c>
      <c r="F7" s="16">
        <v>60</v>
      </c>
      <c r="G7" s="16">
        <v>10</v>
      </c>
      <c r="I7" s="3" t="s">
        <v>86</v>
      </c>
      <c r="J7" s="5"/>
      <c r="K7" s="17" t="s">
        <v>85</v>
      </c>
      <c r="L7" t="s">
        <v>92</v>
      </c>
      <c r="M7" t="s">
        <v>93</v>
      </c>
      <c r="N7" s="7">
        <v>42.5</v>
      </c>
      <c r="O7" s="7">
        <v>7.5</v>
      </c>
    </row>
    <row r="8" spans="2:15" ht="15" x14ac:dyDescent="0.25">
      <c r="B8" s="2"/>
      <c r="C8" s="5" t="s">
        <v>78</v>
      </c>
      <c r="D8" s="261" t="s">
        <v>74</v>
      </c>
      <c r="E8" s="16">
        <v>10</v>
      </c>
      <c r="F8" s="16">
        <v>60</v>
      </c>
      <c r="G8" s="16">
        <v>30</v>
      </c>
      <c r="I8" s="3" t="s">
        <v>86</v>
      </c>
      <c r="J8" s="5" t="s">
        <v>85</v>
      </c>
      <c r="K8" s="17"/>
      <c r="L8" t="s">
        <v>94</v>
      </c>
      <c r="M8" t="s">
        <v>93</v>
      </c>
      <c r="N8" s="7">
        <v>42.5</v>
      </c>
      <c r="O8" s="7">
        <v>7.5</v>
      </c>
    </row>
    <row r="9" spans="2:15" ht="15" x14ac:dyDescent="0.25">
      <c r="B9" s="12" t="s">
        <v>79</v>
      </c>
      <c r="C9" s="17" t="s">
        <v>80</v>
      </c>
      <c r="D9" s="262" t="s">
        <v>74</v>
      </c>
      <c r="E9" s="18">
        <v>10</v>
      </c>
      <c r="F9" s="18">
        <v>10</v>
      </c>
      <c r="G9" s="18">
        <v>80</v>
      </c>
      <c r="I9" s="3" t="s">
        <v>85</v>
      </c>
      <c r="J9" s="5" t="s">
        <v>86</v>
      </c>
      <c r="K9" s="17"/>
      <c r="L9" t="s">
        <v>95</v>
      </c>
      <c r="M9" t="s">
        <v>592</v>
      </c>
      <c r="N9" s="7">
        <v>42.5</v>
      </c>
      <c r="O9" s="7">
        <v>7.5</v>
      </c>
    </row>
    <row r="10" spans="2:15" ht="15" x14ac:dyDescent="0.25">
      <c r="B10" s="13"/>
      <c r="C10" s="17" t="s">
        <v>81</v>
      </c>
      <c r="D10" s="262" t="s">
        <v>72</v>
      </c>
      <c r="E10" s="18">
        <v>30</v>
      </c>
      <c r="F10" s="18">
        <v>10</v>
      </c>
      <c r="G10" s="18">
        <v>60</v>
      </c>
      <c r="I10" s="3"/>
      <c r="J10" s="5" t="s">
        <v>85</v>
      </c>
      <c r="K10" s="17" t="s">
        <v>86</v>
      </c>
      <c r="L10" t="s">
        <v>96</v>
      </c>
      <c r="M10" t="s">
        <v>591</v>
      </c>
      <c r="N10" s="7">
        <v>42.5</v>
      </c>
      <c r="O10" s="7">
        <v>7.5</v>
      </c>
    </row>
    <row r="11" spans="2:15" ht="15" x14ac:dyDescent="0.25">
      <c r="B11" s="13"/>
      <c r="C11" s="17" t="s">
        <v>82</v>
      </c>
      <c r="D11" s="262" t="s">
        <v>77</v>
      </c>
      <c r="E11" s="18">
        <v>10</v>
      </c>
      <c r="F11" s="18">
        <v>30</v>
      </c>
      <c r="G11" s="18">
        <v>60</v>
      </c>
      <c r="I11" s="3" t="s">
        <v>85</v>
      </c>
      <c r="J11" s="5" t="s">
        <v>86</v>
      </c>
      <c r="K11" s="17"/>
      <c r="L11" t="s">
        <v>97</v>
      </c>
      <c r="M11" t="s">
        <v>592</v>
      </c>
      <c r="N11" s="7">
        <v>42.5</v>
      </c>
      <c r="O11" s="7">
        <v>7.5</v>
      </c>
    </row>
    <row r="12" spans="2:15" ht="15" x14ac:dyDescent="0.25">
      <c r="B12" s="59" t="s">
        <v>142</v>
      </c>
      <c r="C12" s="60" t="s">
        <v>141</v>
      </c>
      <c r="D12" s="263" t="s">
        <v>70</v>
      </c>
      <c r="E12" s="61">
        <v>40</v>
      </c>
      <c r="F12" s="61">
        <v>30</v>
      </c>
      <c r="G12" s="61">
        <v>30</v>
      </c>
      <c r="I12" s="62" t="s">
        <v>144</v>
      </c>
      <c r="J12" s="62"/>
      <c r="K12" s="62"/>
    </row>
    <row r="13" spans="2:15" ht="15" x14ac:dyDescent="0.25">
      <c r="B13" s="59"/>
      <c r="C13" s="60" t="s">
        <v>145</v>
      </c>
      <c r="D13" s="263" t="s">
        <v>77</v>
      </c>
      <c r="E13" s="61">
        <v>30</v>
      </c>
      <c r="F13" s="61">
        <v>40</v>
      </c>
      <c r="G13" s="61">
        <v>30</v>
      </c>
      <c r="I13" s="62"/>
      <c r="J13" s="62" t="s">
        <v>144</v>
      </c>
      <c r="K13" s="62"/>
    </row>
    <row r="14" spans="2:15" ht="15" x14ac:dyDescent="0.25">
      <c r="B14" s="59"/>
      <c r="C14" s="60" t="s">
        <v>146</v>
      </c>
      <c r="D14" s="263" t="s">
        <v>72</v>
      </c>
      <c r="E14" s="61">
        <v>30</v>
      </c>
      <c r="F14" s="61">
        <v>30</v>
      </c>
      <c r="G14" s="61">
        <v>40</v>
      </c>
      <c r="I14" s="62"/>
      <c r="J14" s="62"/>
      <c r="K14" s="62" t="s">
        <v>144</v>
      </c>
    </row>
    <row r="15" spans="2:15" ht="15" x14ac:dyDescent="0.25">
      <c r="D15" s="259" t="s">
        <v>732</v>
      </c>
    </row>
    <row r="19" spans="4:6" x14ac:dyDescent="0.3">
      <c r="D19">
        <v>0.28000000000000003</v>
      </c>
      <c r="E19" s="7">
        <f>((60*12)/12)*D19</f>
        <v>16.8</v>
      </c>
      <c r="F19" s="7">
        <f>E19*2</f>
        <v>33.6</v>
      </c>
    </row>
    <row r="20" spans="4:6" x14ac:dyDescent="0.3">
      <c r="D20">
        <v>0.53</v>
      </c>
      <c r="E20" s="7">
        <f>((60*12)/12)*D20</f>
        <v>31.8</v>
      </c>
      <c r="F20" s="7">
        <f>E20*2</f>
        <v>63.6</v>
      </c>
    </row>
    <row r="46" spans="6:6" x14ac:dyDescent="0.3">
      <c r="F46" s="8"/>
    </row>
    <row r="49" spans="6:6" x14ac:dyDescent="0.3">
      <c r="F49" s="8"/>
    </row>
    <row r="52" spans="6:6" x14ac:dyDescent="0.3">
      <c r="F52" s="8"/>
    </row>
    <row r="55" spans="6:6" x14ac:dyDescent="0.3">
      <c r="F55" s="8"/>
    </row>
  </sheetData>
  <pageMargins left="0.7" right="0.7" top="0.75" bottom="0.75" header="0.3" footer="0.3"/>
  <pageSetup orientation="portrait" verticalDpi="300"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U119"/>
  <sheetViews>
    <sheetView workbookViewId="0">
      <selection activeCell="K14" sqref="K14"/>
    </sheetView>
  </sheetViews>
  <sheetFormatPr defaultColWidth="8.88671875" defaultRowHeight="14.4" x14ac:dyDescent="0.3"/>
  <sheetData>
    <row r="2" spans="2:11" ht="15" x14ac:dyDescent="0.25">
      <c r="B2" s="64" t="s">
        <v>200</v>
      </c>
    </row>
    <row r="3" spans="2:11" ht="15" x14ac:dyDescent="0.25">
      <c r="C3" t="s">
        <v>201</v>
      </c>
      <c r="K3">
        <f>(((3 + 0) /2) * 100) * 0.5</f>
        <v>75</v>
      </c>
    </row>
    <row r="4" spans="2:11" ht="15" x14ac:dyDescent="0.25">
      <c r="B4" t="s">
        <v>0</v>
      </c>
    </row>
    <row r="6" spans="2:11" ht="15" x14ac:dyDescent="0.25">
      <c r="B6" t="s">
        <v>1</v>
      </c>
    </row>
    <row r="7" spans="2:11" ht="15" x14ac:dyDescent="0.25">
      <c r="B7" t="s">
        <v>2</v>
      </c>
    </row>
    <row r="8" spans="2:11" ht="15" x14ac:dyDescent="0.25">
      <c r="B8" t="s">
        <v>180</v>
      </c>
    </row>
    <row r="9" spans="2:11" ht="15" x14ac:dyDescent="0.25">
      <c r="B9" t="s">
        <v>594</v>
      </c>
    </row>
    <row r="10" spans="2:11" ht="15" x14ac:dyDescent="0.25">
      <c r="B10" t="s">
        <v>595</v>
      </c>
    </row>
    <row r="11" spans="2:11" ht="15" x14ac:dyDescent="0.25">
      <c r="B11" t="s">
        <v>3</v>
      </c>
    </row>
    <row r="12" spans="2:11" ht="15" x14ac:dyDescent="0.25">
      <c r="B12" t="s">
        <v>4</v>
      </c>
    </row>
    <row r="13" spans="2:11" ht="15" x14ac:dyDescent="0.25">
      <c r="B13" t="s">
        <v>5</v>
      </c>
    </row>
    <row r="14" spans="2:11" ht="15" x14ac:dyDescent="0.25">
      <c r="B14" t="s">
        <v>6</v>
      </c>
    </row>
    <row r="15" spans="2:11" ht="15" x14ac:dyDescent="0.25">
      <c r="B15" t="s">
        <v>4</v>
      </c>
    </row>
    <row r="16" spans="2:11" ht="15" x14ac:dyDescent="0.25">
      <c r="B16" t="s">
        <v>7</v>
      </c>
    </row>
    <row r="17" spans="2:2" ht="15" x14ac:dyDescent="0.25">
      <c r="B17" t="s">
        <v>8</v>
      </c>
    </row>
    <row r="18" spans="2:2" x14ac:dyDescent="0.3">
      <c r="B18" t="s">
        <v>9</v>
      </c>
    </row>
    <row r="19" spans="2:2" x14ac:dyDescent="0.3">
      <c r="B19" t="s">
        <v>10</v>
      </c>
    </row>
    <row r="20" spans="2:2" x14ac:dyDescent="0.3">
      <c r="B20" t="s">
        <v>11</v>
      </c>
    </row>
    <row r="22" spans="2:2" x14ac:dyDescent="0.3">
      <c r="B22" t="s">
        <v>12</v>
      </c>
    </row>
    <row r="24" spans="2:2" x14ac:dyDescent="0.3">
      <c r="B24" t="s">
        <v>13</v>
      </c>
    </row>
    <row r="25" spans="2:2" x14ac:dyDescent="0.3">
      <c r="B25" t="s">
        <v>14</v>
      </c>
    </row>
    <row r="26" spans="2:2" x14ac:dyDescent="0.3">
      <c r="B26" t="s">
        <v>205</v>
      </c>
    </row>
    <row r="27" spans="2:2" x14ac:dyDescent="0.3">
      <c r="B27" t="s">
        <v>596</v>
      </c>
    </row>
    <row r="28" spans="2:2" x14ac:dyDescent="0.3">
      <c r="B28" t="s">
        <v>206</v>
      </c>
    </row>
    <row r="29" spans="2:2" x14ac:dyDescent="0.3">
      <c r="B29" t="s">
        <v>17</v>
      </c>
    </row>
    <row r="30" spans="2:2" x14ac:dyDescent="0.3">
      <c r="B30" t="s">
        <v>191</v>
      </c>
    </row>
    <row r="31" spans="2:2" x14ac:dyDescent="0.3">
      <c r="B31" t="s">
        <v>192</v>
      </c>
    </row>
    <row r="32" spans="2:2" x14ac:dyDescent="0.3">
      <c r="B32" t="s">
        <v>207</v>
      </c>
    </row>
    <row r="33" spans="2:21" x14ac:dyDescent="0.3">
      <c r="B33" t="s">
        <v>208</v>
      </c>
    </row>
    <row r="34" spans="2:21" x14ac:dyDescent="0.3">
      <c r="B34" t="s">
        <v>209</v>
      </c>
    </row>
    <row r="35" spans="2:21" x14ac:dyDescent="0.3">
      <c r="B35" t="s">
        <v>210</v>
      </c>
    </row>
    <row r="37" spans="2:21" x14ac:dyDescent="0.3">
      <c r="B37" t="s">
        <v>190</v>
      </c>
    </row>
    <row r="38" spans="2:21" x14ac:dyDescent="0.3">
      <c r="Q38" s="7" t="s">
        <v>198</v>
      </c>
      <c r="R38" s="7" t="s">
        <v>202</v>
      </c>
      <c r="S38" s="7" t="s">
        <v>199</v>
      </c>
      <c r="T38" s="106" t="s">
        <v>197</v>
      </c>
      <c r="U38" s="7"/>
    </row>
    <row r="39" spans="2:21" x14ac:dyDescent="0.3">
      <c r="B39" t="s">
        <v>13</v>
      </c>
      <c r="Q39" s="7" t="s">
        <v>194</v>
      </c>
      <c r="R39" s="7"/>
      <c r="S39" s="7">
        <v>0</v>
      </c>
      <c r="T39" s="7">
        <v>62.9</v>
      </c>
    </row>
    <row r="40" spans="2:21" x14ac:dyDescent="0.3">
      <c r="B40" t="s">
        <v>14</v>
      </c>
      <c r="Q40" s="7" t="s">
        <v>196</v>
      </c>
      <c r="R40" s="7">
        <v>10</v>
      </c>
      <c r="S40" s="7">
        <f>R40*0.3048</f>
        <v>3.048</v>
      </c>
      <c r="T40" s="7">
        <v>43.4</v>
      </c>
    </row>
    <row r="41" spans="2:21" x14ac:dyDescent="0.3">
      <c r="B41" t="s">
        <v>15</v>
      </c>
      <c r="Q41" s="107">
        <v>40831</v>
      </c>
      <c r="R41" s="7">
        <v>15</v>
      </c>
      <c r="S41" s="7">
        <f t="shared" ref="S41:S43" si="0">R41*0.3048</f>
        <v>4.5720000000000001</v>
      </c>
      <c r="T41" s="7"/>
    </row>
    <row r="42" spans="2:21" x14ac:dyDescent="0.3">
      <c r="B42" t="s">
        <v>596</v>
      </c>
      <c r="Q42" s="7" t="s">
        <v>195</v>
      </c>
      <c r="R42" s="7">
        <v>23</v>
      </c>
      <c r="S42" s="7">
        <f t="shared" si="0"/>
        <v>7.0104000000000006</v>
      </c>
      <c r="T42" s="7">
        <v>39.299999999999997</v>
      </c>
    </row>
    <row r="43" spans="2:21" x14ac:dyDescent="0.3">
      <c r="B43" t="s">
        <v>16</v>
      </c>
      <c r="Q43" s="7" t="s">
        <v>193</v>
      </c>
      <c r="R43" s="7">
        <v>23.8</v>
      </c>
      <c r="S43" s="7">
        <f t="shared" si="0"/>
        <v>7.2542400000000002</v>
      </c>
      <c r="T43" s="7">
        <v>36</v>
      </c>
    </row>
    <row r="44" spans="2:21" x14ac:dyDescent="0.3">
      <c r="B44" t="s">
        <v>17</v>
      </c>
      <c r="R44" s="7"/>
      <c r="S44" s="7"/>
      <c r="T44" s="7"/>
    </row>
    <row r="45" spans="2:21" x14ac:dyDescent="0.3">
      <c r="B45" t="s">
        <v>18</v>
      </c>
      <c r="R45" s="7"/>
      <c r="S45" s="7"/>
      <c r="T45" s="7"/>
    </row>
    <row r="46" spans="2:21" x14ac:dyDescent="0.3">
      <c r="B46" t="s">
        <v>189</v>
      </c>
    </row>
    <row r="47" spans="2:21" x14ac:dyDescent="0.3">
      <c r="B47" t="s">
        <v>19</v>
      </c>
    </row>
    <row r="52" spans="2:2" x14ac:dyDescent="0.3">
      <c r="B52" t="s">
        <v>20</v>
      </c>
    </row>
    <row r="54" spans="2:2" x14ac:dyDescent="0.3">
      <c r="B54" t="s">
        <v>21</v>
      </c>
    </row>
    <row r="55" spans="2:2" x14ac:dyDescent="0.3">
      <c r="B55" t="s">
        <v>22</v>
      </c>
    </row>
    <row r="56" spans="2:2" x14ac:dyDescent="0.3">
      <c r="B56" t="s">
        <v>178</v>
      </c>
    </row>
    <row r="57" spans="2:2" x14ac:dyDescent="0.3">
      <c r="B57" t="s">
        <v>179</v>
      </c>
    </row>
    <row r="58" spans="2:2" x14ac:dyDescent="0.3">
      <c r="B58" t="s">
        <v>597</v>
      </c>
    </row>
    <row r="59" spans="2:2" x14ac:dyDescent="0.3">
      <c r="B59" t="s">
        <v>23</v>
      </c>
    </row>
    <row r="60" spans="2:2" x14ac:dyDescent="0.3">
      <c r="B60" t="s">
        <v>24</v>
      </c>
    </row>
    <row r="61" spans="2:2" x14ac:dyDescent="0.3">
      <c r="B61" t="s">
        <v>25</v>
      </c>
    </row>
    <row r="62" spans="2:2" x14ac:dyDescent="0.3">
      <c r="B62" t="s">
        <v>26</v>
      </c>
    </row>
    <row r="63" spans="2:2" x14ac:dyDescent="0.3">
      <c r="B63" t="s">
        <v>27</v>
      </c>
    </row>
    <row r="64" spans="2:2" x14ac:dyDescent="0.3">
      <c r="B64" t="s">
        <v>28</v>
      </c>
    </row>
    <row r="65" spans="2:2" x14ac:dyDescent="0.3">
      <c r="B65" t="s">
        <v>29</v>
      </c>
    </row>
    <row r="66" spans="2:2" x14ac:dyDescent="0.3">
      <c r="B66" t="s">
        <v>30</v>
      </c>
    </row>
    <row r="68" spans="2:2" x14ac:dyDescent="0.3">
      <c r="B68" t="s">
        <v>31</v>
      </c>
    </row>
    <row r="70" spans="2:2" x14ac:dyDescent="0.3">
      <c r="B70" t="s">
        <v>32</v>
      </c>
    </row>
    <row r="71" spans="2:2" x14ac:dyDescent="0.3">
      <c r="B71" t="s">
        <v>33</v>
      </c>
    </row>
    <row r="72" spans="2:2" x14ac:dyDescent="0.3">
      <c r="B72" t="s">
        <v>34</v>
      </c>
    </row>
    <row r="73" spans="2:2" x14ac:dyDescent="0.3">
      <c r="B73" t="s">
        <v>35</v>
      </c>
    </row>
    <row r="74" spans="2:2" x14ac:dyDescent="0.3">
      <c r="B74" t="s">
        <v>598</v>
      </c>
    </row>
    <row r="75" spans="2:2" x14ac:dyDescent="0.3">
      <c r="B75" t="s">
        <v>599</v>
      </c>
    </row>
    <row r="76" spans="2:2" x14ac:dyDescent="0.3">
      <c r="B76" t="s">
        <v>36</v>
      </c>
    </row>
    <row r="77" spans="2:2" x14ac:dyDescent="0.3">
      <c r="B77" t="s">
        <v>4</v>
      </c>
    </row>
    <row r="78" spans="2:2" x14ac:dyDescent="0.3">
      <c r="B78" t="s">
        <v>5</v>
      </c>
    </row>
    <row r="79" spans="2:2" x14ac:dyDescent="0.3">
      <c r="B79" t="s">
        <v>37</v>
      </c>
    </row>
    <row r="80" spans="2:2" x14ac:dyDescent="0.3">
      <c r="B80" t="s">
        <v>38</v>
      </c>
    </row>
    <row r="81" spans="2:2" x14ac:dyDescent="0.3">
      <c r="B81" t="s">
        <v>39</v>
      </c>
    </row>
    <row r="82" spans="2:2" x14ac:dyDescent="0.3">
      <c r="B82" t="s">
        <v>40</v>
      </c>
    </row>
    <row r="83" spans="2:2" x14ac:dyDescent="0.3">
      <c r="B83" t="s">
        <v>41</v>
      </c>
    </row>
    <row r="84" spans="2:2" x14ac:dyDescent="0.3">
      <c r="B84" t="s">
        <v>42</v>
      </c>
    </row>
    <row r="85" spans="2:2" x14ac:dyDescent="0.3">
      <c r="B85" t="s">
        <v>43</v>
      </c>
    </row>
    <row r="86" spans="2:2" x14ac:dyDescent="0.3">
      <c r="B86" t="s">
        <v>44</v>
      </c>
    </row>
    <row r="88" spans="2:2" x14ac:dyDescent="0.3">
      <c r="B88" t="s">
        <v>45</v>
      </c>
    </row>
    <row r="90" spans="2:2" x14ac:dyDescent="0.3">
      <c r="B90" t="s">
        <v>46</v>
      </c>
    </row>
    <row r="91" spans="2:2" x14ac:dyDescent="0.3">
      <c r="B91" t="s">
        <v>47</v>
      </c>
    </row>
    <row r="92" spans="2:2" x14ac:dyDescent="0.3">
      <c r="B92" t="s">
        <v>48</v>
      </c>
    </row>
    <row r="93" spans="2:2" x14ac:dyDescent="0.3">
      <c r="B93" t="s">
        <v>49</v>
      </c>
    </row>
    <row r="94" spans="2:2" x14ac:dyDescent="0.3">
      <c r="B94" t="s">
        <v>600</v>
      </c>
    </row>
    <row r="95" spans="2:2" x14ac:dyDescent="0.3">
      <c r="B95" t="s">
        <v>599</v>
      </c>
    </row>
    <row r="96" spans="2:2" x14ac:dyDescent="0.3">
      <c r="B96" t="s">
        <v>50</v>
      </c>
    </row>
    <row r="97" spans="2:2" x14ac:dyDescent="0.3">
      <c r="B97" t="s">
        <v>51</v>
      </c>
    </row>
    <row r="98" spans="2:2" x14ac:dyDescent="0.3">
      <c r="B98" t="s">
        <v>52</v>
      </c>
    </row>
    <row r="99" spans="2:2" x14ac:dyDescent="0.3">
      <c r="B99" t="s">
        <v>53</v>
      </c>
    </row>
    <row r="101" spans="2:2" x14ac:dyDescent="0.3">
      <c r="B101" t="s">
        <v>54</v>
      </c>
    </row>
    <row r="103" spans="2:2" x14ac:dyDescent="0.3">
      <c r="B103" t="s">
        <v>55</v>
      </c>
    </row>
    <row r="104" spans="2:2" x14ac:dyDescent="0.3">
      <c r="B104" t="s">
        <v>56</v>
      </c>
    </row>
    <row r="105" spans="2:2" x14ac:dyDescent="0.3">
      <c r="B105" t="s">
        <v>176</v>
      </c>
    </row>
    <row r="106" spans="2:2" x14ac:dyDescent="0.3">
      <c r="B106" t="s">
        <v>601</v>
      </c>
    </row>
    <row r="107" spans="2:2" x14ac:dyDescent="0.3">
      <c r="B107" t="s">
        <v>57</v>
      </c>
    </row>
    <row r="108" spans="2:2" x14ac:dyDescent="0.3">
      <c r="B108" t="s">
        <v>58</v>
      </c>
    </row>
    <row r="109" spans="2:2" x14ac:dyDescent="0.3">
      <c r="B109" t="s">
        <v>59</v>
      </c>
    </row>
    <row r="111" spans="2:2" x14ac:dyDescent="0.3">
      <c r="B111" t="s">
        <v>60</v>
      </c>
    </row>
    <row r="113" spans="2:2" x14ac:dyDescent="0.3">
      <c r="B113" t="s">
        <v>55</v>
      </c>
    </row>
    <row r="114" spans="2:2" x14ac:dyDescent="0.3">
      <c r="B114" t="s">
        <v>61</v>
      </c>
    </row>
    <row r="115" spans="2:2" x14ac:dyDescent="0.3">
      <c r="B115" t="s">
        <v>177</v>
      </c>
    </row>
    <row r="116" spans="2:2" x14ac:dyDescent="0.3">
      <c r="B116" t="s">
        <v>602</v>
      </c>
    </row>
    <row r="117" spans="2:2" x14ac:dyDescent="0.3">
      <c r="B117" t="s">
        <v>62</v>
      </c>
    </row>
    <row r="118" spans="2:2" x14ac:dyDescent="0.3">
      <c r="B118" t="s">
        <v>63</v>
      </c>
    </row>
    <row r="119" spans="2:2" x14ac:dyDescent="0.3">
      <c r="B119" t="s">
        <v>64</v>
      </c>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tint="0.39997558519241921"/>
  </sheetPr>
  <dimension ref="A1:AG66"/>
  <sheetViews>
    <sheetView zoomScale="85" zoomScaleNormal="85" zoomScalePageLayoutView="85" workbookViewId="0">
      <pane ySplit="1920" topLeftCell="A13" activePane="bottomLeft"/>
      <selection activeCell="D2" sqref="D2"/>
      <selection pane="bottomLeft" activeCell="H22" sqref="H22"/>
    </sheetView>
  </sheetViews>
  <sheetFormatPr defaultColWidth="8.88671875" defaultRowHeight="14.4" x14ac:dyDescent="0.3"/>
  <cols>
    <col min="1" max="1" width="5.109375" style="19" bestFit="1" customWidth="1"/>
    <col min="2" max="2" width="21.33203125" style="34" customWidth="1"/>
    <col min="3" max="4" width="4.44140625" style="46" customWidth="1"/>
    <col min="5" max="5" width="5.44140625" style="46" bestFit="1" customWidth="1"/>
    <col min="6" max="6" width="6.109375" style="46" customWidth="1"/>
    <col min="7" max="7" width="5.6640625" style="46" bestFit="1" customWidth="1"/>
    <col min="8" max="8" width="7.5546875" style="46" bestFit="1" customWidth="1"/>
    <col min="9" max="9" width="5.44140625" style="46" bestFit="1" customWidth="1"/>
    <col min="10" max="10" width="4.6640625" style="46" bestFit="1" customWidth="1"/>
    <col min="11" max="12" width="4.88671875" style="46" bestFit="1" customWidth="1"/>
    <col min="13" max="13" width="7.109375" style="46" customWidth="1"/>
    <col min="14" max="14" width="5.33203125" style="46" bestFit="1" customWidth="1"/>
    <col min="15" max="15" width="32" style="51" customWidth="1"/>
    <col min="16" max="16" width="5.44140625" style="19" customWidth="1"/>
    <col min="17" max="17" width="15.6640625" style="46" customWidth="1"/>
    <col min="18" max="18" width="4" style="46" bestFit="1" customWidth="1"/>
    <col min="19" max="19" width="3.109375" style="46" bestFit="1" customWidth="1"/>
    <col min="20" max="20" width="4" style="46" bestFit="1" customWidth="1"/>
    <col min="21" max="21" width="4.88671875" style="46" bestFit="1" customWidth="1"/>
    <col min="22" max="22" width="13.88671875" style="46" bestFit="1" customWidth="1"/>
    <col min="23" max="23" width="14.33203125" style="46" bestFit="1" customWidth="1"/>
    <col min="24" max="24" width="2.6640625" style="33" customWidth="1"/>
    <col min="25" max="25" width="5.33203125" bestFit="1" customWidth="1"/>
    <col min="26" max="26" width="13.44140625" bestFit="1" customWidth="1"/>
    <col min="27" max="27" width="9.33203125" bestFit="1" customWidth="1"/>
  </cols>
  <sheetData>
    <row r="1" spans="1:27" ht="15" x14ac:dyDescent="0.25">
      <c r="A1" s="85" t="s">
        <v>157</v>
      </c>
      <c r="B1" s="85"/>
      <c r="C1" s="86"/>
      <c r="D1" s="86"/>
      <c r="E1" s="86"/>
      <c r="F1" s="86"/>
      <c r="G1" s="86"/>
      <c r="H1" s="86"/>
      <c r="I1" s="86"/>
      <c r="J1" s="86"/>
      <c r="K1" s="86"/>
      <c r="L1" s="86"/>
      <c r="M1" s="86"/>
      <c r="N1" s="86"/>
      <c r="O1" s="87"/>
      <c r="P1" s="88"/>
      <c r="Q1" s="86"/>
      <c r="R1" s="86"/>
      <c r="S1" s="86"/>
      <c r="T1" s="86"/>
      <c r="U1" s="86"/>
      <c r="V1" s="86"/>
      <c r="W1" s="86"/>
      <c r="X1" s="89"/>
      <c r="Y1" s="90"/>
      <c r="Z1" s="90"/>
      <c r="AA1" s="90"/>
    </row>
    <row r="2" spans="1:27" ht="23.25" x14ac:dyDescent="0.25">
      <c r="A2" s="53" t="s">
        <v>137</v>
      </c>
      <c r="B2" s="54" t="s">
        <v>119</v>
      </c>
      <c r="C2" s="55" t="s">
        <v>118</v>
      </c>
      <c r="D2" s="55" t="s">
        <v>739</v>
      </c>
      <c r="E2" s="55" t="s">
        <v>65</v>
      </c>
      <c r="F2" s="55" t="s">
        <v>570</v>
      </c>
      <c r="G2" s="55" t="s">
        <v>67</v>
      </c>
      <c r="H2" s="55" t="s">
        <v>106</v>
      </c>
      <c r="I2" s="55" t="s">
        <v>107</v>
      </c>
      <c r="J2" s="55" t="s">
        <v>108</v>
      </c>
      <c r="K2" s="55" t="s">
        <v>109</v>
      </c>
      <c r="L2" s="55" t="s">
        <v>110</v>
      </c>
      <c r="M2" s="55" t="s">
        <v>126</v>
      </c>
      <c r="N2" s="55" t="s">
        <v>112</v>
      </c>
      <c r="O2" s="56" t="s">
        <v>115</v>
      </c>
      <c r="P2" s="53" t="s">
        <v>120</v>
      </c>
      <c r="Q2" s="57" t="s">
        <v>69</v>
      </c>
      <c r="R2" s="57" t="s">
        <v>71</v>
      </c>
      <c r="S2" s="57" t="s">
        <v>125</v>
      </c>
      <c r="T2" s="57" t="s">
        <v>73</v>
      </c>
      <c r="U2" s="57" t="s">
        <v>122</v>
      </c>
      <c r="V2" s="57" t="s">
        <v>123</v>
      </c>
      <c r="W2" s="57" t="s">
        <v>124</v>
      </c>
      <c r="X2" s="58"/>
      <c r="Y2" s="58" t="s">
        <v>138</v>
      </c>
      <c r="Z2" s="58" t="s">
        <v>139</v>
      </c>
      <c r="AA2" s="58" t="s">
        <v>140</v>
      </c>
    </row>
    <row r="3" spans="1:27" ht="15" x14ac:dyDescent="0.25">
      <c r="O3" s="52" t="s">
        <v>129</v>
      </c>
      <c r="P3" s="19">
        <f t="shared" ref="P3:P30" si="0">SUM(C3:N3)+(C3*2)</f>
        <v>0</v>
      </c>
    </row>
    <row r="4" spans="1:27" ht="22.5" x14ac:dyDescent="0.25">
      <c r="O4" s="52" t="s">
        <v>130</v>
      </c>
      <c r="P4" s="19">
        <f t="shared" si="0"/>
        <v>0</v>
      </c>
      <c r="Y4" s="33"/>
      <c r="Z4" s="34"/>
      <c r="AA4" s="34"/>
    </row>
    <row r="5" spans="1:27" ht="22.5" x14ac:dyDescent="0.25">
      <c r="B5" s="34" t="str">
        <f t="shared" ref="B5:B20" si="1">CONCATENATE(Y5,Z5,AA5)</f>
        <v/>
      </c>
      <c r="O5" s="52" t="s">
        <v>128</v>
      </c>
      <c r="P5" s="19">
        <f t="shared" si="0"/>
        <v>0</v>
      </c>
      <c r="Y5" s="33"/>
      <c r="Z5" s="33"/>
      <c r="AA5" s="44"/>
    </row>
    <row r="6" spans="1:27" ht="15" x14ac:dyDescent="0.25">
      <c r="A6" s="19">
        <v>0</v>
      </c>
      <c r="B6" s="34" t="str">
        <f t="shared" si="1"/>
        <v/>
      </c>
      <c r="O6" s="51" t="s">
        <v>621</v>
      </c>
      <c r="P6" s="19">
        <f t="shared" si="0"/>
        <v>0</v>
      </c>
      <c r="Y6" s="33"/>
      <c r="Z6" s="33"/>
      <c r="AA6" s="34"/>
    </row>
    <row r="7" spans="1:27" ht="15" x14ac:dyDescent="0.25">
      <c r="A7" s="19">
        <v>1</v>
      </c>
      <c r="B7" s="34" t="str">
        <f t="shared" si="1"/>
        <v>Bronze Speedy</v>
      </c>
      <c r="D7" s="46">
        <v>30</v>
      </c>
      <c r="O7" s="52" t="str">
        <f t="shared" ref="O7:O15" si="2">CONCATENATE("Increases ",Q7," by ",U7," plus ",T7," per level.")</f>
        <v>Increases Speed by 20 plus 0.5 per level.</v>
      </c>
      <c r="P7" s="19">
        <f t="shared" ref="P7:P9" si="3">SUM(C7:N7)+(C7*2)</f>
        <v>30</v>
      </c>
      <c r="Q7" s="46" t="s">
        <v>65</v>
      </c>
      <c r="R7" s="47"/>
      <c r="S7" s="47"/>
      <c r="T7" s="265">
        <v>0.5</v>
      </c>
      <c r="U7" s="265">
        <v>20</v>
      </c>
      <c r="Y7" s="33" t="s">
        <v>379</v>
      </c>
      <c r="Z7" s="34" t="s">
        <v>403</v>
      </c>
      <c r="AA7" s="44"/>
    </row>
    <row r="8" spans="1:27" ht="15" x14ac:dyDescent="0.25">
      <c r="A8" s="19">
        <v>2</v>
      </c>
      <c r="B8" s="34" t="str">
        <f t="shared" si="1"/>
        <v>Silver  Speedy</v>
      </c>
      <c r="C8" s="46">
        <v>10</v>
      </c>
      <c r="D8" s="46">
        <v>35</v>
      </c>
      <c r="O8" s="52" t="str">
        <f t="shared" si="2"/>
        <v>Increases Speed by 25 plus 0.5 per level.</v>
      </c>
      <c r="P8" s="19">
        <f t="shared" si="3"/>
        <v>65</v>
      </c>
      <c r="Q8" s="46" t="s">
        <v>65</v>
      </c>
      <c r="R8" s="47"/>
      <c r="S8" s="47"/>
      <c r="T8" s="265">
        <v>0.5</v>
      </c>
      <c r="U8" s="265">
        <v>25</v>
      </c>
      <c r="Y8" s="33" t="s">
        <v>116</v>
      </c>
      <c r="Z8" s="34" t="s">
        <v>403</v>
      </c>
      <c r="AA8" s="44"/>
    </row>
    <row r="9" spans="1:27" ht="15" x14ac:dyDescent="0.25">
      <c r="A9" s="19">
        <v>3</v>
      </c>
      <c r="B9" s="34" t="str">
        <f t="shared" si="1"/>
        <v>Gold  Speedy</v>
      </c>
      <c r="C9" s="46">
        <v>20</v>
      </c>
      <c r="D9" s="46">
        <v>60</v>
      </c>
      <c r="O9" s="52" t="str">
        <f t="shared" si="2"/>
        <v>Increases Speed by 30 plus 1.5 per level.</v>
      </c>
      <c r="P9" s="19">
        <f t="shared" si="3"/>
        <v>120</v>
      </c>
      <c r="Q9" s="46" t="s">
        <v>65</v>
      </c>
      <c r="R9" s="47"/>
      <c r="S9" s="47"/>
      <c r="T9" s="265">
        <v>1.5</v>
      </c>
      <c r="U9" s="265">
        <v>30</v>
      </c>
      <c r="Y9" s="33" t="s">
        <v>117</v>
      </c>
      <c r="Z9" s="34" t="s">
        <v>403</v>
      </c>
      <c r="AA9" s="44"/>
    </row>
    <row r="10" spans="1:27" ht="15" x14ac:dyDescent="0.25">
      <c r="A10" s="19">
        <v>4</v>
      </c>
      <c r="B10" s="34" t="str">
        <f t="shared" si="1"/>
        <v>Bronze Agilitys to Pay the Bills</v>
      </c>
      <c r="D10" s="46">
        <v>30</v>
      </c>
      <c r="O10" s="52" t="str">
        <f t="shared" si="2"/>
        <v>Increases Agility by 20 plus 0.5 per level.</v>
      </c>
      <c r="P10" s="19">
        <f t="shared" ref="P10:P12" si="4">SUM(C10:N10)+(C10*2)</f>
        <v>30</v>
      </c>
      <c r="Q10" s="46" t="s">
        <v>570</v>
      </c>
      <c r="R10" s="47"/>
      <c r="S10" s="47"/>
      <c r="T10" s="265">
        <v>0.5</v>
      </c>
      <c r="U10" s="265">
        <v>20</v>
      </c>
      <c r="Y10" s="33" t="s">
        <v>379</v>
      </c>
      <c r="Z10" s="34" t="s">
        <v>603</v>
      </c>
      <c r="AA10" s="44"/>
    </row>
    <row r="11" spans="1:27" ht="15" x14ac:dyDescent="0.25">
      <c r="A11" s="19">
        <v>5</v>
      </c>
      <c r="B11" s="34" t="str">
        <f t="shared" si="1"/>
        <v>Silver  Agilitys to Pay the Bills</v>
      </c>
      <c r="C11" s="46">
        <v>10</v>
      </c>
      <c r="D11" s="46">
        <v>35</v>
      </c>
      <c r="O11" s="52" t="str">
        <f t="shared" si="2"/>
        <v>Increases Agility by 25 plus 0.5 per level.</v>
      </c>
      <c r="P11" s="19">
        <f t="shared" si="4"/>
        <v>65</v>
      </c>
      <c r="Q11" s="46" t="s">
        <v>570</v>
      </c>
      <c r="R11" s="47"/>
      <c r="S11" s="47"/>
      <c r="T11" s="265">
        <v>0.5</v>
      </c>
      <c r="U11" s="265">
        <v>25</v>
      </c>
      <c r="Y11" s="33" t="s">
        <v>116</v>
      </c>
      <c r="Z11" s="34" t="s">
        <v>603</v>
      </c>
      <c r="AA11" s="44"/>
    </row>
    <row r="12" spans="1:27" ht="15" x14ac:dyDescent="0.25">
      <c r="A12" s="19">
        <v>6</v>
      </c>
      <c r="B12" s="34" t="str">
        <f t="shared" si="1"/>
        <v>Gold  Agilitys to Pay the Bills</v>
      </c>
      <c r="C12" s="46">
        <v>20</v>
      </c>
      <c r="D12" s="46">
        <v>60</v>
      </c>
      <c r="O12" s="52" t="str">
        <f t="shared" si="2"/>
        <v>Increases Agility by 30 plus 1.5 per level.</v>
      </c>
      <c r="P12" s="19">
        <f t="shared" si="4"/>
        <v>120</v>
      </c>
      <c r="Q12" s="46" t="s">
        <v>570</v>
      </c>
      <c r="R12" s="47"/>
      <c r="S12" s="47"/>
      <c r="T12" s="265">
        <v>1.5</v>
      </c>
      <c r="U12" s="265">
        <v>30</v>
      </c>
      <c r="Y12" s="33" t="s">
        <v>117</v>
      </c>
      <c r="Z12" s="34" t="s">
        <v>603</v>
      </c>
      <c r="AA12" s="44"/>
    </row>
    <row r="13" spans="1:27" ht="15" x14ac:dyDescent="0.25">
      <c r="A13" s="19">
        <v>7</v>
      </c>
      <c r="B13" s="34" t="str">
        <f t="shared" si="1"/>
        <v>Bronze Power Up</v>
      </c>
      <c r="D13" s="46">
        <v>30</v>
      </c>
      <c r="O13" s="52" t="str">
        <f t="shared" si="2"/>
        <v>Increases Power by 20 plus 0.5 per level.</v>
      </c>
      <c r="P13" s="19">
        <f t="shared" ref="P13:P15" si="5">SUM(C13:N13)+(C13*2)</f>
        <v>30</v>
      </c>
      <c r="Q13" s="46" t="s">
        <v>67</v>
      </c>
      <c r="R13" s="47"/>
      <c r="S13" s="47"/>
      <c r="T13" s="265">
        <v>0.5</v>
      </c>
      <c r="U13" s="265">
        <v>20</v>
      </c>
      <c r="Y13" s="33" t="s">
        <v>379</v>
      </c>
      <c r="Z13" s="34" t="s">
        <v>405</v>
      </c>
      <c r="AA13" s="44"/>
    </row>
    <row r="14" spans="1:27" ht="15" x14ac:dyDescent="0.25">
      <c r="A14" s="19">
        <v>8</v>
      </c>
      <c r="B14" s="34" t="str">
        <f t="shared" si="1"/>
        <v>Silver  Power Up</v>
      </c>
      <c r="C14" s="46">
        <v>10</v>
      </c>
      <c r="D14" s="46">
        <v>35</v>
      </c>
      <c r="O14" s="52" t="str">
        <f t="shared" si="2"/>
        <v>Increases Power by 25 plus 0.5 per level.</v>
      </c>
      <c r="P14" s="19">
        <f t="shared" si="5"/>
        <v>65</v>
      </c>
      <c r="Q14" s="46" t="s">
        <v>67</v>
      </c>
      <c r="R14" s="47"/>
      <c r="S14" s="47"/>
      <c r="T14" s="265">
        <v>0.5</v>
      </c>
      <c r="U14" s="265">
        <v>25</v>
      </c>
      <c r="X14" s="34"/>
      <c r="Y14" s="33" t="s">
        <v>116</v>
      </c>
      <c r="Z14" s="34" t="s">
        <v>405</v>
      </c>
      <c r="AA14" s="44"/>
    </row>
    <row r="15" spans="1:27" ht="15" x14ac:dyDescent="0.25">
      <c r="A15" s="19">
        <v>9</v>
      </c>
      <c r="B15" s="34" t="str">
        <f t="shared" si="1"/>
        <v>Gold  Power Up</v>
      </c>
      <c r="C15" s="46">
        <v>20</v>
      </c>
      <c r="D15" s="46">
        <v>60</v>
      </c>
      <c r="O15" s="52" t="str">
        <f t="shared" si="2"/>
        <v>Increases Power by 30 plus 1.5 per level.</v>
      </c>
      <c r="P15" s="19">
        <f t="shared" si="5"/>
        <v>120</v>
      </c>
      <c r="Q15" s="46" t="s">
        <v>67</v>
      </c>
      <c r="R15" s="47"/>
      <c r="S15" s="47"/>
      <c r="T15" s="265">
        <v>1.5</v>
      </c>
      <c r="U15" s="265">
        <v>30</v>
      </c>
      <c r="X15" s="34"/>
      <c r="Y15" s="33" t="s">
        <v>117</v>
      </c>
      <c r="Z15" s="34" t="s">
        <v>405</v>
      </c>
      <c r="AA15" s="44"/>
    </row>
    <row r="16" spans="1:27" ht="15" x14ac:dyDescent="0.25">
      <c r="B16" s="34" t="str">
        <f t="shared" si="1"/>
        <v/>
      </c>
      <c r="O16" s="52"/>
      <c r="P16" s="19">
        <f t="shared" si="0"/>
        <v>0</v>
      </c>
      <c r="Y16" s="33"/>
      <c r="Z16" s="33"/>
      <c r="AA16" s="33"/>
    </row>
    <row r="17" spans="1:27" ht="15" x14ac:dyDescent="0.25">
      <c r="B17" s="34" t="str">
        <f t="shared" si="1"/>
        <v/>
      </c>
      <c r="P17" s="19">
        <f t="shared" si="0"/>
        <v>0</v>
      </c>
      <c r="Y17" s="33"/>
      <c r="Z17" s="33"/>
      <c r="AA17" s="33"/>
    </row>
    <row r="18" spans="1:27" ht="15" x14ac:dyDescent="0.25">
      <c r="B18" s="34" t="str">
        <f t="shared" si="1"/>
        <v/>
      </c>
      <c r="P18" s="19">
        <f t="shared" si="0"/>
        <v>0</v>
      </c>
      <c r="Y18" s="33"/>
      <c r="Z18" s="33"/>
      <c r="AA18" s="33"/>
    </row>
    <row r="19" spans="1:27" ht="15" x14ac:dyDescent="0.25">
      <c r="B19" s="34" t="str">
        <f t="shared" si="1"/>
        <v/>
      </c>
      <c r="P19" s="19">
        <f t="shared" si="0"/>
        <v>0</v>
      </c>
      <c r="Y19" s="33"/>
      <c r="Z19" s="33"/>
      <c r="AA19" s="33"/>
    </row>
    <row r="20" spans="1:27" ht="23.25" x14ac:dyDescent="0.25">
      <c r="B20" s="34" t="str">
        <f t="shared" si="1"/>
        <v/>
      </c>
      <c r="H20" s="43" t="s">
        <v>106</v>
      </c>
      <c r="I20" s="43" t="s">
        <v>107</v>
      </c>
      <c r="J20" s="43" t="s">
        <v>108</v>
      </c>
      <c r="K20" s="43" t="s">
        <v>109</v>
      </c>
      <c r="L20" s="43" t="s">
        <v>110</v>
      </c>
      <c r="M20" s="43" t="s">
        <v>126</v>
      </c>
      <c r="N20" s="43" t="s">
        <v>112</v>
      </c>
      <c r="O20" s="52"/>
      <c r="P20" s="19">
        <f t="shared" si="0"/>
        <v>0</v>
      </c>
      <c r="Y20" s="33"/>
      <c r="Z20" s="33"/>
      <c r="AA20" s="33"/>
    </row>
    <row r="21" spans="1:27" ht="15" x14ac:dyDescent="0.25">
      <c r="B21" s="34" t="str">
        <f>CONCATENATE(Y2,Z2,AA2)</f>
        <v>PrefixRootSuffix</v>
      </c>
      <c r="P21" s="19">
        <f t="shared" si="0"/>
        <v>0</v>
      </c>
    </row>
    <row r="22" spans="1:27" ht="22.5" x14ac:dyDescent="0.25">
      <c r="A22" s="19">
        <v>10</v>
      </c>
      <c r="B22" s="34" t="str">
        <f t="shared" ref="B22:B24" si="6">CONCATENATE(Y22,Z22,AA22)</f>
        <v>Bronze Block</v>
      </c>
      <c r="H22" s="46">
        <f>U22+(MAX(Player!$K$17:$AD$17)*T22)</f>
        <v>15</v>
      </c>
      <c r="O22" s="52" t="str">
        <f t="shared" ref="O22:O24" si="7">CONCATENATE("Increases ",Q22," by ",U22," plus ",T22," per level for ",W22)</f>
        <v>Increases Block Base  by 5 plus 0.5 per level for the duration of the Quarter.</v>
      </c>
      <c r="P22" s="19">
        <f t="shared" si="0"/>
        <v>15</v>
      </c>
      <c r="Q22" s="46" t="s">
        <v>127</v>
      </c>
      <c r="R22" s="47"/>
      <c r="S22" s="47"/>
      <c r="T22" s="265">
        <v>0.5</v>
      </c>
      <c r="U22" s="265">
        <v>5</v>
      </c>
      <c r="W22" s="46" t="s">
        <v>608</v>
      </c>
      <c r="Y22" s="33" t="s">
        <v>379</v>
      </c>
      <c r="Z22" s="33" t="s">
        <v>396</v>
      </c>
      <c r="AA22" s="33"/>
    </row>
    <row r="23" spans="1:27" ht="22.5" x14ac:dyDescent="0.25">
      <c r="A23" s="19">
        <v>11</v>
      </c>
      <c r="B23" s="34" t="str">
        <f t="shared" si="6"/>
        <v>Silver  Block</v>
      </c>
      <c r="C23" s="46">
        <v>10</v>
      </c>
      <c r="H23" s="46">
        <f>U23+(MAX(Player!$K$17:$AD$17)*T23)</f>
        <v>25</v>
      </c>
      <c r="O23" s="52" t="str">
        <f t="shared" si="7"/>
        <v>Increases Block Base  by 10 plus 0.75 per level for the duration of the Quarter.</v>
      </c>
      <c r="P23" s="19">
        <f t="shared" si="0"/>
        <v>55</v>
      </c>
      <c r="Q23" s="46" t="s">
        <v>127</v>
      </c>
      <c r="R23" s="47"/>
      <c r="S23" s="47"/>
      <c r="T23" s="265">
        <v>0.75</v>
      </c>
      <c r="U23" s="265">
        <v>10</v>
      </c>
      <c r="W23" s="46" t="s">
        <v>608</v>
      </c>
      <c r="Y23" s="33" t="s">
        <v>116</v>
      </c>
      <c r="Z23" s="33" t="s">
        <v>396</v>
      </c>
      <c r="AA23" s="33"/>
    </row>
    <row r="24" spans="1:27" ht="22.5" x14ac:dyDescent="0.25">
      <c r="A24" s="19">
        <v>12</v>
      </c>
      <c r="B24" s="34" t="str">
        <f t="shared" si="6"/>
        <v>Gold  Block</v>
      </c>
      <c r="C24" s="46">
        <v>20</v>
      </c>
      <c r="H24" s="46">
        <f>U24+(MAX(Player!$K$17:$AD$17)*T24)</f>
        <v>35</v>
      </c>
      <c r="O24" s="52" t="str">
        <f t="shared" si="7"/>
        <v>Increases Block Base  by 15 plus 1 per level for the duration of the Quarter.</v>
      </c>
      <c r="P24" s="19">
        <f t="shared" si="0"/>
        <v>95</v>
      </c>
      <c r="Q24" s="46" t="s">
        <v>127</v>
      </c>
      <c r="R24" s="47"/>
      <c r="S24" s="47"/>
      <c r="T24" s="265">
        <v>1</v>
      </c>
      <c r="U24" s="265">
        <v>15</v>
      </c>
      <c r="W24" s="46" t="s">
        <v>608</v>
      </c>
      <c r="Y24" s="33" t="s">
        <v>117</v>
      </c>
      <c r="Z24" s="33" t="s">
        <v>396</v>
      </c>
      <c r="AA24" s="33"/>
    </row>
    <row r="25" spans="1:27" ht="33.75" x14ac:dyDescent="0.25">
      <c r="A25" s="19">
        <v>13</v>
      </c>
      <c r="B25" s="34" t="str">
        <f t="shared" ref="B25:B27" si="8">CONCATENATE(Y25,Z25,AA25)</f>
        <v>Bronze Authority</v>
      </c>
      <c r="I25" s="46">
        <f>U25+(MAX(Player!$K$17:$AD$17)*T25)</f>
        <v>15</v>
      </c>
      <c r="O25" s="52" t="str">
        <f>CONCATENATE("Increases ",Q25," within 2 point range by ",U25," plus ",T25," per level for ",W25)</f>
        <v>Increases Shoot Base  within 2 point range by 5 plus 0.5 per level for the duration of the Quarter.</v>
      </c>
      <c r="P25" s="19">
        <f t="shared" si="0"/>
        <v>15</v>
      </c>
      <c r="Q25" s="46" t="s">
        <v>131</v>
      </c>
      <c r="R25" s="47"/>
      <c r="S25" s="47"/>
      <c r="T25" s="265">
        <v>0.5</v>
      </c>
      <c r="U25" s="265">
        <v>5</v>
      </c>
      <c r="W25" s="46" t="s">
        <v>608</v>
      </c>
      <c r="Y25" s="33" t="s">
        <v>379</v>
      </c>
      <c r="Z25" s="33" t="s">
        <v>388</v>
      </c>
      <c r="AA25" s="33"/>
    </row>
    <row r="26" spans="1:27" ht="33.75" x14ac:dyDescent="0.25">
      <c r="A26" s="19">
        <v>14</v>
      </c>
      <c r="B26" s="34" t="str">
        <f t="shared" si="8"/>
        <v>Silver  Authority</v>
      </c>
      <c r="C26" s="46">
        <v>10</v>
      </c>
      <c r="I26" s="46">
        <f>U26+(MAX(Player!$K$17:$AD$17)*T26)</f>
        <v>25</v>
      </c>
      <c r="O26" s="52" t="str">
        <f t="shared" ref="O26:O27" si="9">CONCATENATE("Increases ",Q26," within 2 point range by ",U26," plus ",T26," per level for ",W26)</f>
        <v>Increases Shoot Base  within 2 point range by 10 plus 0.75 per level for the duration of the Quarter.</v>
      </c>
      <c r="P26" s="19">
        <f t="shared" si="0"/>
        <v>55</v>
      </c>
      <c r="Q26" s="46" t="s">
        <v>131</v>
      </c>
      <c r="R26" s="47"/>
      <c r="S26" s="47"/>
      <c r="T26" s="265">
        <v>0.75</v>
      </c>
      <c r="U26" s="265">
        <v>10</v>
      </c>
      <c r="W26" s="46" t="s">
        <v>608</v>
      </c>
      <c r="Y26" s="33" t="s">
        <v>116</v>
      </c>
      <c r="Z26" s="33" t="s">
        <v>388</v>
      </c>
      <c r="AA26" s="33"/>
    </row>
    <row r="27" spans="1:27" ht="33.75" x14ac:dyDescent="0.25">
      <c r="A27" s="19">
        <v>15</v>
      </c>
      <c r="B27" s="34" t="str">
        <f t="shared" si="8"/>
        <v>Gold  Authority</v>
      </c>
      <c r="C27" s="46">
        <v>20</v>
      </c>
      <c r="I27" s="46">
        <f>U27+(MAX(Player!$K$17:$AD$17)*T27)</f>
        <v>35</v>
      </c>
      <c r="O27" s="52" t="str">
        <f t="shared" si="9"/>
        <v>Increases Shoot Base  within 2 point range by 15 plus 1 per level for the duration of the Quarter.</v>
      </c>
      <c r="P27" s="19">
        <f t="shared" si="0"/>
        <v>95</v>
      </c>
      <c r="Q27" s="46" t="s">
        <v>131</v>
      </c>
      <c r="R27" s="47"/>
      <c r="S27" s="47"/>
      <c r="T27" s="265">
        <v>1</v>
      </c>
      <c r="U27" s="265">
        <v>15</v>
      </c>
      <c r="W27" s="46" t="s">
        <v>608</v>
      </c>
      <c r="Y27" s="33" t="s">
        <v>117</v>
      </c>
      <c r="Z27" s="33" t="s">
        <v>388</v>
      </c>
      <c r="AA27" s="33"/>
    </row>
    <row r="28" spans="1:27" ht="22.5" x14ac:dyDescent="0.25">
      <c r="A28" s="19">
        <v>16</v>
      </c>
      <c r="B28" s="34" t="str">
        <f t="shared" ref="B28:B30" si="10">CONCATENATE(Y28,Z28,AA28)</f>
        <v>Bronze Sticky Fingers</v>
      </c>
      <c r="J28" s="46">
        <f>U28+(MAX(Player!$K$17:$AD$17)*T28)</f>
        <v>15</v>
      </c>
      <c r="O28" s="52" t="str">
        <f t="shared" ref="O28:O41" si="11">CONCATENATE("Increases ",Q28," by ",U28," plus ",T28," per level for ",W28)</f>
        <v>Increases Steal Base  by 5 plus 0.5 per level for the duration of the Quarter.</v>
      </c>
      <c r="P28" s="19">
        <f t="shared" si="0"/>
        <v>15</v>
      </c>
      <c r="Q28" s="46" t="s">
        <v>132</v>
      </c>
      <c r="R28" s="47"/>
      <c r="S28" s="47"/>
      <c r="T28" s="265">
        <v>0.5</v>
      </c>
      <c r="U28" s="265">
        <v>5</v>
      </c>
      <c r="W28" s="46" t="s">
        <v>608</v>
      </c>
      <c r="Y28" s="33" t="s">
        <v>379</v>
      </c>
      <c r="Z28" s="33" t="s">
        <v>402</v>
      </c>
      <c r="AA28" s="33"/>
    </row>
    <row r="29" spans="1:27" ht="22.5" x14ac:dyDescent="0.25">
      <c r="A29" s="19">
        <v>17</v>
      </c>
      <c r="B29" s="34" t="str">
        <f t="shared" si="10"/>
        <v>Silver  Sticky Fingers</v>
      </c>
      <c r="C29" s="46">
        <v>10</v>
      </c>
      <c r="J29" s="46">
        <f>U29+(MAX(Player!$K$17:$AD$17)*T29)</f>
        <v>25</v>
      </c>
      <c r="O29" s="52" t="str">
        <f t="shared" si="11"/>
        <v>Increases Steal Base  by 10 plus 0.75 per level for the duration of the Quarter.</v>
      </c>
      <c r="P29" s="19">
        <f t="shared" si="0"/>
        <v>55</v>
      </c>
      <c r="Q29" s="46" t="s">
        <v>132</v>
      </c>
      <c r="R29" s="47"/>
      <c r="S29" s="47"/>
      <c r="T29" s="265">
        <v>0.75</v>
      </c>
      <c r="U29" s="265">
        <v>10</v>
      </c>
      <c r="W29" s="46" t="s">
        <v>608</v>
      </c>
      <c r="Y29" s="33" t="s">
        <v>116</v>
      </c>
      <c r="Z29" s="33" t="s">
        <v>402</v>
      </c>
      <c r="AA29" s="33"/>
    </row>
    <row r="30" spans="1:27" ht="22.5" x14ac:dyDescent="0.25">
      <c r="A30" s="19">
        <v>18</v>
      </c>
      <c r="B30" s="34" t="str">
        <f t="shared" si="10"/>
        <v>Gold  Sticky Fingers</v>
      </c>
      <c r="C30" s="46">
        <v>20</v>
      </c>
      <c r="J30" s="46">
        <f>U30+(MAX(Player!$K$17:$AD$17)*T30)</f>
        <v>35</v>
      </c>
      <c r="O30" s="52" t="str">
        <f t="shared" si="11"/>
        <v>Increases Steal Base  by 15 plus 1 per level for the duration of the Quarter.</v>
      </c>
      <c r="P30" s="19">
        <f t="shared" si="0"/>
        <v>95</v>
      </c>
      <c r="Q30" s="46" t="s">
        <v>132</v>
      </c>
      <c r="R30" s="47"/>
      <c r="S30" s="47"/>
      <c r="T30" s="265">
        <v>1</v>
      </c>
      <c r="U30" s="265">
        <v>15</v>
      </c>
      <c r="W30" s="46" t="s">
        <v>608</v>
      </c>
      <c r="Y30" s="33" t="s">
        <v>117</v>
      </c>
      <c r="Z30" s="33" t="s">
        <v>402</v>
      </c>
      <c r="AA30" s="33"/>
    </row>
    <row r="31" spans="1:27" ht="22.5" x14ac:dyDescent="0.25">
      <c r="A31" s="19">
        <v>19</v>
      </c>
      <c r="B31" s="34" t="str">
        <f t="shared" ref="B31:B33" si="12">CONCATENATE(Y31,Z31,AA31)</f>
        <v>Bronze Steady Hands</v>
      </c>
      <c r="K31" s="46">
        <f>U31+MAX(Player!$K$17:$AD$17)*T31</f>
        <v>15</v>
      </c>
      <c r="O31" s="52" t="str">
        <f t="shared" si="11"/>
        <v>Increases Pass Base  by 5 plus 0.5 per level for the duration of the Quarter.</v>
      </c>
      <c r="P31" s="19">
        <f t="shared" ref="P31:P41" si="13">SUM(C31:N31)+(C31*2)</f>
        <v>15</v>
      </c>
      <c r="Q31" s="46" t="s">
        <v>133</v>
      </c>
      <c r="R31" s="47"/>
      <c r="S31" s="47"/>
      <c r="T31" s="265">
        <v>0.5</v>
      </c>
      <c r="U31" s="265">
        <v>5</v>
      </c>
      <c r="W31" s="46" t="s">
        <v>608</v>
      </c>
      <c r="Y31" s="33" t="s">
        <v>379</v>
      </c>
      <c r="Z31" s="33" t="s">
        <v>386</v>
      </c>
      <c r="AA31" s="33"/>
    </row>
    <row r="32" spans="1:27" ht="22.5" x14ac:dyDescent="0.25">
      <c r="A32" s="19">
        <v>20</v>
      </c>
      <c r="B32" s="34" t="str">
        <f t="shared" si="12"/>
        <v>Silver  Steady Hands</v>
      </c>
      <c r="C32" s="46">
        <v>10</v>
      </c>
      <c r="K32" s="46">
        <f>U32+MAX(Player!$K$17:$AD$17)*T32</f>
        <v>25</v>
      </c>
      <c r="O32" s="52" t="str">
        <f t="shared" si="11"/>
        <v>Increases Pass Base  by 10 plus 0.75 per level for the duration of the Quarter.</v>
      </c>
      <c r="P32" s="19">
        <f t="shared" si="13"/>
        <v>55</v>
      </c>
      <c r="Q32" s="46" t="s">
        <v>133</v>
      </c>
      <c r="R32" s="47"/>
      <c r="S32" s="47"/>
      <c r="T32" s="265">
        <v>0.75</v>
      </c>
      <c r="U32" s="265">
        <v>10</v>
      </c>
      <c r="W32" s="46" t="s">
        <v>608</v>
      </c>
      <c r="Y32" s="33" t="s">
        <v>116</v>
      </c>
      <c r="Z32" s="33" t="s">
        <v>386</v>
      </c>
      <c r="AA32" s="33"/>
    </row>
    <row r="33" spans="1:33" ht="22.5" x14ac:dyDescent="0.25">
      <c r="A33" s="19">
        <v>21</v>
      </c>
      <c r="B33" s="34" t="str">
        <f t="shared" si="12"/>
        <v>Gold  Steady Hands</v>
      </c>
      <c r="C33" s="46">
        <v>20</v>
      </c>
      <c r="K33" s="46">
        <f>U33+MAX(Player!$K$17:$AD$17)*T33</f>
        <v>35</v>
      </c>
      <c r="O33" s="52" t="str">
        <f t="shared" si="11"/>
        <v>Increases Pass Base  by 15 plus 1 per level for the duration of the Quarter.</v>
      </c>
      <c r="P33" s="19">
        <f t="shared" si="13"/>
        <v>95</v>
      </c>
      <c r="Q33" s="46" t="s">
        <v>133</v>
      </c>
      <c r="R33" s="47"/>
      <c r="S33" s="47"/>
      <c r="T33" s="265">
        <v>1</v>
      </c>
      <c r="U33" s="265">
        <v>15</v>
      </c>
      <c r="W33" s="46" t="s">
        <v>608</v>
      </c>
      <c r="Y33" s="33" t="s">
        <v>117</v>
      </c>
      <c r="Z33" s="33" t="s">
        <v>386</v>
      </c>
      <c r="AA33" s="33"/>
    </row>
    <row r="34" spans="1:33" ht="22.5" x14ac:dyDescent="0.25">
      <c r="A34" s="19">
        <v>22</v>
      </c>
      <c r="B34" s="34" t="str">
        <f t="shared" ref="B34:B36" si="14">CONCATENATE(Y34,Z34,AA34)</f>
        <v>Bronze Mac Truck</v>
      </c>
      <c r="L34" s="46">
        <f>U34+(MAX(Player!$K$17:$AD$17)*T34)</f>
        <v>15</v>
      </c>
      <c r="O34" s="52" t="str">
        <f t="shared" si="11"/>
        <v>Increases Drive Base  by 5 plus 0.5 per level for the duration of the Quarter.</v>
      </c>
      <c r="P34" s="19">
        <f t="shared" si="13"/>
        <v>15</v>
      </c>
      <c r="Q34" s="46" t="s">
        <v>134</v>
      </c>
      <c r="R34" s="47"/>
      <c r="S34" s="47"/>
      <c r="T34" s="265">
        <v>0.5</v>
      </c>
      <c r="U34" s="265">
        <v>5</v>
      </c>
      <c r="W34" s="46" t="s">
        <v>608</v>
      </c>
      <c r="Y34" s="33" t="s">
        <v>379</v>
      </c>
      <c r="Z34" s="33" t="s">
        <v>398</v>
      </c>
      <c r="AA34" s="33"/>
    </row>
    <row r="35" spans="1:33" ht="22.5" x14ac:dyDescent="0.25">
      <c r="A35" s="19">
        <v>23</v>
      </c>
      <c r="B35" s="34" t="str">
        <f t="shared" si="14"/>
        <v>Silver  Mac Truck</v>
      </c>
      <c r="C35" s="46">
        <v>10</v>
      </c>
      <c r="L35" s="46">
        <f>U35+(MAX(Player!$K$17:$AD$17)*T35)</f>
        <v>25</v>
      </c>
      <c r="O35" s="52" t="str">
        <f t="shared" si="11"/>
        <v>Increases Drive Base  by 10 plus 0.75 per level for the duration of the Quarter.</v>
      </c>
      <c r="P35" s="19">
        <f t="shared" si="13"/>
        <v>55</v>
      </c>
      <c r="Q35" s="46" t="s">
        <v>134</v>
      </c>
      <c r="R35" s="47"/>
      <c r="S35" s="47"/>
      <c r="T35" s="265">
        <v>0.75</v>
      </c>
      <c r="U35" s="265">
        <v>10</v>
      </c>
      <c r="W35" s="46" t="s">
        <v>608</v>
      </c>
      <c r="Y35" s="33" t="s">
        <v>116</v>
      </c>
      <c r="Z35" s="33" t="s">
        <v>398</v>
      </c>
      <c r="AA35" s="33"/>
    </row>
    <row r="36" spans="1:33" ht="22.5" x14ac:dyDescent="0.25">
      <c r="A36" s="19">
        <v>24</v>
      </c>
      <c r="B36" s="34" t="str">
        <f t="shared" si="14"/>
        <v>Gold  Mac Truck</v>
      </c>
      <c r="C36" s="46">
        <v>20</v>
      </c>
      <c r="L36" s="46">
        <f>U36+(MAX(Player!$K$17:$AD$17)*T36)</f>
        <v>35</v>
      </c>
      <c r="O36" s="52" t="str">
        <f t="shared" si="11"/>
        <v>Increases Drive Base  by 15 plus 1 per level for the duration of the Quarter.</v>
      </c>
      <c r="P36" s="19">
        <f t="shared" si="13"/>
        <v>95</v>
      </c>
      <c r="Q36" s="46" t="s">
        <v>134</v>
      </c>
      <c r="R36" s="47"/>
      <c r="S36" s="47"/>
      <c r="T36" s="265">
        <v>1</v>
      </c>
      <c r="U36" s="265">
        <v>15</v>
      </c>
      <c r="W36" s="46" t="s">
        <v>608</v>
      </c>
      <c r="Y36" s="33" t="s">
        <v>117</v>
      </c>
      <c r="Z36" s="33" t="s">
        <v>398</v>
      </c>
      <c r="AA36" s="33"/>
    </row>
    <row r="37" spans="1:33" ht="22.5" x14ac:dyDescent="0.25">
      <c r="A37" s="19">
        <v>25</v>
      </c>
      <c r="B37" s="34" t="str">
        <f t="shared" ref="B37:B39" si="15">CONCATENATE(Y37,Z37,AA37)</f>
        <v>Bronze Magic Hands</v>
      </c>
      <c r="M37" s="46">
        <f>U37+(MAX(Player!$K$17:$AD$17)*T37)</f>
        <v>15</v>
      </c>
      <c r="O37" s="52" t="str">
        <f t="shared" si="11"/>
        <v>Increases Ball Handling Base  by 5 plus 0.5 per level for the duration of the Quarter.</v>
      </c>
      <c r="P37" s="19">
        <f t="shared" si="13"/>
        <v>15</v>
      </c>
      <c r="Q37" s="46" t="s">
        <v>135</v>
      </c>
      <c r="R37" s="47"/>
      <c r="S37" s="47"/>
      <c r="T37" s="265">
        <v>0.5</v>
      </c>
      <c r="U37" s="265">
        <v>5</v>
      </c>
      <c r="W37" s="46" t="s">
        <v>608</v>
      </c>
      <c r="Y37" s="33" t="s">
        <v>379</v>
      </c>
      <c r="Z37" s="33" t="s">
        <v>399</v>
      </c>
      <c r="AA37" s="33"/>
    </row>
    <row r="38" spans="1:33" ht="22.5" x14ac:dyDescent="0.25">
      <c r="A38" s="19">
        <v>26</v>
      </c>
      <c r="B38" s="34" t="str">
        <f t="shared" si="15"/>
        <v>Silver  Magic Hands</v>
      </c>
      <c r="C38" s="46">
        <v>10</v>
      </c>
      <c r="M38" s="46">
        <f>U38+(MAX(Player!$K$17:$AD$17)*T38)</f>
        <v>25</v>
      </c>
      <c r="O38" s="52" t="str">
        <f t="shared" si="11"/>
        <v>Increases Ball Handling Base  by 10 plus 0.75 per level for the duration of the Quarter.</v>
      </c>
      <c r="P38" s="19">
        <f t="shared" si="13"/>
        <v>55</v>
      </c>
      <c r="Q38" s="46" t="s">
        <v>135</v>
      </c>
      <c r="R38" s="47"/>
      <c r="S38" s="47"/>
      <c r="T38" s="265">
        <v>0.75</v>
      </c>
      <c r="U38" s="265">
        <v>10</v>
      </c>
      <c r="W38" s="46" t="s">
        <v>608</v>
      </c>
      <c r="Y38" s="33" t="s">
        <v>116</v>
      </c>
      <c r="Z38" s="33" t="s">
        <v>399</v>
      </c>
      <c r="AA38" s="33"/>
    </row>
    <row r="39" spans="1:33" ht="22.5" x14ac:dyDescent="0.25">
      <c r="A39" s="19">
        <v>27</v>
      </c>
      <c r="B39" s="34" t="str">
        <f t="shared" si="15"/>
        <v>Gold  Magic Hands</v>
      </c>
      <c r="C39" s="46">
        <v>20</v>
      </c>
      <c r="M39" s="46">
        <f>U39+(MAX(Player!$K$17:$AD$17)*T39)</f>
        <v>35</v>
      </c>
      <c r="O39" s="52" t="str">
        <f t="shared" si="11"/>
        <v>Increases Ball Handling Base  by 15 plus 1 per level for the duration of the Quarter.</v>
      </c>
      <c r="P39" s="19">
        <f t="shared" si="13"/>
        <v>95</v>
      </c>
      <c r="Q39" s="46" t="s">
        <v>135</v>
      </c>
      <c r="R39" s="47"/>
      <c r="S39" s="47"/>
      <c r="T39" s="265">
        <v>1</v>
      </c>
      <c r="U39" s="265">
        <v>15</v>
      </c>
      <c r="W39" s="46" t="s">
        <v>608</v>
      </c>
      <c r="Y39" s="33" t="s">
        <v>117</v>
      </c>
      <c r="Z39" s="33" t="s">
        <v>399</v>
      </c>
      <c r="AA39" s="33"/>
    </row>
    <row r="40" spans="1:33" ht="22.5" x14ac:dyDescent="0.25">
      <c r="A40" s="19">
        <v>28</v>
      </c>
      <c r="B40" s="34" t="str">
        <f t="shared" ref="B40:B42" si="16">CONCATENATE(Y40,Z40,AA40)</f>
        <v>Bronze Wall</v>
      </c>
      <c r="N40" s="46">
        <f>U40+(MAX(Player!$K$17:$AD$17)*T40)</f>
        <v>15</v>
      </c>
      <c r="O40" s="52" t="str">
        <f t="shared" si="11"/>
        <v>Increases Guard Base  by 5 plus 0.5 per level for the duration of the Quarter.</v>
      </c>
      <c r="P40" s="19">
        <f t="shared" si="13"/>
        <v>15</v>
      </c>
      <c r="Q40" s="46" t="s">
        <v>136</v>
      </c>
      <c r="R40" s="47"/>
      <c r="S40" s="47"/>
      <c r="T40" s="265">
        <v>0.5</v>
      </c>
      <c r="U40" s="265">
        <v>5</v>
      </c>
      <c r="W40" s="46" t="s">
        <v>608</v>
      </c>
      <c r="Y40" s="33" t="s">
        <v>379</v>
      </c>
      <c r="Z40" s="33" t="s">
        <v>395</v>
      </c>
      <c r="AA40" s="33"/>
    </row>
    <row r="41" spans="1:33" ht="22.5" x14ac:dyDescent="0.25">
      <c r="A41" s="19">
        <v>29</v>
      </c>
      <c r="B41" s="34" t="str">
        <f t="shared" si="16"/>
        <v>Silver  Wall</v>
      </c>
      <c r="C41" s="46">
        <v>10</v>
      </c>
      <c r="N41" s="46">
        <f>U41+(MAX(Player!$K$17:$AD$17)*T41)</f>
        <v>25</v>
      </c>
      <c r="O41" s="52" t="str">
        <f t="shared" si="11"/>
        <v>Increases Guard Base  by 10 plus 0.75 per level for the duration of the Quarter.</v>
      </c>
      <c r="P41" s="19">
        <f t="shared" si="13"/>
        <v>55</v>
      </c>
      <c r="Q41" s="46" t="s">
        <v>136</v>
      </c>
      <c r="R41" s="47"/>
      <c r="S41" s="47"/>
      <c r="T41" s="265">
        <v>0.75</v>
      </c>
      <c r="U41" s="265">
        <v>10</v>
      </c>
      <c r="W41" s="46" t="s">
        <v>608</v>
      </c>
      <c r="Y41" s="33" t="s">
        <v>116</v>
      </c>
      <c r="Z41" s="33" t="s">
        <v>395</v>
      </c>
      <c r="AA41" s="33"/>
    </row>
    <row r="42" spans="1:33" ht="22.5" x14ac:dyDescent="0.25">
      <c r="A42" s="19">
        <v>30</v>
      </c>
      <c r="B42" s="34" t="str">
        <f t="shared" si="16"/>
        <v>Gold  Wall</v>
      </c>
      <c r="C42" s="46">
        <v>20</v>
      </c>
      <c r="M42" s="46" t="s">
        <v>736</v>
      </c>
      <c r="N42" s="46">
        <f>U42+(MAX(Player!$K$17:$AD$17)*T42)</f>
        <v>35</v>
      </c>
      <c r="O42" s="52" t="str">
        <f>CONCATENATE("Increases ",Q42," by ",U42," plus ",T42," per level for ",W42)</f>
        <v>Increases Guard Base  by 15 plus 1 per level for the duration of the Quarter.</v>
      </c>
      <c r="P42" s="19">
        <f>SUM(C42:N42)+(C42*2)</f>
        <v>95</v>
      </c>
      <c r="Q42" s="46" t="s">
        <v>136</v>
      </c>
      <c r="R42" s="47"/>
      <c r="S42" s="47"/>
      <c r="T42" s="265">
        <v>1</v>
      </c>
      <c r="U42" s="265">
        <v>15</v>
      </c>
      <c r="W42" s="46" t="s">
        <v>608</v>
      </c>
      <c r="Y42" s="33" t="s">
        <v>117</v>
      </c>
      <c r="Z42" s="33" t="s">
        <v>395</v>
      </c>
      <c r="AA42" s="33"/>
    </row>
    <row r="43" spans="1:33" ht="33.75" x14ac:dyDescent="0.25">
      <c r="A43" s="266">
        <v>31</v>
      </c>
      <c r="B43" s="269" t="str">
        <f>CONCATENATE(Y43,Z43,AA43)</f>
        <v>Bronze Hangtime</v>
      </c>
      <c r="C43" s="270"/>
      <c r="D43" s="270">
        <v>30</v>
      </c>
      <c r="E43" s="270"/>
      <c r="F43" s="270"/>
      <c r="G43" s="270"/>
      <c r="H43" s="270"/>
      <c r="I43" s="270"/>
      <c r="J43" s="270"/>
      <c r="K43" s="270"/>
      <c r="L43" s="270"/>
      <c r="M43" s="270"/>
      <c r="N43" s="270"/>
      <c r="O43" s="271" t="str">
        <f>CONCATENATE("Improves ",Q43," by ",U43," and increases ",V43," by ",T43," for ",W43)</f>
        <v>Improves Drive Base  by 5 and increases distance from hoop that dunks start by 2.5 for the duration of the Quarter.</v>
      </c>
      <c r="P43" s="268">
        <f t="shared" ref="P43:P45" si="17">SUM(C43:N43)+(C43*2)</f>
        <v>30</v>
      </c>
      <c r="Q43" s="270" t="s">
        <v>134</v>
      </c>
      <c r="R43" s="272"/>
      <c r="S43" s="272"/>
      <c r="T43" s="267">
        <v>2.5</v>
      </c>
      <c r="U43" s="267">
        <v>5</v>
      </c>
      <c r="V43" s="270" t="s">
        <v>381</v>
      </c>
      <c r="W43" s="270" t="s">
        <v>608</v>
      </c>
      <c r="X43" s="273"/>
      <c r="Y43" s="273" t="s">
        <v>379</v>
      </c>
      <c r="Z43" s="273"/>
      <c r="AA43" s="273" t="s">
        <v>380</v>
      </c>
      <c r="AC43" s="17" t="s">
        <v>737</v>
      </c>
      <c r="AD43" s="17"/>
      <c r="AE43" s="17"/>
      <c r="AF43" s="17"/>
      <c r="AG43" s="17"/>
    </row>
    <row r="44" spans="1:33" ht="33.75" x14ac:dyDescent="0.25">
      <c r="A44" s="266">
        <v>32</v>
      </c>
      <c r="B44" s="269" t="str">
        <f>CONCATENATE(Y44,Z44,AA44)</f>
        <v>Silver  Hangtime</v>
      </c>
      <c r="C44" s="270">
        <v>10</v>
      </c>
      <c r="D44" s="270">
        <v>45</v>
      </c>
      <c r="E44" s="270"/>
      <c r="F44" s="270"/>
      <c r="G44" s="270"/>
      <c r="H44" s="270"/>
      <c r="I44" s="270"/>
      <c r="J44" s="270"/>
      <c r="K44" s="270"/>
      <c r="L44" s="270"/>
      <c r="M44" s="270"/>
      <c r="N44" s="270"/>
      <c r="O44" s="271" t="str">
        <f>CONCATENATE("Improves ",Q44," by ",U44," and increases ",V44," by ",T44," for ",W44)</f>
        <v>Improves Drive Base  by 10 and increases distance from hoop that dunks start by 5 for the duration of the Quarter.</v>
      </c>
      <c r="P44" s="268">
        <f t="shared" si="17"/>
        <v>75</v>
      </c>
      <c r="Q44" s="270" t="s">
        <v>134</v>
      </c>
      <c r="R44" s="272"/>
      <c r="S44" s="272"/>
      <c r="T44" s="267">
        <v>5</v>
      </c>
      <c r="U44" s="267">
        <v>10</v>
      </c>
      <c r="V44" s="270" t="s">
        <v>381</v>
      </c>
      <c r="W44" s="270" t="s">
        <v>608</v>
      </c>
      <c r="X44" s="273"/>
      <c r="Y44" s="273" t="s">
        <v>116</v>
      </c>
      <c r="Z44" s="273"/>
      <c r="AA44" s="273" t="s">
        <v>380</v>
      </c>
      <c r="AC44" s="17" t="s">
        <v>738</v>
      </c>
      <c r="AD44" s="17"/>
      <c r="AE44" s="17"/>
      <c r="AF44" s="17"/>
      <c r="AG44" s="17"/>
    </row>
    <row r="45" spans="1:33" ht="33.75" x14ac:dyDescent="0.25">
      <c r="A45" s="266">
        <v>33</v>
      </c>
      <c r="B45" s="269" t="str">
        <f>CONCATENATE(Y45,Z45,AA45)</f>
        <v>Gold  Hangtime</v>
      </c>
      <c r="C45" s="270">
        <v>20</v>
      </c>
      <c r="D45" s="270">
        <v>60</v>
      </c>
      <c r="E45" s="270"/>
      <c r="F45" s="270"/>
      <c r="G45" s="270"/>
      <c r="H45" s="270"/>
      <c r="I45" s="270"/>
      <c r="J45" s="270"/>
      <c r="K45" s="270"/>
      <c r="L45" s="270"/>
      <c r="M45" s="270"/>
      <c r="N45" s="270"/>
      <c r="O45" s="271" t="str">
        <f>CONCATENATE("Improves ",Q45," by ",U45," and increases ",V45," by ",T45," for ",W45)</f>
        <v>Improves Drive Base  by 15 and increases distance from hoop that dunks start by 7.5 for the duration of the Quarter.</v>
      </c>
      <c r="P45" s="268">
        <f t="shared" si="17"/>
        <v>120</v>
      </c>
      <c r="Q45" s="270" t="s">
        <v>134</v>
      </c>
      <c r="R45" s="272"/>
      <c r="S45" s="272"/>
      <c r="T45" s="267">
        <v>7.5</v>
      </c>
      <c r="U45" s="267">
        <v>15</v>
      </c>
      <c r="V45" s="270" t="s">
        <v>381</v>
      </c>
      <c r="W45" s="270" t="s">
        <v>608</v>
      </c>
      <c r="X45" s="273"/>
      <c r="Y45" s="273" t="s">
        <v>117</v>
      </c>
      <c r="Z45" s="273"/>
      <c r="AA45" s="273" t="s">
        <v>380</v>
      </c>
    </row>
    <row r="46" spans="1:33" ht="22.5" x14ac:dyDescent="0.25">
      <c r="A46" s="266">
        <v>34</v>
      </c>
      <c r="B46" s="269" t="str">
        <f t="shared" ref="B46:B51" si="18">CONCATENATE(Y46,Z46,AA46)</f>
        <v>Bronze Flash Flash</v>
      </c>
      <c r="C46" s="270"/>
      <c r="D46" s="270">
        <v>5</v>
      </c>
      <c r="E46" s="270"/>
      <c r="F46" s="270"/>
      <c r="G46" s="270"/>
      <c r="H46" s="270"/>
      <c r="I46" s="270"/>
      <c r="J46" s="270"/>
      <c r="K46" s="270"/>
      <c r="L46" s="270"/>
      <c r="M46" s="270"/>
      <c r="N46" s="270"/>
      <c r="O46" s="271" t="str">
        <f>CONCATENATE("Decreases Opponent's ",Q46," by ",U46," plus ",T46," per level for ",W46)</f>
        <v>Decreases Opponent's Shoot Base  by 5 plus 0.5 per level for the duration of the Quarter.</v>
      </c>
      <c r="P46" s="268">
        <f t="shared" ref="P46:P51" si="19">SUM(C46:N46)+(C46*2)</f>
        <v>5</v>
      </c>
      <c r="Q46" s="270" t="s">
        <v>131</v>
      </c>
      <c r="R46" s="272"/>
      <c r="S46" s="272"/>
      <c r="T46" s="267">
        <v>0.5</v>
      </c>
      <c r="U46" s="267">
        <v>5</v>
      </c>
      <c r="V46" s="270"/>
      <c r="W46" s="270" t="s">
        <v>608</v>
      </c>
      <c r="X46" s="273"/>
      <c r="Y46" s="273" t="s">
        <v>379</v>
      </c>
      <c r="Z46" s="273" t="s">
        <v>384</v>
      </c>
      <c r="AA46" s="273" t="str">
        <f>Z46</f>
        <v xml:space="preserve"> Flash</v>
      </c>
    </row>
    <row r="47" spans="1:33" ht="22.5" x14ac:dyDescent="0.25">
      <c r="A47" s="266">
        <v>35</v>
      </c>
      <c r="B47" s="269" t="str">
        <f t="shared" si="18"/>
        <v>Silver  Flash Flash</v>
      </c>
      <c r="C47" s="270">
        <v>10</v>
      </c>
      <c r="D47" s="270">
        <v>10</v>
      </c>
      <c r="E47" s="270"/>
      <c r="F47" s="270"/>
      <c r="G47" s="270"/>
      <c r="H47" s="270"/>
      <c r="I47" s="270"/>
      <c r="J47" s="270"/>
      <c r="K47" s="270"/>
      <c r="L47" s="270"/>
      <c r="M47" s="270"/>
      <c r="N47" s="270"/>
      <c r="O47" s="271" t="str">
        <f t="shared" ref="O47:O48" si="20">CONCATENATE("Decreases Opponent's ",Q47," by ",U47," plus ",T47," per level for ",W47)</f>
        <v>Decreases Opponent's Shoot Base  by 10 plus 0.5 per level for the duration of the Quarter.</v>
      </c>
      <c r="P47" s="268">
        <f t="shared" si="19"/>
        <v>40</v>
      </c>
      <c r="Q47" s="270" t="s">
        <v>131</v>
      </c>
      <c r="R47" s="272"/>
      <c r="S47" s="272"/>
      <c r="T47" s="267">
        <v>0.5</v>
      </c>
      <c r="U47" s="267">
        <v>10</v>
      </c>
      <c r="V47" s="270"/>
      <c r="W47" s="270" t="s">
        <v>608</v>
      </c>
      <c r="X47" s="273"/>
      <c r="Y47" s="273" t="s">
        <v>116</v>
      </c>
      <c r="Z47" s="273" t="s">
        <v>384</v>
      </c>
      <c r="AA47" s="273" t="str">
        <f t="shared" ref="AA47:AA66" si="21">Z47</f>
        <v xml:space="preserve"> Flash</v>
      </c>
    </row>
    <row r="48" spans="1:33" ht="22.5" x14ac:dyDescent="0.25">
      <c r="A48" s="266">
        <v>36</v>
      </c>
      <c r="B48" s="269" t="str">
        <f t="shared" si="18"/>
        <v>Gold  Flash Flash</v>
      </c>
      <c r="C48" s="270">
        <v>20</v>
      </c>
      <c r="D48" s="270">
        <v>15</v>
      </c>
      <c r="E48" s="270"/>
      <c r="F48" s="270"/>
      <c r="G48" s="270"/>
      <c r="H48" s="270"/>
      <c r="I48" s="270"/>
      <c r="J48" s="270"/>
      <c r="K48" s="270"/>
      <c r="L48" s="270"/>
      <c r="M48" s="270"/>
      <c r="N48" s="270"/>
      <c r="O48" s="271" t="str">
        <f t="shared" si="20"/>
        <v>Decreases Opponent's Shoot Base  by 15 plus 1.5 per level for the duration of the Quarter.</v>
      </c>
      <c r="P48" s="268">
        <f t="shared" si="19"/>
        <v>75</v>
      </c>
      <c r="Q48" s="270" t="s">
        <v>131</v>
      </c>
      <c r="R48" s="272"/>
      <c r="S48" s="272"/>
      <c r="T48" s="267">
        <v>1.5</v>
      </c>
      <c r="U48" s="267">
        <v>15</v>
      </c>
      <c r="V48" s="270"/>
      <c r="W48" s="270" t="s">
        <v>608</v>
      </c>
      <c r="X48" s="273"/>
      <c r="Y48" s="273" t="s">
        <v>117</v>
      </c>
      <c r="Z48" s="273" t="s">
        <v>384</v>
      </c>
      <c r="AA48" s="273" t="str">
        <f t="shared" si="21"/>
        <v xml:space="preserve"> Flash</v>
      </c>
    </row>
    <row r="49" spans="1:27" ht="33.75" x14ac:dyDescent="0.25">
      <c r="A49" s="266">
        <v>37</v>
      </c>
      <c r="B49" s="269" t="str">
        <f t="shared" si="18"/>
        <v>Bronze On Fire On Fire</v>
      </c>
      <c r="C49" s="270"/>
      <c r="D49" s="270">
        <v>5</v>
      </c>
      <c r="E49" s="270"/>
      <c r="F49" s="270"/>
      <c r="G49" s="270"/>
      <c r="H49" s="270"/>
      <c r="I49" s="270"/>
      <c r="J49" s="270"/>
      <c r="K49" s="270"/>
      <c r="L49" s="270"/>
      <c r="M49" s="270"/>
      <c r="N49" s="270"/>
      <c r="O49" s="271" t="str">
        <f>CONCATENATE("Improves ",Q49," by ",U49," and increases ",Q49," by ",T49," for ",W49)</f>
        <v>Improves Shoot Base  by 5 and increases Shoot Base  by 2.5 for the duration of the Quarter.</v>
      </c>
      <c r="P49" s="268">
        <f t="shared" si="19"/>
        <v>5</v>
      </c>
      <c r="Q49" s="270" t="s">
        <v>131</v>
      </c>
      <c r="R49" s="272"/>
      <c r="S49" s="272"/>
      <c r="T49" s="267">
        <v>2.5</v>
      </c>
      <c r="U49" s="267">
        <v>5</v>
      </c>
      <c r="V49" s="270"/>
      <c r="W49" s="270" t="s">
        <v>608</v>
      </c>
      <c r="X49" s="273"/>
      <c r="Y49" s="273" t="s">
        <v>379</v>
      </c>
      <c r="Z49" s="273" t="s">
        <v>385</v>
      </c>
      <c r="AA49" s="273" t="str">
        <f t="shared" si="21"/>
        <v xml:space="preserve"> On Fire</v>
      </c>
    </row>
    <row r="50" spans="1:27" ht="33.75" x14ac:dyDescent="0.25">
      <c r="A50" s="266">
        <v>38</v>
      </c>
      <c r="B50" s="269" t="str">
        <f t="shared" si="18"/>
        <v>Silver  On Fire On Fire</v>
      </c>
      <c r="C50" s="270">
        <v>10</v>
      </c>
      <c r="D50" s="270">
        <v>10</v>
      </c>
      <c r="E50" s="270"/>
      <c r="F50" s="270"/>
      <c r="G50" s="270"/>
      <c r="H50" s="270"/>
      <c r="I50" s="270"/>
      <c r="J50" s="270"/>
      <c r="K50" s="270"/>
      <c r="L50" s="270"/>
      <c r="M50" s="270"/>
      <c r="N50" s="270"/>
      <c r="O50" s="271" t="str">
        <f>CONCATENATE("Improves ",Q50," by ",U50," and increases ",Q50," by ",T50," for ",W50)</f>
        <v>Improves Shoot Base  by 10 and increases Shoot Base  by 5 for the duration of the Quarter.</v>
      </c>
      <c r="P50" s="268">
        <f t="shared" si="19"/>
        <v>40</v>
      </c>
      <c r="Q50" s="270" t="s">
        <v>131</v>
      </c>
      <c r="R50" s="272"/>
      <c r="S50" s="272"/>
      <c r="T50" s="267">
        <v>5</v>
      </c>
      <c r="U50" s="267">
        <v>10</v>
      </c>
      <c r="V50" s="270"/>
      <c r="W50" s="270" t="s">
        <v>608</v>
      </c>
      <c r="X50" s="273"/>
      <c r="Y50" s="273" t="s">
        <v>116</v>
      </c>
      <c r="Z50" s="273" t="s">
        <v>385</v>
      </c>
      <c r="AA50" s="273" t="str">
        <f t="shared" si="21"/>
        <v xml:space="preserve"> On Fire</v>
      </c>
    </row>
    <row r="51" spans="1:27" ht="33.75" x14ac:dyDescent="0.25">
      <c r="A51" s="266">
        <v>39</v>
      </c>
      <c r="B51" s="269" t="str">
        <f t="shared" si="18"/>
        <v>Gold  On Fire On Fire</v>
      </c>
      <c r="C51" s="270">
        <v>20</v>
      </c>
      <c r="D51" s="270">
        <v>15</v>
      </c>
      <c r="E51" s="270"/>
      <c r="F51" s="270"/>
      <c r="G51" s="270"/>
      <c r="H51" s="270"/>
      <c r="I51" s="270"/>
      <c r="J51" s="270"/>
      <c r="K51" s="270"/>
      <c r="L51" s="270"/>
      <c r="M51" s="270"/>
      <c r="N51" s="270"/>
      <c r="O51" s="271" t="str">
        <f>CONCATENATE("Improves ",Q51," by ",U51," and increases ",Q51," by ",T51," for ",W51)</f>
        <v>Improves Shoot Base  by 15 and increases Shoot Base  by 7.5 for the duration of the Quarter.</v>
      </c>
      <c r="P51" s="268">
        <f t="shared" si="19"/>
        <v>75</v>
      </c>
      <c r="Q51" s="270" t="s">
        <v>131</v>
      </c>
      <c r="R51" s="272"/>
      <c r="S51" s="272"/>
      <c r="T51" s="267">
        <v>7.5</v>
      </c>
      <c r="U51" s="267">
        <v>15</v>
      </c>
      <c r="V51" s="270"/>
      <c r="W51" s="270" t="s">
        <v>608</v>
      </c>
      <c r="X51" s="273"/>
      <c r="Y51" s="273" t="s">
        <v>117</v>
      </c>
      <c r="Z51" s="273" t="s">
        <v>385</v>
      </c>
      <c r="AA51" s="273" t="str">
        <f t="shared" si="21"/>
        <v xml:space="preserve"> On Fire</v>
      </c>
    </row>
    <row r="52" spans="1:27" ht="33.75" x14ac:dyDescent="0.25">
      <c r="A52" s="266">
        <v>40</v>
      </c>
      <c r="B52" s="269" t="str">
        <f t="shared" ref="B52:B54" si="22">CONCATENATE(Y52,Z52,AA52)</f>
        <v>Bronze Sharpshooter Sharpshooter</v>
      </c>
      <c r="C52" s="270"/>
      <c r="D52" s="270">
        <v>5</v>
      </c>
      <c r="E52" s="270"/>
      <c r="F52" s="270"/>
      <c r="G52" s="270"/>
      <c r="H52" s="270"/>
      <c r="I52" s="270"/>
      <c r="J52" s="270"/>
      <c r="K52" s="270"/>
      <c r="L52" s="270"/>
      <c r="M52" s="270"/>
      <c r="N52" s="270"/>
      <c r="O52" s="271" t="str">
        <f>CONCATENATE("Increases ",Q52," from 3 point range by ",U52," plus ",T52," per level for ",W52)</f>
        <v>Increases Shoot Base  from 3 point range by 5 plus 0.5 per level for the duration of the Quarter.</v>
      </c>
      <c r="P52" s="268">
        <f t="shared" ref="P52:P54" si="23">SUM(C52:N52)+(C52*2)</f>
        <v>5</v>
      </c>
      <c r="Q52" s="270" t="s">
        <v>131</v>
      </c>
      <c r="R52" s="272"/>
      <c r="S52" s="272"/>
      <c r="T52" s="267">
        <v>0.5</v>
      </c>
      <c r="U52" s="267">
        <v>5</v>
      </c>
      <c r="V52" s="270"/>
      <c r="W52" s="270" t="s">
        <v>608</v>
      </c>
      <c r="X52" s="273"/>
      <c r="Y52" s="273" t="s">
        <v>379</v>
      </c>
      <c r="Z52" s="273" t="s">
        <v>387</v>
      </c>
      <c r="AA52" s="273" t="str">
        <f t="shared" si="21"/>
        <v xml:space="preserve"> Sharpshooter</v>
      </c>
    </row>
    <row r="53" spans="1:27" ht="33.75" x14ac:dyDescent="0.25">
      <c r="A53" s="266">
        <v>41</v>
      </c>
      <c r="B53" s="269" t="str">
        <f t="shared" si="22"/>
        <v>Silver  Sharpshooter Sharpshooter</v>
      </c>
      <c r="C53" s="270">
        <v>10</v>
      </c>
      <c r="D53" s="270">
        <v>10</v>
      </c>
      <c r="E53" s="270"/>
      <c r="F53" s="270"/>
      <c r="G53" s="270"/>
      <c r="H53" s="270"/>
      <c r="I53" s="270"/>
      <c r="J53" s="270"/>
      <c r="K53" s="270"/>
      <c r="L53" s="270"/>
      <c r="M53" s="270"/>
      <c r="N53" s="270"/>
      <c r="O53" s="271" t="str">
        <f t="shared" ref="O53:O54" si="24">CONCATENATE("Increases ",Q53," from 3 point range by ",U53," plus ",T53," per level for ",W53)</f>
        <v>Increases Shoot Base  from 3 point range by 10 plus 0.5 per level for the duration of the Quarter.</v>
      </c>
      <c r="P53" s="268">
        <f t="shared" si="23"/>
        <v>40</v>
      </c>
      <c r="Q53" s="270" t="s">
        <v>131</v>
      </c>
      <c r="R53" s="272"/>
      <c r="S53" s="272"/>
      <c r="T53" s="267">
        <v>0.5</v>
      </c>
      <c r="U53" s="267">
        <v>10</v>
      </c>
      <c r="V53" s="270"/>
      <c r="W53" s="270" t="s">
        <v>608</v>
      </c>
      <c r="X53" s="273"/>
      <c r="Y53" s="273" t="s">
        <v>116</v>
      </c>
      <c r="Z53" s="273" t="s">
        <v>387</v>
      </c>
      <c r="AA53" s="273" t="str">
        <f t="shared" si="21"/>
        <v xml:space="preserve"> Sharpshooter</v>
      </c>
    </row>
    <row r="54" spans="1:27" ht="33.75" x14ac:dyDescent="0.25">
      <c r="A54" s="266">
        <v>42</v>
      </c>
      <c r="B54" s="269" t="str">
        <f t="shared" si="22"/>
        <v>Gold  Sharpshooter Sharpshooter</v>
      </c>
      <c r="C54" s="270">
        <v>20</v>
      </c>
      <c r="D54" s="270">
        <v>15</v>
      </c>
      <c r="E54" s="270"/>
      <c r="F54" s="270"/>
      <c r="G54" s="270"/>
      <c r="H54" s="270"/>
      <c r="I54" s="270"/>
      <c r="J54" s="270"/>
      <c r="K54" s="270"/>
      <c r="L54" s="270"/>
      <c r="M54" s="270"/>
      <c r="N54" s="270"/>
      <c r="O54" s="271" t="str">
        <f t="shared" si="24"/>
        <v>Increases Shoot Base  from 3 point range by 15 plus 1.5 per level for the duration of the Quarter.</v>
      </c>
      <c r="P54" s="268">
        <f t="shared" si="23"/>
        <v>75</v>
      </c>
      <c r="Q54" s="270" t="s">
        <v>131</v>
      </c>
      <c r="R54" s="272"/>
      <c r="S54" s="272"/>
      <c r="T54" s="267">
        <v>1.5</v>
      </c>
      <c r="U54" s="267">
        <v>15</v>
      </c>
      <c r="V54" s="270"/>
      <c r="W54" s="270" t="s">
        <v>608</v>
      </c>
      <c r="X54" s="273"/>
      <c r="Y54" s="273" t="s">
        <v>117</v>
      </c>
      <c r="Z54" s="273" t="s">
        <v>387</v>
      </c>
      <c r="AA54" s="273" t="str">
        <f t="shared" si="21"/>
        <v xml:space="preserve"> Sharpshooter</v>
      </c>
    </row>
    <row r="55" spans="1:27" ht="21" customHeight="1" x14ac:dyDescent="0.3">
      <c r="A55" s="266">
        <v>44</v>
      </c>
      <c r="B55" s="269" t="str">
        <f t="shared" ref="B55:B57" si="25">CONCATENATE(Y55,Z55,AA55)</f>
        <v>Double Down Down</v>
      </c>
      <c r="C55" s="270"/>
      <c r="D55" s="270">
        <v>30</v>
      </c>
      <c r="E55" s="270"/>
      <c r="F55" s="270"/>
      <c r="G55" s="270"/>
      <c r="H55" s="270"/>
      <c r="I55" s="270"/>
      <c r="J55" s="270"/>
      <c r="K55" s="270"/>
      <c r="L55" s="270"/>
      <c r="M55" s="270"/>
      <c r="N55" s="270"/>
      <c r="O55" s="271" t="str">
        <f>CONCATENATE("Increases ",Q55," by ",U55," x ","for ",W55)</f>
        <v>Increases Mojo Award by 2 x for the duration of the Quarter.</v>
      </c>
      <c r="P55" s="268">
        <f t="shared" ref="P55:P57" si="26">SUM(C55:N55)+(C55*2)</f>
        <v>30</v>
      </c>
      <c r="Q55" s="270" t="s">
        <v>609</v>
      </c>
      <c r="R55" s="272"/>
      <c r="S55" s="272"/>
      <c r="T55" s="267">
        <v>0.2</v>
      </c>
      <c r="U55" s="267">
        <v>2</v>
      </c>
      <c r="V55" s="270"/>
      <c r="W55" s="270" t="s">
        <v>608</v>
      </c>
      <c r="X55" s="273"/>
      <c r="Y55" s="273" t="s">
        <v>389</v>
      </c>
      <c r="Z55" s="273" t="s">
        <v>392</v>
      </c>
      <c r="AA55" s="273" t="str">
        <f t="shared" si="21"/>
        <v xml:space="preserve"> Down</v>
      </c>
    </row>
    <row r="56" spans="1:27" ht="21" customHeight="1" x14ac:dyDescent="0.3">
      <c r="A56" s="266">
        <v>45</v>
      </c>
      <c r="B56" s="269" t="str">
        <f t="shared" si="25"/>
        <v>Triple Down Down</v>
      </c>
      <c r="C56" s="270">
        <v>10</v>
      </c>
      <c r="D56" s="270">
        <v>45</v>
      </c>
      <c r="E56" s="270"/>
      <c r="F56" s="270"/>
      <c r="G56" s="270"/>
      <c r="H56" s="270"/>
      <c r="I56" s="270"/>
      <c r="J56" s="270"/>
      <c r="K56" s="270"/>
      <c r="L56" s="270"/>
      <c r="M56" s="270"/>
      <c r="N56" s="270"/>
      <c r="O56" s="271" t="str">
        <f t="shared" ref="O56:O57" si="27">CONCATENATE("Increases ",Q56," by ",U56," x ","for ",W56)</f>
        <v>Increases Mojo Award by 3 x for the duration of the Quarter.</v>
      </c>
      <c r="P56" s="268">
        <f t="shared" si="26"/>
        <v>75</v>
      </c>
      <c r="Q56" s="270" t="s">
        <v>609</v>
      </c>
      <c r="R56" s="272"/>
      <c r="S56" s="272"/>
      <c r="T56" s="267">
        <v>0.4</v>
      </c>
      <c r="U56" s="267">
        <v>3</v>
      </c>
      <c r="V56" s="270"/>
      <c r="W56" s="270" t="s">
        <v>608</v>
      </c>
      <c r="X56" s="273"/>
      <c r="Y56" s="273" t="s">
        <v>390</v>
      </c>
      <c r="Z56" s="273" t="s">
        <v>392</v>
      </c>
      <c r="AA56" s="273" t="str">
        <f t="shared" si="21"/>
        <v xml:space="preserve"> Down</v>
      </c>
    </row>
    <row r="57" spans="1:27" ht="21" customHeight="1" x14ac:dyDescent="0.3">
      <c r="A57" s="266">
        <v>46</v>
      </c>
      <c r="B57" s="269" t="str">
        <f t="shared" si="25"/>
        <v>Quadruple Down Down</v>
      </c>
      <c r="C57" s="270">
        <v>20</v>
      </c>
      <c r="D57" s="270">
        <v>60</v>
      </c>
      <c r="E57" s="270"/>
      <c r="F57" s="270"/>
      <c r="G57" s="270"/>
      <c r="H57" s="270"/>
      <c r="I57" s="270"/>
      <c r="J57" s="270"/>
      <c r="K57" s="270"/>
      <c r="L57" s="270"/>
      <c r="M57" s="270"/>
      <c r="N57" s="270"/>
      <c r="O57" s="271" t="str">
        <f t="shared" si="27"/>
        <v>Increases Mojo Award by 4 x for the duration of the Quarter.</v>
      </c>
      <c r="P57" s="268">
        <f t="shared" si="26"/>
        <v>120</v>
      </c>
      <c r="Q57" s="270" t="s">
        <v>609</v>
      </c>
      <c r="R57" s="272"/>
      <c r="S57" s="272"/>
      <c r="T57" s="267">
        <v>0.8</v>
      </c>
      <c r="U57" s="267">
        <v>4</v>
      </c>
      <c r="V57" s="270"/>
      <c r="W57" s="270" t="s">
        <v>608</v>
      </c>
      <c r="X57" s="273"/>
      <c r="Y57" s="273" t="s">
        <v>391</v>
      </c>
      <c r="Z57" s="273" t="s">
        <v>392</v>
      </c>
      <c r="AA57" s="273" t="str">
        <f t="shared" si="21"/>
        <v xml:space="preserve"> Down</v>
      </c>
    </row>
    <row r="58" spans="1:27" ht="21" customHeight="1" x14ac:dyDescent="0.3">
      <c r="A58" s="266">
        <v>47</v>
      </c>
      <c r="B58" s="269" t="str">
        <f t="shared" ref="B58:B60" si="28">CONCATENATE(Y58,Z58,AA58)</f>
        <v>Bronze Iron Man Iron Man</v>
      </c>
      <c r="C58" s="270"/>
      <c r="D58" s="270">
        <v>5</v>
      </c>
      <c r="E58" s="270"/>
      <c r="F58" s="270"/>
      <c r="G58" s="270"/>
      <c r="H58" s="270"/>
      <c r="I58" s="270"/>
      <c r="J58" s="270"/>
      <c r="K58" s="270"/>
      <c r="L58" s="270"/>
      <c r="M58" s="270"/>
      <c r="N58" s="270"/>
      <c r="O58" s="271" t="str">
        <f>CONCATENATE("Decreases ",Q58," by ",U58," plus ",T58," per level for ",W58)</f>
        <v>Decreases  Fatigue  by 5 plus 0.5 per level for the duration of the Quarter.</v>
      </c>
      <c r="P58" s="268">
        <f t="shared" ref="P58:P60" si="29">SUM(C58:N58)+(C58*2)</f>
        <v>5</v>
      </c>
      <c r="Q58" s="270" t="s">
        <v>393</v>
      </c>
      <c r="R58" s="272"/>
      <c r="S58" s="272"/>
      <c r="T58" s="267">
        <v>0.5</v>
      </c>
      <c r="U58" s="267">
        <v>5</v>
      </c>
      <c r="V58" s="270"/>
      <c r="W58" s="270" t="s">
        <v>608</v>
      </c>
      <c r="X58" s="273"/>
      <c r="Y58" s="273" t="s">
        <v>379</v>
      </c>
      <c r="Z58" s="273" t="s">
        <v>394</v>
      </c>
      <c r="AA58" s="273" t="str">
        <f t="shared" si="21"/>
        <v xml:space="preserve"> Iron Man</v>
      </c>
    </row>
    <row r="59" spans="1:27" ht="21" customHeight="1" x14ac:dyDescent="0.3">
      <c r="A59" s="266">
        <v>48</v>
      </c>
      <c r="B59" s="269" t="str">
        <f t="shared" si="28"/>
        <v>Silver  Iron Man Iron Man</v>
      </c>
      <c r="C59" s="270">
        <v>10</v>
      </c>
      <c r="D59" s="270">
        <v>10</v>
      </c>
      <c r="E59" s="270"/>
      <c r="F59" s="270"/>
      <c r="G59" s="270"/>
      <c r="H59" s="270"/>
      <c r="I59" s="270"/>
      <c r="J59" s="270"/>
      <c r="K59" s="270"/>
      <c r="L59" s="270"/>
      <c r="M59" s="270"/>
      <c r="N59" s="270"/>
      <c r="O59" s="271" t="str">
        <f t="shared" ref="O59:O60" si="30">CONCATENATE("Decreases ",Q59," by ",U59," plus ",T59," per level for ",W59)</f>
        <v>Decreases  Fatigue  by 10 plus 0.5 per level for the duration of the Quarter.</v>
      </c>
      <c r="P59" s="268">
        <f t="shared" si="29"/>
        <v>40</v>
      </c>
      <c r="Q59" s="270" t="s">
        <v>393</v>
      </c>
      <c r="R59" s="272"/>
      <c r="S59" s="272"/>
      <c r="T59" s="267">
        <v>0.5</v>
      </c>
      <c r="U59" s="267">
        <v>10</v>
      </c>
      <c r="V59" s="270"/>
      <c r="W59" s="270" t="s">
        <v>608</v>
      </c>
      <c r="X59" s="273"/>
      <c r="Y59" s="273" t="s">
        <v>116</v>
      </c>
      <c r="Z59" s="273" t="s">
        <v>394</v>
      </c>
      <c r="AA59" s="273" t="str">
        <f t="shared" si="21"/>
        <v xml:space="preserve"> Iron Man</v>
      </c>
    </row>
    <row r="60" spans="1:27" ht="21" customHeight="1" x14ac:dyDescent="0.3">
      <c r="A60" s="266">
        <v>49</v>
      </c>
      <c r="B60" s="269" t="str">
        <f t="shared" si="28"/>
        <v>Gold  Iron Man Iron Man</v>
      </c>
      <c r="C60" s="270">
        <v>20</v>
      </c>
      <c r="D60" s="270">
        <v>15</v>
      </c>
      <c r="E60" s="270"/>
      <c r="F60" s="270"/>
      <c r="G60" s="270"/>
      <c r="H60" s="270"/>
      <c r="I60" s="270"/>
      <c r="J60" s="270"/>
      <c r="K60" s="270"/>
      <c r="L60" s="270"/>
      <c r="M60" s="270"/>
      <c r="N60" s="270"/>
      <c r="O60" s="271" t="str">
        <f t="shared" si="30"/>
        <v>Decreases  Fatigue  by 15 plus 1.5 per level for the duration of the Quarter.</v>
      </c>
      <c r="P60" s="268">
        <f t="shared" si="29"/>
        <v>75</v>
      </c>
      <c r="Q60" s="270" t="s">
        <v>393</v>
      </c>
      <c r="R60" s="272"/>
      <c r="S60" s="272"/>
      <c r="T60" s="267">
        <v>1.5</v>
      </c>
      <c r="U60" s="267">
        <v>15</v>
      </c>
      <c r="V60" s="270"/>
      <c r="W60" s="270" t="s">
        <v>608</v>
      </c>
      <c r="X60" s="273"/>
      <c r="Y60" s="273" t="s">
        <v>117</v>
      </c>
      <c r="Z60" s="273" t="s">
        <v>394</v>
      </c>
      <c r="AA60" s="273" t="str">
        <f t="shared" si="21"/>
        <v xml:space="preserve"> Iron Man</v>
      </c>
    </row>
    <row r="61" spans="1:27" ht="20.399999999999999" x14ac:dyDescent="0.3">
      <c r="A61" s="266">
        <v>50</v>
      </c>
      <c r="B61" s="269" t="str">
        <f t="shared" ref="B61:B63" si="31">CONCATENATE(Y61,Z61,AA61)</f>
        <v>Bronze From the Line From the Line</v>
      </c>
      <c r="C61" s="270"/>
      <c r="D61" s="270">
        <v>5</v>
      </c>
      <c r="E61" s="270"/>
      <c r="F61" s="270"/>
      <c r="G61" s="270"/>
      <c r="H61" s="270"/>
      <c r="I61" s="270"/>
      <c r="J61" s="270"/>
      <c r="K61" s="270"/>
      <c r="L61" s="270"/>
      <c r="M61" s="270"/>
      <c r="N61" s="270"/>
      <c r="O61" s="271" t="str">
        <f>CONCATENATE("Increases ",Q61," from the foul line by ",U61," plus ",T61," per level for ",W61)</f>
        <v>Increases Shoot Base  from the foul line by 5 plus 0.5 per level for the duration of the Quarter.</v>
      </c>
      <c r="P61" s="268">
        <f t="shared" ref="P61:P63" si="32">SUM(C61:N61)+(C61*2)</f>
        <v>5</v>
      </c>
      <c r="Q61" s="270" t="s">
        <v>131</v>
      </c>
      <c r="R61" s="272"/>
      <c r="S61" s="272"/>
      <c r="T61" s="267">
        <v>0.5</v>
      </c>
      <c r="U61" s="267">
        <v>5</v>
      </c>
      <c r="V61" s="270"/>
      <c r="W61" s="270" t="s">
        <v>608</v>
      </c>
      <c r="X61" s="273"/>
      <c r="Y61" s="273" t="s">
        <v>379</v>
      </c>
      <c r="Z61" s="273" t="s">
        <v>397</v>
      </c>
      <c r="AA61" s="273" t="str">
        <f t="shared" si="21"/>
        <v xml:space="preserve"> From the Line</v>
      </c>
    </row>
    <row r="62" spans="1:27" ht="20.399999999999999" x14ac:dyDescent="0.3">
      <c r="A62" s="266">
        <v>51</v>
      </c>
      <c r="B62" s="269" t="str">
        <f t="shared" si="31"/>
        <v>Silver  From the Line From the Line</v>
      </c>
      <c r="C62" s="270">
        <v>10</v>
      </c>
      <c r="D62" s="270">
        <v>10</v>
      </c>
      <c r="E62" s="270"/>
      <c r="F62" s="270"/>
      <c r="G62" s="270"/>
      <c r="H62" s="270"/>
      <c r="I62" s="270"/>
      <c r="J62" s="270"/>
      <c r="K62" s="270"/>
      <c r="L62" s="270"/>
      <c r="M62" s="270"/>
      <c r="N62" s="270"/>
      <c r="O62" s="271" t="str">
        <f t="shared" ref="O62:O63" si="33">CONCATENATE("Increases ",Q62," from the foul line by ",U62," plus ",T62," per level for ",W62)</f>
        <v>Increases Shoot Base  from the foul line by 10 plus 0.5 per level for the duration of the Quarter.</v>
      </c>
      <c r="P62" s="268">
        <f t="shared" si="32"/>
        <v>40</v>
      </c>
      <c r="Q62" s="270" t="s">
        <v>131</v>
      </c>
      <c r="R62" s="272"/>
      <c r="S62" s="272"/>
      <c r="T62" s="267">
        <v>0.5</v>
      </c>
      <c r="U62" s="267">
        <v>10</v>
      </c>
      <c r="V62" s="270"/>
      <c r="W62" s="270" t="s">
        <v>608</v>
      </c>
      <c r="X62" s="273"/>
      <c r="Y62" s="273" t="s">
        <v>116</v>
      </c>
      <c r="Z62" s="273" t="s">
        <v>397</v>
      </c>
      <c r="AA62" s="273" t="str">
        <f t="shared" si="21"/>
        <v xml:space="preserve"> From the Line</v>
      </c>
    </row>
    <row r="63" spans="1:27" ht="20.399999999999999" x14ac:dyDescent="0.3">
      <c r="A63" s="266">
        <v>52</v>
      </c>
      <c r="B63" s="269" t="str">
        <f t="shared" si="31"/>
        <v>Gold  From the Line From the Line</v>
      </c>
      <c r="C63" s="270">
        <v>20</v>
      </c>
      <c r="D63" s="270">
        <v>15</v>
      </c>
      <c r="E63" s="270"/>
      <c r="F63" s="270"/>
      <c r="G63" s="270"/>
      <c r="H63" s="270"/>
      <c r="I63" s="270"/>
      <c r="J63" s="270"/>
      <c r="K63" s="270"/>
      <c r="L63" s="270"/>
      <c r="M63" s="270"/>
      <c r="N63" s="270"/>
      <c r="O63" s="271" t="str">
        <f t="shared" si="33"/>
        <v>Increases Shoot Base  from the foul line by 15 plus 1.5 per level for the duration of the Quarter.</v>
      </c>
      <c r="P63" s="268">
        <f t="shared" si="32"/>
        <v>75</v>
      </c>
      <c r="Q63" s="270" t="s">
        <v>131</v>
      </c>
      <c r="R63" s="272"/>
      <c r="S63" s="272"/>
      <c r="T63" s="267">
        <v>1.5</v>
      </c>
      <c r="U63" s="267">
        <v>15</v>
      </c>
      <c r="V63" s="270"/>
      <c r="W63" s="270" t="s">
        <v>608</v>
      </c>
      <c r="X63" s="273"/>
      <c r="Y63" s="273" t="s">
        <v>117</v>
      </c>
      <c r="Z63" s="273" t="s">
        <v>397</v>
      </c>
      <c r="AA63" s="273" t="str">
        <f t="shared" si="21"/>
        <v xml:space="preserve"> From the Line</v>
      </c>
    </row>
    <row r="64" spans="1:27" ht="20.399999999999999" x14ac:dyDescent="0.3">
      <c r="A64" s="266">
        <v>53</v>
      </c>
      <c r="B64" s="269" t="str">
        <f t="shared" ref="B64:B66" si="34">CONCATENATE(Y64,Z64,AA64)</f>
        <v>Bronze No Blood No Blood</v>
      </c>
      <c r="C64" s="270"/>
      <c r="D64" s="270">
        <v>5</v>
      </c>
      <c r="E64" s="270"/>
      <c r="F64" s="270"/>
      <c r="G64" s="270"/>
      <c r="H64" s="270"/>
      <c r="I64" s="270"/>
      <c r="J64" s="270"/>
      <c r="K64" s="270"/>
      <c r="L64" s="270"/>
      <c r="M64" s="270"/>
      <c r="N64" s="270"/>
      <c r="O64" s="271" t="str">
        <f>CONCATENATE("Decreases ",Q64," by ",U64," plus ",T64," per level for ",W64)</f>
        <v>Decreases  odds of Drawing a Foul by 5 plus 0.5 per level for the duration of the Quarter.</v>
      </c>
      <c r="P64" s="268">
        <f t="shared" ref="P64:P66" si="35">SUM(C64:N64)+(C64*2)</f>
        <v>5</v>
      </c>
      <c r="Q64" s="270" t="s">
        <v>401</v>
      </c>
      <c r="R64" s="272"/>
      <c r="S64" s="272"/>
      <c r="T64" s="267">
        <v>0.5</v>
      </c>
      <c r="U64" s="267">
        <v>5</v>
      </c>
      <c r="V64" s="270"/>
      <c r="W64" s="270" t="s">
        <v>608</v>
      </c>
      <c r="X64" s="273"/>
      <c r="Y64" s="273" t="s">
        <v>379</v>
      </c>
      <c r="Z64" s="273" t="s">
        <v>400</v>
      </c>
      <c r="AA64" s="273" t="str">
        <f t="shared" si="21"/>
        <v xml:space="preserve"> No Blood</v>
      </c>
    </row>
    <row r="65" spans="1:27" ht="20.399999999999999" x14ac:dyDescent="0.3">
      <c r="A65" s="266">
        <v>54</v>
      </c>
      <c r="B65" s="269" t="str">
        <f t="shared" si="34"/>
        <v>Silver  No Blood No Blood</v>
      </c>
      <c r="C65" s="270">
        <v>10</v>
      </c>
      <c r="D65" s="270">
        <v>10</v>
      </c>
      <c r="E65" s="270"/>
      <c r="F65" s="270"/>
      <c r="G65" s="270"/>
      <c r="H65" s="270"/>
      <c r="I65" s="270"/>
      <c r="J65" s="270"/>
      <c r="K65" s="270"/>
      <c r="L65" s="270"/>
      <c r="M65" s="270"/>
      <c r="N65" s="270"/>
      <c r="O65" s="271" t="str">
        <f t="shared" ref="O65:O66" si="36">CONCATENATE("Decreases ",Q65," by ",U65," plus ",T65," per level for ",W65)</f>
        <v>Decreases  odds of Drawing a Foul by 10 plus 0.5 per level for the duration of the Quarter.</v>
      </c>
      <c r="P65" s="268">
        <f t="shared" si="35"/>
        <v>40</v>
      </c>
      <c r="Q65" s="270" t="s">
        <v>401</v>
      </c>
      <c r="R65" s="272"/>
      <c r="S65" s="272"/>
      <c r="T65" s="267">
        <v>0.5</v>
      </c>
      <c r="U65" s="267">
        <v>10</v>
      </c>
      <c r="V65" s="270"/>
      <c r="W65" s="270" t="s">
        <v>608</v>
      </c>
      <c r="X65" s="273"/>
      <c r="Y65" s="273" t="s">
        <v>116</v>
      </c>
      <c r="Z65" s="273" t="s">
        <v>400</v>
      </c>
      <c r="AA65" s="273" t="str">
        <f t="shared" si="21"/>
        <v xml:space="preserve"> No Blood</v>
      </c>
    </row>
    <row r="66" spans="1:27" ht="20.399999999999999" x14ac:dyDescent="0.3">
      <c r="A66" s="266">
        <v>55</v>
      </c>
      <c r="B66" s="269" t="str">
        <f t="shared" si="34"/>
        <v>Gold  No Blood No Blood</v>
      </c>
      <c r="C66" s="270">
        <v>20</v>
      </c>
      <c r="D66" s="270">
        <v>15</v>
      </c>
      <c r="E66" s="270"/>
      <c r="F66" s="270"/>
      <c r="G66" s="270"/>
      <c r="H66" s="270"/>
      <c r="I66" s="270"/>
      <c r="J66" s="270"/>
      <c r="K66" s="270"/>
      <c r="L66" s="270"/>
      <c r="M66" s="270"/>
      <c r="N66" s="270"/>
      <c r="O66" s="271" t="str">
        <f t="shared" si="36"/>
        <v>Decreases  odds of Drawing a Foul by 15 plus 1.5 per level for the duration of the Quarter.</v>
      </c>
      <c r="P66" s="268">
        <f t="shared" si="35"/>
        <v>75</v>
      </c>
      <c r="Q66" s="270" t="s">
        <v>401</v>
      </c>
      <c r="R66" s="272"/>
      <c r="S66" s="272"/>
      <c r="T66" s="267">
        <v>1.5</v>
      </c>
      <c r="U66" s="267">
        <v>15</v>
      </c>
      <c r="V66" s="270"/>
      <c r="W66" s="270" t="s">
        <v>608</v>
      </c>
      <c r="X66" s="273"/>
      <c r="Y66" s="273" t="s">
        <v>117</v>
      </c>
      <c r="Z66" s="273" t="s">
        <v>400</v>
      </c>
      <c r="AA66" s="273" t="str">
        <f t="shared" si="21"/>
        <v xml:space="preserve"> No Blood</v>
      </c>
    </row>
  </sheetData>
  <pageMargins left="0.7" right="0.7" top="0.75" bottom="0.75" header="0.3" footer="0.3"/>
  <pageSetup orientation="portrait"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6" tint="0.39997558519241921"/>
  </sheetPr>
  <dimension ref="A1:P62"/>
  <sheetViews>
    <sheetView zoomScale="85" zoomScaleNormal="85" zoomScalePageLayoutView="85" workbookViewId="0">
      <pane ySplit="888" activePane="bottomLeft"/>
      <selection activeCell="H1" sqref="H1:H1048576"/>
      <selection pane="bottomLeft" activeCell="J34" sqref="J34"/>
    </sheetView>
  </sheetViews>
  <sheetFormatPr defaultColWidth="8.88671875" defaultRowHeight="14.4" x14ac:dyDescent="0.3"/>
  <cols>
    <col min="1" max="1" width="7.88671875" style="19" bestFit="1" customWidth="1"/>
    <col min="2" max="2" width="31.88671875" style="34" customWidth="1"/>
    <col min="3" max="3" width="4.44140625" style="46" customWidth="1"/>
    <col min="4" max="4" width="11.88671875" style="46" bestFit="1" customWidth="1"/>
    <col min="5" max="5" width="10.44140625" style="46" bestFit="1" customWidth="1"/>
    <col min="6" max="6" width="11.88671875" style="46" bestFit="1" customWidth="1"/>
    <col min="7" max="7" width="61" style="51" customWidth="1"/>
    <col min="8" max="8" width="10.6640625" style="19" bestFit="1" customWidth="1"/>
    <col min="9" max="9" width="14.88671875" style="46" customWidth="1"/>
    <col min="10" max="10" width="12.5546875" style="46" customWidth="1"/>
    <col min="11" max="11" width="13.88671875" style="46" bestFit="1" customWidth="1"/>
    <col min="12" max="12" width="15.109375" style="46" bestFit="1" customWidth="1"/>
    <col min="13" max="13" width="6.6640625" style="33" customWidth="1"/>
    <col min="14" max="14" width="5.33203125" bestFit="1" customWidth="1"/>
    <col min="15" max="15" width="27.109375" customWidth="1"/>
    <col min="16" max="16" width="19" customWidth="1"/>
  </cols>
  <sheetData>
    <row r="1" spans="1:16" ht="15" x14ac:dyDescent="0.25">
      <c r="A1" s="80" t="s">
        <v>156</v>
      </c>
      <c r="B1" s="80"/>
      <c r="C1" s="81"/>
      <c r="D1" s="81"/>
      <c r="E1" s="81"/>
      <c r="F1" s="81"/>
      <c r="G1" s="82"/>
      <c r="H1" s="79"/>
      <c r="I1" s="81"/>
      <c r="J1" s="81"/>
      <c r="K1" s="81"/>
      <c r="L1" s="81"/>
      <c r="M1" s="83"/>
      <c r="N1" s="84"/>
      <c r="O1" s="84"/>
      <c r="P1" s="84"/>
    </row>
    <row r="2" spans="1:16" ht="23.25" x14ac:dyDescent="0.25">
      <c r="A2" s="53" t="s">
        <v>137</v>
      </c>
      <c r="B2" s="54" t="s">
        <v>119</v>
      </c>
      <c r="C2" s="55" t="s">
        <v>118</v>
      </c>
      <c r="D2" s="55" t="s">
        <v>65</v>
      </c>
      <c r="E2" s="55" t="s">
        <v>570</v>
      </c>
      <c r="F2" s="55" t="s">
        <v>67</v>
      </c>
      <c r="G2" s="56" t="s">
        <v>115</v>
      </c>
      <c r="H2" s="53" t="s">
        <v>120</v>
      </c>
      <c r="I2" s="57" t="s">
        <v>69</v>
      </c>
      <c r="J2" s="57" t="s">
        <v>71</v>
      </c>
      <c r="K2" s="57" t="s">
        <v>125</v>
      </c>
      <c r="L2" s="57" t="s">
        <v>73</v>
      </c>
      <c r="M2" s="58"/>
      <c r="N2" s="58" t="s">
        <v>138</v>
      </c>
      <c r="O2" s="58" t="s">
        <v>139</v>
      </c>
      <c r="P2" s="58" t="s">
        <v>159</v>
      </c>
    </row>
    <row r="3" spans="1:16" s="97" customFormat="1" ht="9.75" customHeight="1" x14ac:dyDescent="0.25">
      <c r="A3" s="91"/>
      <c r="B3" s="92"/>
      <c r="C3" s="93"/>
      <c r="D3" s="93"/>
      <c r="E3" s="93"/>
      <c r="F3" s="93"/>
      <c r="G3" s="94"/>
      <c r="H3" s="91"/>
      <c r="I3" s="95"/>
      <c r="J3" s="95"/>
      <c r="K3" s="95"/>
      <c r="L3" s="95"/>
      <c r="M3" s="96"/>
      <c r="N3" s="96"/>
      <c r="O3" s="96"/>
      <c r="P3" s="96"/>
    </row>
    <row r="4" spans="1:16" s="97" customFormat="1" ht="15.75" customHeight="1" x14ac:dyDescent="0.25">
      <c r="A4" s="101" t="s">
        <v>410</v>
      </c>
      <c r="B4" s="198" t="s">
        <v>411</v>
      </c>
      <c r="C4" s="198" t="s">
        <v>407</v>
      </c>
      <c r="D4" s="198" t="s">
        <v>408</v>
      </c>
      <c r="E4" s="198" t="s">
        <v>570</v>
      </c>
      <c r="F4" s="198" t="s">
        <v>409</v>
      </c>
      <c r="G4" s="198" t="s">
        <v>412</v>
      </c>
      <c r="H4" s="198" t="s">
        <v>413</v>
      </c>
      <c r="I4" s="198" t="s">
        <v>414</v>
      </c>
      <c r="J4" s="198" t="s">
        <v>415</v>
      </c>
      <c r="K4" s="198" t="s">
        <v>416</v>
      </c>
      <c r="L4" s="198" t="s">
        <v>417</v>
      </c>
      <c r="M4" s="96"/>
      <c r="N4" s="96"/>
      <c r="O4" s="96"/>
      <c r="P4" s="96"/>
    </row>
    <row r="5" spans="1:16" s="97" customFormat="1" ht="15.75" customHeight="1" x14ac:dyDescent="0.25">
      <c r="A5" s="207">
        <v>0</v>
      </c>
      <c r="B5" s="207" t="str">
        <f>CONCATENATE(P5,N5,O5)</f>
        <v/>
      </c>
      <c r="C5" s="207"/>
      <c r="D5" s="207"/>
      <c r="E5" s="207"/>
      <c r="F5" s="207"/>
      <c r="G5" s="208" t="s">
        <v>622</v>
      </c>
      <c r="H5" s="207">
        <f>(SUM(C5:F5)*5)+(C5*10)</f>
        <v>0</v>
      </c>
      <c r="I5" s="207"/>
      <c r="J5" s="207"/>
      <c r="K5" s="207"/>
      <c r="L5" s="207"/>
      <c r="M5" s="96"/>
      <c r="N5" s="96"/>
      <c r="O5" s="96"/>
      <c r="P5" s="96"/>
    </row>
    <row r="6" spans="1:16" ht="15" x14ac:dyDescent="0.25">
      <c r="A6" s="19">
        <v>1</v>
      </c>
      <c r="B6" s="197" t="str">
        <f t="shared" ref="B6:B32" si="0">CONCATENATE(P6,N6,O6)</f>
        <v>BronzeBack Hand Jam</v>
      </c>
      <c r="C6" s="196"/>
      <c r="D6" s="196">
        <v>20</v>
      </c>
      <c r="E6" s="196"/>
      <c r="F6" s="196"/>
      <c r="G6" s="197" t="str">
        <f>CONCATENATE("Increases ",I6,J6," for ",K6," seconds. ",L6," second cooldown.")</f>
        <v>Increases Team Speed  for 30 seconds.  seconds. 60 second cooldown.</v>
      </c>
      <c r="H6" s="196">
        <f>(SUM(C6:F6)*5)+(C6*10)</f>
        <v>100</v>
      </c>
      <c r="I6" s="197" t="s">
        <v>169</v>
      </c>
      <c r="J6" s="199"/>
      <c r="K6" s="199" t="s">
        <v>172</v>
      </c>
      <c r="L6" s="199">
        <v>60</v>
      </c>
      <c r="N6" s="33" t="s">
        <v>379</v>
      </c>
      <c r="O6" s="33" t="s">
        <v>166</v>
      </c>
      <c r="P6" s="33"/>
    </row>
    <row r="7" spans="1:16" ht="15" x14ac:dyDescent="0.25">
      <c r="A7" s="19">
        <v>2</v>
      </c>
      <c r="B7" s="197" t="str">
        <f t="shared" si="0"/>
        <v>Silver Back Hand Jam</v>
      </c>
      <c r="C7" s="196">
        <v>10</v>
      </c>
      <c r="D7" s="196">
        <v>15</v>
      </c>
      <c r="E7" s="196">
        <v>10</v>
      </c>
      <c r="F7" s="196"/>
      <c r="G7" s="197" t="str">
        <f t="shared" ref="G7:G32" si="1">CONCATENATE("Increases ",I7,J7," for ",K7," seconds. ",L7," second cooldown.")</f>
        <v>Increases Team Speed and Agility  for 30 seconds.  seconds. 60 second cooldown.</v>
      </c>
      <c r="H7" s="196">
        <f t="shared" ref="H7:H32" si="2">(SUM(C7:F7)*5)+(C7*10)</f>
        <v>275</v>
      </c>
      <c r="I7" s="197" t="s">
        <v>169</v>
      </c>
      <c r="J7" s="199" t="s">
        <v>604</v>
      </c>
      <c r="K7" s="199" t="s">
        <v>172</v>
      </c>
      <c r="L7" s="199">
        <v>60</v>
      </c>
      <c r="N7" s="33" t="s">
        <v>116</v>
      </c>
      <c r="O7" s="33" t="s">
        <v>166</v>
      </c>
      <c r="P7" s="33"/>
    </row>
    <row r="8" spans="1:16" ht="15" x14ac:dyDescent="0.25">
      <c r="A8" s="19">
        <v>3</v>
      </c>
      <c r="B8" s="197" t="str">
        <f t="shared" si="0"/>
        <v>Gold Back Hand Jam</v>
      </c>
      <c r="C8" s="196">
        <v>20</v>
      </c>
      <c r="D8" s="196">
        <v>15</v>
      </c>
      <c r="E8" s="196"/>
      <c r="F8" s="196">
        <v>10</v>
      </c>
      <c r="G8" s="197" t="str">
        <f t="shared" si="1"/>
        <v>Increases Team Speed and Power  for 30 seconds.  seconds. 60 second cooldown.</v>
      </c>
      <c r="H8" s="196">
        <f t="shared" si="2"/>
        <v>425</v>
      </c>
      <c r="I8" s="197" t="s">
        <v>169</v>
      </c>
      <c r="J8" s="199" t="s">
        <v>170</v>
      </c>
      <c r="K8" s="199" t="s">
        <v>172</v>
      </c>
      <c r="L8" s="199">
        <v>60</v>
      </c>
      <c r="N8" s="33" t="s">
        <v>117</v>
      </c>
      <c r="O8" s="33" t="s">
        <v>166</v>
      </c>
      <c r="P8" s="33"/>
    </row>
    <row r="9" spans="1:16" ht="15" x14ac:dyDescent="0.25">
      <c r="A9" s="19">
        <v>4</v>
      </c>
      <c r="B9" s="197" t="str">
        <f t="shared" si="0"/>
        <v>BronzeOne Handed Jam</v>
      </c>
      <c r="C9" s="196"/>
      <c r="D9" s="196">
        <v>25</v>
      </c>
      <c r="E9" s="196"/>
      <c r="F9" s="196"/>
      <c r="G9" s="197" t="str">
        <f t="shared" si="1"/>
        <v>Increases Team Speed  for 40 seconds.  seconds. 90 second cooldown.</v>
      </c>
      <c r="H9" s="196">
        <f t="shared" si="2"/>
        <v>125</v>
      </c>
      <c r="I9" s="197" t="s">
        <v>169</v>
      </c>
      <c r="J9" s="199"/>
      <c r="K9" s="199" t="s">
        <v>171</v>
      </c>
      <c r="L9" s="199">
        <v>90</v>
      </c>
      <c r="N9" s="33" t="s">
        <v>379</v>
      </c>
      <c r="O9" s="33" t="s">
        <v>160</v>
      </c>
      <c r="P9" s="33"/>
    </row>
    <row r="10" spans="1:16" ht="15" x14ac:dyDescent="0.25">
      <c r="A10" s="19">
        <v>5</v>
      </c>
      <c r="B10" s="197" t="str">
        <f t="shared" si="0"/>
        <v>Silver One Handed Jam</v>
      </c>
      <c r="C10" s="196">
        <v>10</v>
      </c>
      <c r="D10" s="196">
        <v>20</v>
      </c>
      <c r="E10" s="196">
        <v>10</v>
      </c>
      <c r="F10" s="196"/>
      <c r="G10" s="197" t="str">
        <f t="shared" si="1"/>
        <v>Increases Team Speed and Agility  for 40 seconds.  seconds. 90 second cooldown.</v>
      </c>
      <c r="H10" s="196">
        <f t="shared" si="2"/>
        <v>300</v>
      </c>
      <c r="I10" s="197" t="s">
        <v>169</v>
      </c>
      <c r="J10" s="199" t="s">
        <v>604</v>
      </c>
      <c r="K10" s="199" t="s">
        <v>171</v>
      </c>
      <c r="L10" s="199">
        <v>90</v>
      </c>
      <c r="N10" s="33" t="s">
        <v>116</v>
      </c>
      <c r="O10" s="33" t="s">
        <v>160</v>
      </c>
      <c r="P10" s="33"/>
    </row>
    <row r="11" spans="1:16" ht="15" x14ac:dyDescent="0.25">
      <c r="A11" s="19">
        <v>6</v>
      </c>
      <c r="B11" s="197" t="str">
        <f t="shared" si="0"/>
        <v>Gold One Handed Jam</v>
      </c>
      <c r="C11" s="196">
        <v>20</v>
      </c>
      <c r="D11" s="196">
        <v>20</v>
      </c>
      <c r="E11" s="196"/>
      <c r="F11" s="196">
        <v>10</v>
      </c>
      <c r="G11" s="197" t="str">
        <f t="shared" si="1"/>
        <v>Increases Team Speed and Power  for 40 seconds.  seconds. 90 second cooldown.</v>
      </c>
      <c r="H11" s="196">
        <f t="shared" si="2"/>
        <v>450</v>
      </c>
      <c r="I11" s="197" t="s">
        <v>169</v>
      </c>
      <c r="J11" s="199" t="s">
        <v>170</v>
      </c>
      <c r="K11" s="199" t="s">
        <v>171</v>
      </c>
      <c r="L11" s="199">
        <v>90</v>
      </c>
      <c r="N11" s="33" t="s">
        <v>117</v>
      </c>
      <c r="O11" s="33" t="s">
        <v>160</v>
      </c>
      <c r="P11" s="33"/>
    </row>
    <row r="12" spans="1:16" ht="15" x14ac:dyDescent="0.25">
      <c r="A12" s="19">
        <v>7</v>
      </c>
      <c r="B12" s="197" t="str">
        <f t="shared" si="0"/>
        <v>BronzeBetween the Legs One Handed Jam</v>
      </c>
      <c r="C12" s="196"/>
      <c r="D12" s="196">
        <v>30</v>
      </c>
      <c r="E12" s="196"/>
      <c r="F12" s="196"/>
      <c r="G12" s="197" t="str">
        <f t="shared" si="1"/>
        <v>Increases Team Speed  for 60 seconds.  seconds. 120 second cooldown.</v>
      </c>
      <c r="H12" s="196">
        <f t="shared" si="2"/>
        <v>150</v>
      </c>
      <c r="I12" s="197" t="s">
        <v>169</v>
      </c>
      <c r="J12" s="199"/>
      <c r="K12" s="199" t="s">
        <v>168</v>
      </c>
      <c r="L12" s="199">
        <v>120</v>
      </c>
      <c r="N12" s="33" t="s">
        <v>379</v>
      </c>
      <c r="O12" s="33" t="s">
        <v>161</v>
      </c>
      <c r="P12" s="33"/>
    </row>
    <row r="13" spans="1:16" ht="15" x14ac:dyDescent="0.25">
      <c r="A13" s="19">
        <v>8</v>
      </c>
      <c r="B13" s="197" t="str">
        <f t="shared" si="0"/>
        <v>Silver Between the Legs One Handed Jam</v>
      </c>
      <c r="C13" s="196">
        <v>10</v>
      </c>
      <c r="D13" s="196">
        <v>25</v>
      </c>
      <c r="E13" s="196">
        <v>15</v>
      </c>
      <c r="F13" s="196"/>
      <c r="G13" s="264" t="s">
        <v>734</v>
      </c>
      <c r="H13" s="196">
        <f t="shared" si="2"/>
        <v>350</v>
      </c>
      <c r="I13" s="197" t="s">
        <v>169</v>
      </c>
      <c r="J13" s="199" t="s">
        <v>604</v>
      </c>
      <c r="K13" s="199" t="s">
        <v>168</v>
      </c>
      <c r="L13" s="199">
        <v>120</v>
      </c>
      <c r="N13" s="33" t="s">
        <v>116</v>
      </c>
      <c r="O13" s="33" t="s">
        <v>161</v>
      </c>
      <c r="P13" s="33"/>
    </row>
    <row r="14" spans="1:16" ht="15" x14ac:dyDescent="0.25">
      <c r="A14" s="19">
        <v>9</v>
      </c>
      <c r="B14" s="197" t="str">
        <f t="shared" si="0"/>
        <v>Gold Between the Legs One Handed Jam</v>
      </c>
      <c r="C14" s="196">
        <v>20</v>
      </c>
      <c r="D14" s="196">
        <v>25</v>
      </c>
      <c r="E14" s="196"/>
      <c r="F14" s="196">
        <v>15</v>
      </c>
      <c r="G14" s="197" t="str">
        <f t="shared" si="1"/>
        <v>Increases Team Speed and Power  for 60 seconds.  seconds. 120 second cooldown.</v>
      </c>
      <c r="H14" s="196">
        <f t="shared" si="2"/>
        <v>500</v>
      </c>
      <c r="I14" s="197" t="s">
        <v>169</v>
      </c>
      <c r="J14" s="199" t="s">
        <v>170</v>
      </c>
      <c r="K14" s="199" t="s">
        <v>168</v>
      </c>
      <c r="L14" s="199">
        <v>120</v>
      </c>
      <c r="N14" s="33" t="s">
        <v>117</v>
      </c>
      <c r="O14" s="33" t="s">
        <v>161</v>
      </c>
      <c r="P14" s="33"/>
    </row>
    <row r="15" spans="1:16" ht="15" x14ac:dyDescent="0.25">
      <c r="A15" s="19">
        <v>10</v>
      </c>
      <c r="B15" s="197" t="str">
        <f t="shared" si="0"/>
        <v>BronzeFree Throw Dunk</v>
      </c>
      <c r="C15" s="196"/>
      <c r="D15" s="196"/>
      <c r="E15" s="196">
        <v>20</v>
      </c>
      <c r="F15" s="196"/>
      <c r="G15" s="197" t="str">
        <f t="shared" si="1"/>
        <v>Increases Team Agility  for 30 seconds.  seconds. 60 second cooldown.</v>
      </c>
      <c r="H15" s="196">
        <f t="shared" si="2"/>
        <v>100</v>
      </c>
      <c r="I15" s="197" t="s">
        <v>605</v>
      </c>
      <c r="J15" s="199"/>
      <c r="K15" s="199" t="s">
        <v>172</v>
      </c>
      <c r="L15" s="199">
        <v>60</v>
      </c>
      <c r="N15" s="33" t="s">
        <v>379</v>
      </c>
      <c r="O15" s="33" t="s">
        <v>162</v>
      </c>
      <c r="P15" s="33"/>
    </row>
    <row r="16" spans="1:16" ht="15" x14ac:dyDescent="0.25">
      <c r="A16" s="19">
        <v>11</v>
      </c>
      <c r="B16" s="197" t="str">
        <f t="shared" si="0"/>
        <v>Silver Free Throw Dunk</v>
      </c>
      <c r="C16" s="196">
        <v>10</v>
      </c>
      <c r="D16" s="196">
        <v>10</v>
      </c>
      <c r="E16" s="196">
        <v>15</v>
      </c>
      <c r="F16" s="196"/>
      <c r="G16" s="197" t="str">
        <f t="shared" si="1"/>
        <v>Increases Team Agility and Speed  for 30 seconds.  seconds. 60 second cooldown.</v>
      </c>
      <c r="H16" s="196">
        <f t="shared" si="2"/>
        <v>275</v>
      </c>
      <c r="I16" s="197" t="s">
        <v>605</v>
      </c>
      <c r="J16" s="199" t="s">
        <v>175</v>
      </c>
      <c r="K16" s="199" t="s">
        <v>172</v>
      </c>
      <c r="L16" s="199">
        <v>60</v>
      </c>
      <c r="N16" s="33" t="s">
        <v>116</v>
      </c>
      <c r="O16" s="33" t="s">
        <v>162</v>
      </c>
      <c r="P16" s="33"/>
    </row>
    <row r="17" spans="1:16" ht="15" x14ac:dyDescent="0.25">
      <c r="A17" s="19">
        <v>12</v>
      </c>
      <c r="B17" s="197" t="str">
        <f t="shared" si="0"/>
        <v>Gold Free Throw Dunk</v>
      </c>
      <c r="C17" s="196">
        <v>20</v>
      </c>
      <c r="D17" s="196"/>
      <c r="E17" s="196">
        <v>15</v>
      </c>
      <c r="F17" s="196">
        <v>10</v>
      </c>
      <c r="G17" s="197" t="str">
        <f t="shared" si="1"/>
        <v>Increases Team Agility and Power  for 30 seconds.  seconds. 60 second cooldown.</v>
      </c>
      <c r="H17" s="196">
        <f t="shared" si="2"/>
        <v>425</v>
      </c>
      <c r="I17" s="197" t="s">
        <v>605</v>
      </c>
      <c r="J17" s="199" t="s">
        <v>170</v>
      </c>
      <c r="K17" s="199" t="s">
        <v>172</v>
      </c>
      <c r="L17" s="199">
        <v>60</v>
      </c>
      <c r="N17" s="33" t="s">
        <v>117</v>
      </c>
      <c r="O17" s="33" t="s">
        <v>162</v>
      </c>
      <c r="P17" s="33"/>
    </row>
    <row r="18" spans="1:16" x14ac:dyDescent="0.3">
      <c r="A18" s="19">
        <v>13</v>
      </c>
      <c r="B18" s="197" t="str">
        <f t="shared" si="0"/>
        <v xml:space="preserve">Bronze360 Jam </v>
      </c>
      <c r="C18" s="196"/>
      <c r="D18" s="196"/>
      <c r="E18" s="196">
        <v>25</v>
      </c>
      <c r="F18" s="196"/>
      <c r="G18" s="197" t="str">
        <f t="shared" si="1"/>
        <v>Increases Team Agility  for 40 seconds.  seconds. 90 second cooldown.</v>
      </c>
      <c r="H18" s="196">
        <f t="shared" si="2"/>
        <v>125</v>
      </c>
      <c r="I18" s="197" t="s">
        <v>605</v>
      </c>
      <c r="J18" s="199"/>
      <c r="K18" s="199" t="s">
        <v>171</v>
      </c>
      <c r="L18" s="199">
        <v>90</v>
      </c>
      <c r="N18" s="33" t="s">
        <v>379</v>
      </c>
      <c r="O18" s="33" t="s">
        <v>167</v>
      </c>
      <c r="P18" s="33"/>
    </row>
    <row r="19" spans="1:16" x14ac:dyDescent="0.3">
      <c r="A19" s="19">
        <v>14</v>
      </c>
      <c r="B19" s="197" t="str">
        <f t="shared" si="0"/>
        <v xml:space="preserve">Silver 360 Jam </v>
      </c>
      <c r="C19" s="196">
        <v>10</v>
      </c>
      <c r="D19" s="196">
        <v>10</v>
      </c>
      <c r="E19" s="196">
        <v>20</v>
      </c>
      <c r="F19" s="196"/>
      <c r="G19" s="197" t="str">
        <f t="shared" si="1"/>
        <v>Increases Team Agility and Speed  for 40 seconds.  seconds. 90 second cooldown.</v>
      </c>
      <c r="H19" s="196">
        <f t="shared" si="2"/>
        <v>300</v>
      </c>
      <c r="I19" s="197" t="s">
        <v>605</v>
      </c>
      <c r="J19" s="199" t="s">
        <v>175</v>
      </c>
      <c r="K19" s="199" t="s">
        <v>171</v>
      </c>
      <c r="L19" s="199">
        <v>90</v>
      </c>
      <c r="N19" s="33" t="s">
        <v>116</v>
      </c>
      <c r="O19" s="33" t="s">
        <v>167</v>
      </c>
      <c r="P19" s="33"/>
    </row>
    <row r="20" spans="1:16" x14ac:dyDescent="0.3">
      <c r="A20" s="19">
        <v>15</v>
      </c>
      <c r="B20" s="197" t="str">
        <f t="shared" si="0"/>
        <v xml:space="preserve">Gold 360 Jam </v>
      </c>
      <c r="C20" s="196">
        <v>20</v>
      </c>
      <c r="D20" s="196"/>
      <c r="E20" s="196">
        <v>20</v>
      </c>
      <c r="F20" s="196">
        <v>10</v>
      </c>
      <c r="G20" s="197" t="str">
        <f t="shared" si="1"/>
        <v>Increases Team Agility and Power  for 40 seconds.  seconds. 90 second cooldown.</v>
      </c>
      <c r="H20" s="196">
        <f t="shared" si="2"/>
        <v>450</v>
      </c>
      <c r="I20" s="197" t="s">
        <v>605</v>
      </c>
      <c r="J20" s="199" t="s">
        <v>170</v>
      </c>
      <c r="K20" s="199" t="s">
        <v>171</v>
      </c>
      <c r="L20" s="199">
        <v>90</v>
      </c>
      <c r="N20" s="33" t="s">
        <v>117</v>
      </c>
      <c r="O20" s="33" t="s">
        <v>167</v>
      </c>
      <c r="P20" s="33"/>
    </row>
    <row r="21" spans="1:16" x14ac:dyDescent="0.3">
      <c r="A21" s="19">
        <v>16</v>
      </c>
      <c r="B21" s="197" t="str">
        <f t="shared" si="0"/>
        <v>BronzeStatue of Liberty 360 Dunk</v>
      </c>
      <c r="C21" s="196"/>
      <c r="D21" s="196"/>
      <c r="E21" s="196">
        <v>30</v>
      </c>
      <c r="F21" s="196"/>
      <c r="G21" s="197" t="str">
        <f t="shared" si="1"/>
        <v>Increases Team Agility  for 60 seconds.  seconds. 120 second cooldown.</v>
      </c>
      <c r="H21" s="196">
        <f t="shared" si="2"/>
        <v>150</v>
      </c>
      <c r="I21" s="197" t="s">
        <v>605</v>
      </c>
      <c r="J21" s="199"/>
      <c r="K21" s="199" t="s">
        <v>168</v>
      </c>
      <c r="L21" s="199">
        <v>120</v>
      </c>
      <c r="N21" s="33" t="s">
        <v>379</v>
      </c>
      <c r="O21" s="33" t="s">
        <v>163</v>
      </c>
      <c r="P21" s="33"/>
    </row>
    <row r="22" spans="1:16" x14ac:dyDescent="0.3">
      <c r="A22" s="19">
        <v>17</v>
      </c>
      <c r="B22" s="197" t="str">
        <f t="shared" si="0"/>
        <v>Silver Statue of Liberty 360 Dunk</v>
      </c>
      <c r="C22" s="196">
        <v>10</v>
      </c>
      <c r="D22" s="196">
        <v>15</v>
      </c>
      <c r="E22" s="196">
        <v>25</v>
      </c>
      <c r="F22" s="196"/>
      <c r="G22" s="197" t="str">
        <f t="shared" si="1"/>
        <v>Increases Team Agility and Speed  for 60 seconds.  seconds. 120 second cooldown.</v>
      </c>
      <c r="H22" s="196">
        <f t="shared" si="2"/>
        <v>350</v>
      </c>
      <c r="I22" s="197" t="s">
        <v>605</v>
      </c>
      <c r="J22" s="199" t="s">
        <v>175</v>
      </c>
      <c r="K22" s="199" t="s">
        <v>168</v>
      </c>
      <c r="L22" s="199">
        <v>120</v>
      </c>
      <c r="N22" s="33" t="s">
        <v>116</v>
      </c>
      <c r="O22" s="33" t="s">
        <v>163</v>
      </c>
      <c r="P22" s="33"/>
    </row>
    <row r="23" spans="1:16" x14ac:dyDescent="0.3">
      <c r="A23" s="19">
        <v>18</v>
      </c>
      <c r="B23" s="197" t="str">
        <f t="shared" si="0"/>
        <v>Gold Statue of Liberty 360 Dunk</v>
      </c>
      <c r="C23" s="196">
        <v>20</v>
      </c>
      <c r="D23" s="196"/>
      <c r="E23" s="196">
        <v>25</v>
      </c>
      <c r="F23" s="196">
        <v>15</v>
      </c>
      <c r="G23" s="197" t="str">
        <f t="shared" si="1"/>
        <v>Increases Team Agility and Power  for 60 seconds.  seconds. 120 second cooldown.</v>
      </c>
      <c r="H23" s="196">
        <f t="shared" si="2"/>
        <v>500</v>
      </c>
      <c r="I23" s="197" t="s">
        <v>605</v>
      </c>
      <c r="J23" s="199" t="s">
        <v>170</v>
      </c>
      <c r="K23" s="199" t="s">
        <v>168</v>
      </c>
      <c r="L23" s="199">
        <v>120</v>
      </c>
      <c r="N23" s="33" t="s">
        <v>117</v>
      </c>
      <c r="O23" s="33" t="s">
        <v>163</v>
      </c>
      <c r="P23" s="33"/>
    </row>
    <row r="24" spans="1:16" x14ac:dyDescent="0.3">
      <c r="A24" s="19">
        <v>19</v>
      </c>
      <c r="B24" s="197" t="str">
        <f t="shared" si="0"/>
        <v>BronzeTwo-handed Jam</v>
      </c>
      <c r="C24" s="196"/>
      <c r="D24" s="196"/>
      <c r="E24" s="196"/>
      <c r="F24" s="196">
        <v>20</v>
      </c>
      <c r="G24" s="197" t="str">
        <f t="shared" si="1"/>
        <v>Increases Team Power  for 30 seconds.  seconds. 60 second cooldown.</v>
      </c>
      <c r="H24" s="196">
        <f t="shared" si="2"/>
        <v>100</v>
      </c>
      <c r="I24" s="197" t="s">
        <v>173</v>
      </c>
      <c r="J24" s="199"/>
      <c r="K24" s="199" t="s">
        <v>172</v>
      </c>
      <c r="L24" s="199">
        <v>60</v>
      </c>
      <c r="N24" s="33" t="s">
        <v>379</v>
      </c>
      <c r="O24" s="33" t="s">
        <v>165</v>
      </c>
      <c r="P24" s="33"/>
    </row>
    <row r="25" spans="1:16" x14ac:dyDescent="0.3">
      <c r="A25" s="19">
        <v>20</v>
      </c>
      <c r="B25" s="197" t="str">
        <f t="shared" si="0"/>
        <v>Silver Two-handed Jam</v>
      </c>
      <c r="C25" s="196">
        <v>10</v>
      </c>
      <c r="D25" s="196">
        <v>10</v>
      </c>
      <c r="E25" s="196"/>
      <c r="F25" s="196">
        <v>15</v>
      </c>
      <c r="G25" s="197" t="str">
        <f t="shared" si="1"/>
        <v>Increases Team Power and Speed  for 30 seconds.  seconds. 60 second cooldown.</v>
      </c>
      <c r="H25" s="196">
        <f t="shared" si="2"/>
        <v>275</v>
      </c>
      <c r="I25" s="197" t="s">
        <v>173</v>
      </c>
      <c r="J25" s="199" t="s">
        <v>175</v>
      </c>
      <c r="K25" s="199" t="s">
        <v>172</v>
      </c>
      <c r="L25" s="199">
        <v>60</v>
      </c>
      <c r="N25" s="33" t="s">
        <v>116</v>
      </c>
      <c r="O25" s="33" t="s">
        <v>165</v>
      </c>
      <c r="P25" s="33"/>
    </row>
    <row r="26" spans="1:16" x14ac:dyDescent="0.3">
      <c r="A26" s="19">
        <v>21</v>
      </c>
      <c r="B26" s="197" t="str">
        <f t="shared" si="0"/>
        <v>Gold Two-handed Jam</v>
      </c>
      <c r="C26" s="196">
        <v>20</v>
      </c>
      <c r="D26" s="196"/>
      <c r="E26" s="196">
        <v>10</v>
      </c>
      <c r="F26" s="196">
        <v>15</v>
      </c>
      <c r="G26" s="197" t="str">
        <f t="shared" si="1"/>
        <v>Increases Team Power and Agility  for 30 seconds.  seconds. 60 second cooldown.</v>
      </c>
      <c r="H26" s="196">
        <f t="shared" si="2"/>
        <v>425</v>
      </c>
      <c r="I26" s="197" t="s">
        <v>173</v>
      </c>
      <c r="J26" s="199" t="s">
        <v>604</v>
      </c>
      <c r="K26" s="199" t="s">
        <v>172</v>
      </c>
      <c r="L26" s="199">
        <v>60</v>
      </c>
      <c r="N26" s="33" t="s">
        <v>117</v>
      </c>
      <c r="O26" s="33" t="s">
        <v>165</v>
      </c>
      <c r="P26" s="33"/>
    </row>
    <row r="27" spans="1:16" x14ac:dyDescent="0.3">
      <c r="A27" s="19">
        <v>22</v>
      </c>
      <c r="B27" s="197" t="str">
        <f t="shared" si="0"/>
        <v>Bronzeback-hand</v>
      </c>
      <c r="C27" s="196"/>
      <c r="D27" s="196"/>
      <c r="E27" s="196"/>
      <c r="F27" s="196">
        <v>25</v>
      </c>
      <c r="G27" s="197" t="str">
        <f t="shared" si="1"/>
        <v>Increases Team Power  for 40 seconds.  seconds. 90 second cooldown.</v>
      </c>
      <c r="H27" s="196">
        <f t="shared" si="2"/>
        <v>125</v>
      </c>
      <c r="I27" s="197" t="s">
        <v>173</v>
      </c>
      <c r="J27" s="199"/>
      <c r="K27" s="199" t="s">
        <v>171</v>
      </c>
      <c r="L27" s="199">
        <v>90</v>
      </c>
      <c r="N27" s="33" t="s">
        <v>379</v>
      </c>
      <c r="O27" s="33" t="s">
        <v>164</v>
      </c>
      <c r="P27" s="33"/>
    </row>
    <row r="28" spans="1:16" x14ac:dyDescent="0.3">
      <c r="A28" s="19">
        <v>23</v>
      </c>
      <c r="B28" s="197" t="str">
        <f t="shared" si="0"/>
        <v>Silver back-hand</v>
      </c>
      <c r="C28" s="196">
        <v>10</v>
      </c>
      <c r="D28" s="196">
        <v>10</v>
      </c>
      <c r="E28" s="196"/>
      <c r="F28" s="196">
        <v>20</v>
      </c>
      <c r="G28" s="197" t="str">
        <f t="shared" si="1"/>
        <v>Increases Team Power and Speed  for 40 seconds.  seconds. 90 second cooldown.</v>
      </c>
      <c r="H28" s="196">
        <f t="shared" si="2"/>
        <v>300</v>
      </c>
      <c r="I28" s="197" t="s">
        <v>173</v>
      </c>
      <c r="J28" s="199" t="s">
        <v>175</v>
      </c>
      <c r="K28" s="199" t="s">
        <v>171</v>
      </c>
      <c r="L28" s="199">
        <v>90</v>
      </c>
      <c r="N28" s="33" t="s">
        <v>116</v>
      </c>
      <c r="O28" s="33" t="s">
        <v>164</v>
      </c>
      <c r="P28" s="33"/>
    </row>
    <row r="29" spans="1:16" x14ac:dyDescent="0.3">
      <c r="A29" s="19">
        <v>24</v>
      </c>
      <c r="B29" s="197" t="str">
        <f t="shared" si="0"/>
        <v>Gold back-hand</v>
      </c>
      <c r="C29" s="196">
        <v>20</v>
      </c>
      <c r="D29" s="196"/>
      <c r="E29" s="196">
        <v>10</v>
      </c>
      <c r="F29" s="196">
        <v>20</v>
      </c>
      <c r="G29" s="197" t="str">
        <f t="shared" si="1"/>
        <v>Increases Team Power and Agility  for 40 seconds.  seconds. 90 second cooldown.</v>
      </c>
      <c r="H29" s="196">
        <f t="shared" si="2"/>
        <v>450</v>
      </c>
      <c r="I29" s="197" t="s">
        <v>173</v>
      </c>
      <c r="J29" s="199" t="s">
        <v>604</v>
      </c>
      <c r="K29" s="199" t="s">
        <v>171</v>
      </c>
      <c r="L29" s="199">
        <v>90</v>
      </c>
      <c r="N29" s="33" t="s">
        <v>117</v>
      </c>
      <c r="O29" s="33" t="s">
        <v>164</v>
      </c>
      <c r="P29" s="33"/>
    </row>
    <row r="30" spans="1:16" x14ac:dyDescent="0.3">
      <c r="A30" s="19">
        <v>25</v>
      </c>
      <c r="B30" s="197" t="str">
        <f t="shared" si="0"/>
        <v>BronzeBetween the Legs Reverse</v>
      </c>
      <c r="C30" s="196"/>
      <c r="D30" s="196"/>
      <c r="E30" s="196"/>
      <c r="F30" s="196">
        <v>30</v>
      </c>
      <c r="G30" s="197" t="str">
        <f t="shared" si="1"/>
        <v>Increases Team Power  for 60 seconds.  seconds. 120 second cooldown.</v>
      </c>
      <c r="H30" s="196">
        <f t="shared" si="2"/>
        <v>150</v>
      </c>
      <c r="I30" s="197" t="s">
        <v>173</v>
      </c>
      <c r="J30" s="199"/>
      <c r="K30" s="199" t="s">
        <v>168</v>
      </c>
      <c r="L30" s="199">
        <v>120</v>
      </c>
      <c r="N30" s="33" t="s">
        <v>379</v>
      </c>
      <c r="O30" s="33" t="s">
        <v>158</v>
      </c>
      <c r="P30" s="33"/>
    </row>
    <row r="31" spans="1:16" x14ac:dyDescent="0.3">
      <c r="A31" s="19">
        <v>26</v>
      </c>
      <c r="B31" s="197" t="str">
        <f t="shared" si="0"/>
        <v>Silver Between the Legs Reverse</v>
      </c>
      <c r="C31" s="196">
        <v>10</v>
      </c>
      <c r="D31" s="196">
        <v>15</v>
      </c>
      <c r="E31" s="196"/>
      <c r="F31" s="196">
        <v>25</v>
      </c>
      <c r="G31" s="197" t="str">
        <f t="shared" si="1"/>
        <v>Increases Team Power and Speed  for 60 seconds.  seconds. 120 second cooldown.</v>
      </c>
      <c r="H31" s="196">
        <f t="shared" si="2"/>
        <v>350</v>
      </c>
      <c r="I31" s="197" t="s">
        <v>173</v>
      </c>
      <c r="J31" s="199" t="s">
        <v>175</v>
      </c>
      <c r="K31" s="199" t="s">
        <v>168</v>
      </c>
      <c r="L31" s="199">
        <v>120</v>
      </c>
      <c r="N31" s="33" t="s">
        <v>116</v>
      </c>
      <c r="O31" s="33" t="s">
        <v>158</v>
      </c>
      <c r="P31" s="33"/>
    </row>
    <row r="32" spans="1:16" x14ac:dyDescent="0.3">
      <c r="A32" s="19">
        <v>27</v>
      </c>
      <c r="B32" s="197" t="str">
        <f t="shared" si="0"/>
        <v>Gold Between the Legs Reverse</v>
      </c>
      <c r="C32" s="196">
        <v>20</v>
      </c>
      <c r="D32" s="196"/>
      <c r="E32" s="196">
        <v>15</v>
      </c>
      <c r="F32" s="196">
        <v>25</v>
      </c>
      <c r="G32" s="197" t="str">
        <f t="shared" si="1"/>
        <v>Increases Team Power and Agility  for 60 seconds.  seconds. 120 second cooldown.</v>
      </c>
      <c r="H32" s="196">
        <f t="shared" si="2"/>
        <v>500</v>
      </c>
      <c r="I32" s="197" t="s">
        <v>173</v>
      </c>
      <c r="J32" s="199" t="s">
        <v>604</v>
      </c>
      <c r="K32" s="199" t="s">
        <v>168</v>
      </c>
      <c r="L32" s="199">
        <v>120</v>
      </c>
      <c r="N32" s="33" t="s">
        <v>117</v>
      </c>
      <c r="O32" s="33" t="s">
        <v>158</v>
      </c>
      <c r="P32" s="33"/>
    </row>
    <row r="33" spans="14:16" x14ac:dyDescent="0.3">
      <c r="N33" s="33"/>
      <c r="O33" s="33"/>
      <c r="P33" s="33"/>
    </row>
    <row r="34" spans="14:16" x14ac:dyDescent="0.3">
      <c r="N34" s="33"/>
      <c r="O34" s="33"/>
      <c r="P34" s="33"/>
    </row>
    <row r="35" spans="14:16" x14ac:dyDescent="0.3">
      <c r="N35" s="33"/>
      <c r="O35" s="33"/>
      <c r="P35" s="33"/>
    </row>
    <row r="36" spans="14:16" x14ac:dyDescent="0.3">
      <c r="N36" s="33"/>
      <c r="O36" s="33"/>
      <c r="P36" s="33"/>
    </row>
    <row r="37" spans="14:16" x14ac:dyDescent="0.3">
      <c r="N37" s="33"/>
      <c r="O37" s="33"/>
      <c r="P37" s="33"/>
    </row>
    <row r="38" spans="14:16" x14ac:dyDescent="0.3">
      <c r="N38" s="33"/>
      <c r="O38" s="33"/>
      <c r="P38" s="33"/>
    </row>
    <row r="39" spans="14:16" x14ac:dyDescent="0.3">
      <c r="N39" s="33"/>
      <c r="O39" s="33"/>
      <c r="P39" s="33"/>
    </row>
    <row r="40" spans="14:16" x14ac:dyDescent="0.3">
      <c r="N40" s="33"/>
      <c r="O40" s="33"/>
      <c r="P40" s="33"/>
    </row>
    <row r="41" spans="14:16" x14ac:dyDescent="0.3">
      <c r="N41" s="33"/>
      <c r="O41" s="33"/>
      <c r="P41" s="33"/>
    </row>
    <row r="42" spans="14:16" x14ac:dyDescent="0.3">
      <c r="N42" s="33"/>
      <c r="O42" s="33"/>
      <c r="P42" s="33"/>
    </row>
    <row r="43" spans="14:16" x14ac:dyDescent="0.3">
      <c r="N43" s="33"/>
      <c r="O43" s="33"/>
      <c r="P43" s="33"/>
    </row>
    <row r="44" spans="14:16" x14ac:dyDescent="0.3">
      <c r="N44" s="33"/>
      <c r="O44" s="33"/>
      <c r="P44" s="33"/>
    </row>
    <row r="45" spans="14:16" x14ac:dyDescent="0.3">
      <c r="N45" s="33"/>
      <c r="O45" s="33"/>
      <c r="P45" s="33"/>
    </row>
    <row r="46" spans="14:16" x14ac:dyDescent="0.3">
      <c r="N46" s="33"/>
      <c r="O46" s="33"/>
      <c r="P46" s="33"/>
    </row>
    <row r="47" spans="14:16" x14ac:dyDescent="0.3">
      <c r="N47" s="33"/>
      <c r="O47" s="33"/>
      <c r="P47" s="33"/>
    </row>
    <row r="48" spans="14:16" x14ac:dyDescent="0.3">
      <c r="N48" s="33"/>
      <c r="O48" s="33"/>
      <c r="P48" s="33"/>
    </row>
    <row r="49" spans="14:16" x14ac:dyDescent="0.3">
      <c r="N49" s="33"/>
      <c r="O49" s="33"/>
      <c r="P49" s="33"/>
    </row>
    <row r="50" spans="14:16" x14ac:dyDescent="0.3">
      <c r="N50" s="33"/>
      <c r="O50" s="33"/>
      <c r="P50" s="33"/>
    </row>
    <row r="51" spans="14:16" x14ac:dyDescent="0.3">
      <c r="N51" s="33"/>
      <c r="O51" s="33"/>
      <c r="P51" s="33"/>
    </row>
    <row r="52" spans="14:16" x14ac:dyDescent="0.3">
      <c r="N52" s="33"/>
      <c r="O52" s="33"/>
      <c r="P52" s="33"/>
    </row>
    <row r="53" spans="14:16" x14ac:dyDescent="0.3">
      <c r="N53" s="33"/>
      <c r="O53" s="33"/>
      <c r="P53" s="33"/>
    </row>
    <row r="54" spans="14:16" x14ac:dyDescent="0.3">
      <c r="N54" s="33"/>
      <c r="O54" s="33"/>
      <c r="P54" s="33"/>
    </row>
    <row r="55" spans="14:16" x14ac:dyDescent="0.3">
      <c r="N55" s="33"/>
      <c r="O55" s="33"/>
    </row>
    <row r="56" spans="14:16" x14ac:dyDescent="0.3">
      <c r="N56" s="33"/>
      <c r="O56" s="33"/>
    </row>
    <row r="57" spans="14:16" x14ac:dyDescent="0.3">
      <c r="N57" s="33"/>
      <c r="O57" s="33"/>
    </row>
    <row r="58" spans="14:16" x14ac:dyDescent="0.3">
      <c r="N58" s="33"/>
      <c r="O58" s="33"/>
    </row>
    <row r="59" spans="14:16" x14ac:dyDescent="0.3">
      <c r="N59" s="33"/>
      <c r="O59" s="33"/>
    </row>
    <row r="60" spans="14:16" x14ac:dyDescent="0.3">
      <c r="N60" s="33"/>
      <c r="O60" s="33"/>
    </row>
    <row r="61" spans="14:16" x14ac:dyDescent="0.3">
      <c r="N61" s="33"/>
      <c r="O61" s="33"/>
    </row>
    <row r="62" spans="14:16" x14ac:dyDescent="0.3">
      <c r="N62" s="33"/>
      <c r="O62" s="33"/>
    </row>
  </sheetData>
  <pageMargins left="0.7" right="0.7" top="0.75" bottom="0.75" header="0.3" footer="0.3"/>
  <pageSetup orientation="portrait" verticalDpi="300"/>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tint="0.39997558519241921"/>
  </sheetPr>
  <dimension ref="B2:S57"/>
  <sheetViews>
    <sheetView zoomScale="85" zoomScaleNormal="85" zoomScalePageLayoutView="85" workbookViewId="0">
      <selection activeCell="D36" sqref="D36"/>
    </sheetView>
  </sheetViews>
  <sheetFormatPr defaultColWidth="8.88671875" defaultRowHeight="14.4" x14ac:dyDescent="0.3"/>
  <cols>
    <col min="1" max="1" width="1.44140625" customWidth="1"/>
    <col min="2" max="2" width="17.44140625" customWidth="1"/>
    <col min="3" max="3" width="10.6640625" style="7" customWidth="1"/>
    <col min="4" max="4" width="12.88671875" style="7" customWidth="1"/>
    <col min="5" max="5" width="18.33203125" style="7" bestFit="1" customWidth="1"/>
    <col min="6" max="7" width="12.44140625" style="7" customWidth="1"/>
    <col min="8" max="8" width="27.6640625" style="7" customWidth="1"/>
    <col min="9" max="9" width="4.33203125" style="7" customWidth="1"/>
    <col min="10" max="10" width="145.6640625" style="7" bestFit="1" customWidth="1"/>
    <col min="11" max="11" width="4.44140625" customWidth="1"/>
    <col min="12" max="12" width="6.44140625" bestFit="1" customWidth="1"/>
    <col min="13" max="13" width="6" customWidth="1"/>
    <col min="14" max="14" width="6.6640625" bestFit="1" customWidth="1"/>
    <col min="15" max="15" width="17.44140625" bestFit="1" customWidth="1"/>
    <col min="16" max="16" width="22.109375" bestFit="1" customWidth="1"/>
    <col min="17" max="17" width="9.88671875" style="7" bestFit="1" customWidth="1"/>
    <col min="18" max="18" width="9.44140625" style="7" bestFit="1" customWidth="1"/>
  </cols>
  <sheetData>
    <row r="2" spans="2:18" ht="14.25" customHeight="1" x14ac:dyDescent="0.25">
      <c r="J2" s="102" t="s">
        <v>553</v>
      </c>
    </row>
    <row r="3" spans="2:18" ht="14.25" customHeight="1" x14ac:dyDescent="0.25">
      <c r="J3" s="112" t="s">
        <v>554</v>
      </c>
    </row>
    <row r="4" spans="2:18" ht="12" customHeight="1" x14ac:dyDescent="0.25">
      <c r="J4" s="123" t="s">
        <v>555</v>
      </c>
      <c r="K4" s="78"/>
      <c r="Q4"/>
      <c r="R4"/>
    </row>
    <row r="5" spans="2:18" ht="15" x14ac:dyDescent="0.25">
      <c r="B5" s="64" t="s">
        <v>151</v>
      </c>
      <c r="C5" s="66" t="s">
        <v>560</v>
      </c>
      <c r="D5" s="65" t="s">
        <v>556</v>
      </c>
      <c r="E5" s="119" t="s">
        <v>561</v>
      </c>
      <c r="F5" s="119" t="s">
        <v>557</v>
      </c>
      <c r="J5" s="123"/>
      <c r="K5" s="78"/>
      <c r="Q5"/>
      <c r="R5"/>
    </row>
    <row r="6" spans="2:18" ht="15" x14ac:dyDescent="0.25">
      <c r="B6" s="73" t="s">
        <v>147</v>
      </c>
      <c r="C6" s="120">
        <v>30</v>
      </c>
      <c r="D6" s="121">
        <v>100</v>
      </c>
      <c r="E6" s="7">
        <v>10</v>
      </c>
      <c r="F6" s="7">
        <v>25</v>
      </c>
      <c r="J6" s="102" t="str">
        <f>CONCATENATE("Blowout Win: A win by more than half (e.g. 60 - 28):  $",C6," Street Cred, ",D6," Street EXP")</f>
        <v>Blowout Win: A win by more than half (e.g. 60 - 28):  $30 Street Cred, 100 Street EXP</v>
      </c>
      <c r="K6" s="78"/>
      <c r="L6" s="7"/>
      <c r="M6" s="7"/>
      <c r="Q6"/>
      <c r="R6"/>
    </row>
    <row r="7" spans="2:18" ht="15" x14ac:dyDescent="0.25">
      <c r="B7" s="74" t="s">
        <v>150</v>
      </c>
      <c r="C7" s="70">
        <f>C6-$E$6</f>
        <v>20</v>
      </c>
      <c r="D7" s="68">
        <f>D6-$F$6</f>
        <v>75</v>
      </c>
      <c r="J7" s="102" t="str">
        <f>CONCATENATE("Win: A close win:  $",C7," Street Cred, ",D7," Street EXP")</f>
        <v>Win: A close win:  $20 Street Cred, 75 Street EXP</v>
      </c>
      <c r="K7" s="78"/>
      <c r="L7" s="7"/>
      <c r="M7" s="7"/>
      <c r="Q7"/>
      <c r="R7"/>
    </row>
    <row r="8" spans="2:18" ht="15" x14ac:dyDescent="0.25">
      <c r="B8" s="75" t="s">
        <v>148</v>
      </c>
      <c r="C8" s="71">
        <f>C7-$E$6</f>
        <v>10</v>
      </c>
      <c r="D8" s="67">
        <f>D7-$F$6</f>
        <v>50</v>
      </c>
      <c r="J8" s="102" t="str">
        <f>CONCATENATE("Loss: A close loss:  $",C8," Street Cred, ",D8," Street EXP")</f>
        <v>Loss: A close loss:  $10 Street Cred, 50 Street EXP</v>
      </c>
      <c r="K8" s="78"/>
      <c r="L8" s="7"/>
      <c r="M8" s="7"/>
      <c r="Q8"/>
      <c r="R8"/>
    </row>
    <row r="9" spans="2:18" ht="15" x14ac:dyDescent="0.25">
      <c r="B9" s="76" t="s">
        <v>149</v>
      </c>
      <c r="C9" s="72">
        <f>C8-$E$6</f>
        <v>0</v>
      </c>
      <c r="D9" s="69">
        <f>D8-$F$6</f>
        <v>25</v>
      </c>
      <c r="J9" s="102" t="str">
        <f>CONCATENATE("Blowout Loss: A loss by more than half (e.g. 28 - 60):  $",C9," Street Cred, ",D9," Street EXP")</f>
        <v>Blowout Loss: A loss by more than half (e.g. 28 - 60):  $0 Street Cred, 25 Street EXP</v>
      </c>
      <c r="K9" s="78"/>
      <c r="L9" s="7"/>
      <c r="M9" s="7"/>
      <c r="Q9"/>
      <c r="R9"/>
    </row>
    <row r="10" spans="2:18" ht="8.25" customHeight="1" x14ac:dyDescent="0.25">
      <c r="J10" s="102"/>
      <c r="K10" s="78"/>
      <c r="Q10"/>
      <c r="R10"/>
    </row>
    <row r="11" spans="2:18" ht="15" x14ac:dyDescent="0.25">
      <c r="B11" s="102" t="s">
        <v>558</v>
      </c>
      <c r="J11" s="123"/>
      <c r="K11" s="78"/>
      <c r="Q11"/>
      <c r="R11"/>
    </row>
    <row r="12" spans="2:18" ht="51.6" customHeight="1" x14ac:dyDescent="0.25">
      <c r="B12" s="117"/>
      <c r="C12" s="113" t="s">
        <v>155</v>
      </c>
      <c r="D12" s="114" t="s">
        <v>556</v>
      </c>
      <c r="E12" s="115" t="s">
        <v>224</v>
      </c>
      <c r="F12" s="116" t="s">
        <v>562</v>
      </c>
      <c r="G12" s="118" t="s">
        <v>225</v>
      </c>
      <c r="H12" s="126" t="s">
        <v>228</v>
      </c>
      <c r="J12" s="102" t="s">
        <v>219</v>
      </c>
      <c r="K12" s="78"/>
      <c r="Q12"/>
      <c r="R12"/>
    </row>
    <row r="13" spans="2:18" ht="13.5" customHeight="1" x14ac:dyDescent="0.25">
      <c r="B13" s="77" t="s">
        <v>152</v>
      </c>
      <c r="C13" s="68">
        <v>0</v>
      </c>
      <c r="D13" s="68" t="s">
        <v>153</v>
      </c>
      <c r="E13" s="68"/>
      <c r="F13" s="68"/>
      <c r="G13" s="68"/>
      <c r="H13" s="68"/>
      <c r="J13" s="123" t="s">
        <v>606</v>
      </c>
      <c r="K13" s="78"/>
      <c r="L13" s="7"/>
      <c r="M13" s="7"/>
      <c r="Q13"/>
      <c r="R13"/>
    </row>
    <row r="14" spans="2:18" ht="13.5" customHeight="1" x14ac:dyDescent="0.25">
      <c r="B14" s="77" t="s">
        <v>154</v>
      </c>
      <c r="C14" s="68">
        <v>1</v>
      </c>
      <c r="D14" s="68">
        <f>C14*$D$6</f>
        <v>100</v>
      </c>
      <c r="E14" s="68">
        <f>D14/100</f>
        <v>1</v>
      </c>
      <c r="F14" s="70">
        <f>E14*$C$7</f>
        <v>20</v>
      </c>
      <c r="G14" s="122">
        <f>F14/35</f>
        <v>0.5714285714285714</v>
      </c>
      <c r="H14" s="122" t="s">
        <v>231</v>
      </c>
      <c r="J14" s="123" t="s">
        <v>218</v>
      </c>
      <c r="K14" s="78"/>
      <c r="L14" s="7"/>
      <c r="M14" s="7"/>
      <c r="Q14"/>
      <c r="R14"/>
    </row>
    <row r="15" spans="2:18" ht="13.5" customHeight="1" x14ac:dyDescent="0.25">
      <c r="B15" s="77" t="s">
        <v>154</v>
      </c>
      <c r="C15" s="68">
        <v>2</v>
      </c>
      <c r="D15" s="68">
        <f>SUM(C$14:C15)*$D$6</f>
        <v>300</v>
      </c>
      <c r="E15" s="68">
        <f t="shared" ref="E15:E33" si="0">D15/100</f>
        <v>3</v>
      </c>
      <c r="F15" s="70">
        <f t="shared" ref="F15:F33" si="1">E15*$C$7</f>
        <v>60</v>
      </c>
      <c r="G15" s="122">
        <f t="shared" ref="G15:G33" si="2">F15/35</f>
        <v>1.7142857142857142</v>
      </c>
      <c r="H15" s="122"/>
      <c r="J15" s="124" t="s">
        <v>220</v>
      </c>
      <c r="K15" s="78"/>
      <c r="L15" s="7"/>
      <c r="M15" s="7"/>
    </row>
    <row r="16" spans="2:18" ht="13.5" customHeight="1" x14ac:dyDescent="0.25">
      <c r="B16" s="77" t="s">
        <v>154</v>
      </c>
      <c r="C16" s="68">
        <v>3</v>
      </c>
      <c r="D16" s="68">
        <f>SUM(C$14:C16)*$D$6</f>
        <v>600</v>
      </c>
      <c r="E16" s="68">
        <f t="shared" si="0"/>
        <v>6</v>
      </c>
      <c r="F16" s="70">
        <f t="shared" si="1"/>
        <v>120</v>
      </c>
      <c r="G16" s="122">
        <f t="shared" si="2"/>
        <v>3.4285714285714284</v>
      </c>
      <c r="H16" s="122"/>
      <c r="J16" s="123" t="s">
        <v>563</v>
      </c>
      <c r="K16" s="78"/>
      <c r="L16" s="7"/>
      <c r="M16" s="7"/>
    </row>
    <row r="17" spans="2:19" ht="13.5" customHeight="1" x14ac:dyDescent="0.25">
      <c r="B17" s="77" t="s">
        <v>154</v>
      </c>
      <c r="C17" s="68">
        <v>4</v>
      </c>
      <c r="D17" s="68">
        <f>SUM(C$14:C17)*$D$6</f>
        <v>1000</v>
      </c>
      <c r="E17" s="68">
        <f t="shared" si="0"/>
        <v>10</v>
      </c>
      <c r="F17" s="70">
        <f t="shared" si="1"/>
        <v>200</v>
      </c>
      <c r="G17" s="122">
        <f t="shared" si="2"/>
        <v>5.7142857142857144</v>
      </c>
      <c r="H17" s="122"/>
      <c r="J17" s="123" t="s">
        <v>559</v>
      </c>
      <c r="K17" s="78"/>
    </row>
    <row r="18" spans="2:19" ht="13.5" customHeight="1" x14ac:dyDescent="0.25">
      <c r="B18" s="77" t="s">
        <v>154</v>
      </c>
      <c r="C18" s="68">
        <v>5</v>
      </c>
      <c r="D18" s="68">
        <f>SUM(C$14:C18)*$D$6</f>
        <v>1500</v>
      </c>
      <c r="E18" s="68">
        <f t="shared" si="0"/>
        <v>15</v>
      </c>
      <c r="F18" s="70">
        <f t="shared" si="1"/>
        <v>300</v>
      </c>
      <c r="G18" s="122">
        <f t="shared" si="2"/>
        <v>8.5714285714285712</v>
      </c>
      <c r="H18" s="122"/>
      <c r="J18" s="123" t="s">
        <v>564</v>
      </c>
      <c r="K18" s="78"/>
    </row>
    <row r="19" spans="2:19" ht="13.5" customHeight="1" x14ac:dyDescent="0.25">
      <c r="B19" s="77" t="s">
        <v>154</v>
      </c>
      <c r="C19" s="68">
        <v>6</v>
      </c>
      <c r="D19" s="68">
        <f>SUM(C$14:C19)*$D$6</f>
        <v>2100</v>
      </c>
      <c r="E19" s="68">
        <f t="shared" si="0"/>
        <v>21</v>
      </c>
      <c r="F19" s="70">
        <f t="shared" si="1"/>
        <v>420</v>
      </c>
      <c r="G19" s="122">
        <f t="shared" si="2"/>
        <v>12</v>
      </c>
      <c r="H19" s="122"/>
      <c r="J19" s="123"/>
      <c r="K19" s="78"/>
    </row>
    <row r="20" spans="2:19" ht="13.5" customHeight="1" x14ac:dyDescent="0.3">
      <c r="B20" s="77" t="s">
        <v>154</v>
      </c>
      <c r="C20" s="68">
        <v>7</v>
      </c>
      <c r="D20" s="68">
        <f>SUM(C$14:C20)*$D$6</f>
        <v>2800</v>
      </c>
      <c r="E20" s="68">
        <f t="shared" si="0"/>
        <v>28</v>
      </c>
      <c r="F20" s="70">
        <f t="shared" si="1"/>
        <v>560</v>
      </c>
      <c r="G20" s="122">
        <f t="shared" si="2"/>
        <v>16</v>
      </c>
      <c r="H20" s="122"/>
      <c r="J20" s="102" t="s">
        <v>222</v>
      </c>
      <c r="K20" s="78"/>
    </row>
    <row r="21" spans="2:19" s="7" customFormat="1" ht="13.5" customHeight="1" x14ac:dyDescent="0.3">
      <c r="B21" s="77" t="s">
        <v>154</v>
      </c>
      <c r="C21" s="68">
        <v>8</v>
      </c>
      <c r="D21" s="68">
        <f>SUM(C$14:C21)*$D$6</f>
        <v>3600</v>
      </c>
      <c r="E21" s="68">
        <f t="shared" si="0"/>
        <v>36</v>
      </c>
      <c r="F21" s="70">
        <f t="shared" si="1"/>
        <v>720</v>
      </c>
      <c r="G21" s="122">
        <f t="shared" si="2"/>
        <v>20.571428571428573</v>
      </c>
      <c r="H21" s="122"/>
      <c r="J21" s="123" t="s">
        <v>565</v>
      </c>
      <c r="K21" s="78"/>
      <c r="S21"/>
    </row>
    <row r="22" spans="2:19" s="7" customFormat="1" ht="13.5" customHeight="1" x14ac:dyDescent="0.3">
      <c r="B22" s="77" t="s">
        <v>154</v>
      </c>
      <c r="C22" s="68">
        <v>9</v>
      </c>
      <c r="D22" s="68">
        <f>SUM(C$14:C22)*$D$6</f>
        <v>4500</v>
      </c>
      <c r="E22" s="68">
        <f t="shared" si="0"/>
        <v>45</v>
      </c>
      <c r="F22" s="70">
        <f t="shared" si="1"/>
        <v>900</v>
      </c>
      <c r="G22" s="122">
        <f t="shared" si="2"/>
        <v>25.714285714285715</v>
      </c>
      <c r="H22" s="122"/>
      <c r="J22" s="123" t="s">
        <v>223</v>
      </c>
      <c r="K22" s="78"/>
      <c r="S22"/>
    </row>
    <row r="23" spans="2:19" ht="13.5" customHeight="1" x14ac:dyDescent="0.3">
      <c r="B23" s="77" t="s">
        <v>154</v>
      </c>
      <c r="C23" s="68">
        <v>10</v>
      </c>
      <c r="D23" s="68">
        <f>SUM(C$14:C23)*$D$6</f>
        <v>5500</v>
      </c>
      <c r="E23" s="68">
        <f t="shared" si="0"/>
        <v>55</v>
      </c>
      <c r="F23" s="70">
        <f t="shared" si="1"/>
        <v>1100</v>
      </c>
      <c r="G23" s="122">
        <f t="shared" si="2"/>
        <v>31.428571428571427</v>
      </c>
      <c r="H23" s="122" t="s">
        <v>229</v>
      </c>
      <c r="J23" s="123" t="s">
        <v>566</v>
      </c>
      <c r="K23" s="78"/>
    </row>
    <row r="24" spans="2:19" ht="13.5" customHeight="1" x14ac:dyDescent="0.3">
      <c r="B24" s="77" t="s">
        <v>154</v>
      </c>
      <c r="C24" s="68">
        <v>11</v>
      </c>
      <c r="D24" s="68">
        <f>SUM(C$14:C24)*$D$6</f>
        <v>6600</v>
      </c>
      <c r="E24" s="68">
        <f t="shared" si="0"/>
        <v>66</v>
      </c>
      <c r="F24" s="70">
        <f t="shared" si="1"/>
        <v>1320</v>
      </c>
      <c r="G24" s="122">
        <f t="shared" si="2"/>
        <v>37.714285714285715</v>
      </c>
      <c r="H24" s="122"/>
      <c r="J24" s="123"/>
      <c r="K24" s="78"/>
    </row>
    <row r="25" spans="2:19" ht="13.5" customHeight="1" x14ac:dyDescent="0.3">
      <c r="B25" s="77" t="s">
        <v>154</v>
      </c>
      <c r="C25" s="68">
        <v>12</v>
      </c>
      <c r="D25" s="68">
        <f>SUM(C$14:C25)*$D$6</f>
        <v>7800</v>
      </c>
      <c r="E25" s="68">
        <f t="shared" si="0"/>
        <v>78</v>
      </c>
      <c r="F25" s="70">
        <f t="shared" si="1"/>
        <v>1560</v>
      </c>
      <c r="G25" s="122">
        <f t="shared" si="2"/>
        <v>44.571428571428569</v>
      </c>
      <c r="H25" s="122"/>
      <c r="J25" s="125" t="s">
        <v>567</v>
      </c>
      <c r="K25" s="78"/>
    </row>
    <row r="26" spans="2:19" ht="13.5" customHeight="1" x14ac:dyDescent="0.3">
      <c r="B26" s="77" t="s">
        <v>154</v>
      </c>
      <c r="C26" s="68">
        <v>13</v>
      </c>
      <c r="D26" s="68">
        <f>SUM(C$14:C26)*$D$6</f>
        <v>9100</v>
      </c>
      <c r="E26" s="68">
        <f t="shared" si="0"/>
        <v>91</v>
      </c>
      <c r="F26" s="70">
        <f t="shared" si="1"/>
        <v>1820</v>
      </c>
      <c r="G26" s="122">
        <f t="shared" si="2"/>
        <v>52</v>
      </c>
      <c r="H26" s="122"/>
      <c r="J26" s="588" t="s">
        <v>568</v>
      </c>
      <c r="K26" s="78"/>
    </row>
    <row r="27" spans="2:19" ht="13.5" customHeight="1" x14ac:dyDescent="0.3">
      <c r="B27" s="77" t="s">
        <v>154</v>
      </c>
      <c r="C27" s="68">
        <v>14</v>
      </c>
      <c r="D27" s="68">
        <f>SUM(C$14:C27)*$D$6</f>
        <v>10500</v>
      </c>
      <c r="E27" s="68">
        <f t="shared" si="0"/>
        <v>105</v>
      </c>
      <c r="F27" s="70">
        <f t="shared" si="1"/>
        <v>2100</v>
      </c>
      <c r="G27" s="122">
        <f t="shared" si="2"/>
        <v>60</v>
      </c>
      <c r="H27" s="122"/>
      <c r="J27" s="588"/>
      <c r="K27" s="78"/>
    </row>
    <row r="28" spans="2:19" ht="13.5" customHeight="1" x14ac:dyDescent="0.3">
      <c r="B28" s="77" t="s">
        <v>154</v>
      </c>
      <c r="C28" s="68">
        <v>15</v>
      </c>
      <c r="D28" s="68">
        <f>SUM(C$14:C28)*$D$6</f>
        <v>12000</v>
      </c>
      <c r="E28" s="68">
        <f t="shared" si="0"/>
        <v>120</v>
      </c>
      <c r="F28" s="70">
        <f t="shared" si="1"/>
        <v>2400</v>
      </c>
      <c r="G28" s="122">
        <f t="shared" si="2"/>
        <v>68.571428571428569</v>
      </c>
      <c r="H28" s="122"/>
      <c r="J28" s="588"/>
      <c r="K28" s="78"/>
    </row>
    <row r="29" spans="2:19" ht="13.5" customHeight="1" x14ac:dyDescent="0.3">
      <c r="B29" s="77" t="s">
        <v>154</v>
      </c>
      <c r="C29" s="68">
        <v>16</v>
      </c>
      <c r="D29" s="68">
        <f>SUM(C$14:C29)*$D$6</f>
        <v>13600</v>
      </c>
      <c r="E29" s="68">
        <f t="shared" si="0"/>
        <v>136</v>
      </c>
      <c r="F29" s="70">
        <f t="shared" si="1"/>
        <v>2720</v>
      </c>
      <c r="G29" s="122">
        <f t="shared" si="2"/>
        <v>77.714285714285708</v>
      </c>
      <c r="H29" s="122"/>
      <c r="J29" s="588"/>
      <c r="K29" s="78"/>
    </row>
    <row r="30" spans="2:19" ht="13.5" customHeight="1" x14ac:dyDescent="0.3">
      <c r="B30" s="77" t="s">
        <v>154</v>
      </c>
      <c r="C30" s="68">
        <v>17</v>
      </c>
      <c r="D30" s="68">
        <f>SUM(C$14:C30)*$D$6</f>
        <v>15300</v>
      </c>
      <c r="E30" s="68">
        <f t="shared" si="0"/>
        <v>153</v>
      </c>
      <c r="F30" s="70">
        <f t="shared" si="1"/>
        <v>3060</v>
      </c>
      <c r="G30" s="122">
        <f t="shared" si="2"/>
        <v>87.428571428571431</v>
      </c>
      <c r="H30" s="122"/>
      <c r="J30" s="125" t="s">
        <v>226</v>
      </c>
      <c r="K30" s="78"/>
    </row>
    <row r="31" spans="2:19" ht="13.5" customHeight="1" x14ac:dyDescent="0.3">
      <c r="B31" s="77" t="s">
        <v>154</v>
      </c>
      <c r="C31" s="68">
        <v>18</v>
      </c>
      <c r="D31" s="68">
        <f>SUM(C$14:C31)*$D$6</f>
        <v>17100</v>
      </c>
      <c r="E31" s="68">
        <f t="shared" si="0"/>
        <v>171</v>
      </c>
      <c r="F31" s="70">
        <f t="shared" si="1"/>
        <v>3420</v>
      </c>
      <c r="G31" s="122">
        <f t="shared" si="2"/>
        <v>97.714285714285708</v>
      </c>
      <c r="H31" s="122"/>
      <c r="J31" s="588" t="s">
        <v>569</v>
      </c>
      <c r="K31" s="78"/>
    </row>
    <row r="32" spans="2:19" ht="13.5" customHeight="1" x14ac:dyDescent="0.3">
      <c r="B32" s="77" t="s">
        <v>154</v>
      </c>
      <c r="C32" s="68">
        <v>19</v>
      </c>
      <c r="D32" s="68">
        <f>SUM(C$14:C32)*$D$6</f>
        <v>19000</v>
      </c>
      <c r="E32" s="68">
        <f t="shared" si="0"/>
        <v>190</v>
      </c>
      <c r="F32" s="70">
        <f t="shared" si="1"/>
        <v>3800</v>
      </c>
      <c r="G32" s="122">
        <f t="shared" si="2"/>
        <v>108.57142857142857</v>
      </c>
      <c r="H32" s="122"/>
      <c r="J32" s="588"/>
      <c r="K32" s="78"/>
    </row>
    <row r="33" spans="2:19" ht="13.5" customHeight="1" x14ac:dyDescent="0.3">
      <c r="B33" s="77" t="s">
        <v>154</v>
      </c>
      <c r="C33" s="68">
        <v>20</v>
      </c>
      <c r="D33" s="68">
        <f>SUM(C$14:C33)*$D$6</f>
        <v>21000</v>
      </c>
      <c r="E33" s="68">
        <f t="shared" si="0"/>
        <v>210</v>
      </c>
      <c r="F33" s="70">
        <f t="shared" si="1"/>
        <v>4200</v>
      </c>
      <c r="G33" s="122">
        <f t="shared" si="2"/>
        <v>120</v>
      </c>
      <c r="H33" s="122" t="s">
        <v>230</v>
      </c>
      <c r="J33" s="588"/>
      <c r="K33" s="78"/>
    </row>
    <row r="34" spans="2:19" x14ac:dyDescent="0.3">
      <c r="J34" s="588"/>
      <c r="K34" s="78"/>
    </row>
    <row r="35" spans="2:19" x14ac:dyDescent="0.3">
      <c r="J35" s="125" t="s">
        <v>227</v>
      </c>
      <c r="K35" s="78"/>
    </row>
    <row r="36" spans="2:19" x14ac:dyDescent="0.3">
      <c r="J36" s="588" t="s">
        <v>232</v>
      </c>
      <c r="K36" s="78"/>
    </row>
    <row r="37" spans="2:19" x14ac:dyDescent="0.3">
      <c r="J37" s="588"/>
      <c r="K37" s="78"/>
    </row>
    <row r="38" spans="2:19" x14ac:dyDescent="0.3">
      <c r="J38" s="588"/>
    </row>
    <row r="39" spans="2:19" x14ac:dyDescent="0.3">
      <c r="J39" s="588"/>
    </row>
    <row r="40" spans="2:19" x14ac:dyDescent="0.3">
      <c r="J40" s="78" t="s">
        <v>235</v>
      </c>
    </row>
    <row r="41" spans="2:19" x14ac:dyDescent="0.3">
      <c r="J41" s="78" t="s">
        <v>234</v>
      </c>
    </row>
    <row r="42" spans="2:19" x14ac:dyDescent="0.3">
      <c r="J42" s="78" t="s">
        <v>233</v>
      </c>
    </row>
    <row r="48" spans="2:19" s="7" customFormat="1" x14ac:dyDescent="0.3">
      <c r="B48"/>
      <c r="I48" s="8"/>
      <c r="K48"/>
      <c r="L48"/>
      <c r="M48"/>
      <c r="N48"/>
      <c r="O48"/>
      <c r="P48"/>
      <c r="S48"/>
    </row>
    <row r="51" spans="2:19" s="7" customFormat="1" x14ac:dyDescent="0.3">
      <c r="B51"/>
      <c r="I51" s="8"/>
      <c r="K51"/>
      <c r="L51"/>
      <c r="M51"/>
      <c r="N51"/>
      <c r="O51"/>
      <c r="P51"/>
      <c r="S51"/>
    </row>
    <row r="54" spans="2:19" s="7" customFormat="1" x14ac:dyDescent="0.3">
      <c r="B54"/>
      <c r="I54" s="8"/>
      <c r="K54"/>
      <c r="L54"/>
      <c r="M54"/>
      <c r="N54"/>
      <c r="O54"/>
      <c r="P54"/>
      <c r="S54"/>
    </row>
    <row r="57" spans="2:19" s="7" customFormat="1" x14ac:dyDescent="0.3">
      <c r="B57"/>
      <c r="I57" s="8"/>
      <c r="K57"/>
      <c r="L57"/>
      <c r="M57"/>
      <c r="N57"/>
      <c r="O57"/>
      <c r="P57"/>
      <c r="S57"/>
    </row>
  </sheetData>
  <mergeCells count="3">
    <mergeCell ref="J26:J29"/>
    <mergeCell ref="J31:J34"/>
    <mergeCell ref="J36:J39"/>
  </mergeCells>
  <pageMargins left="0.7" right="0.7" top="0.75" bottom="0.75" header="0.3" footer="0.3"/>
  <pageSetup orientation="portrait" verticalDpi="300"/>
  <drawing r:id="rId1"/>
  <legacyDrawing r:id="rId2"/>
  <oleObjects>
    <mc:AlternateContent xmlns:mc="http://schemas.openxmlformats.org/markup-compatibility/2006">
      <mc:Choice Requires="x14">
        <oleObject progId="Photoshop.Image.10" shapeId="2051" r:id="rId3">
          <objectPr defaultSize="0" r:id="rId4">
            <anchor moveWithCells="1">
              <from>
                <xdr:col>2</xdr:col>
                <xdr:colOff>83820</xdr:colOff>
                <xdr:row>0</xdr:row>
                <xdr:rowOff>68580</xdr:rowOff>
              </from>
              <to>
                <xdr:col>2</xdr:col>
                <xdr:colOff>525780</xdr:colOff>
                <xdr:row>3</xdr:row>
                <xdr:rowOff>106680</xdr:rowOff>
              </to>
            </anchor>
          </objectPr>
        </oleObject>
      </mc:Choice>
      <mc:Fallback>
        <oleObject progId="Photoshop.Image.10" shapeId="2051" r:id="rId3"/>
      </mc:Fallback>
    </mc:AlternateContent>
    <mc:AlternateContent xmlns:mc="http://schemas.openxmlformats.org/markup-compatibility/2006">
      <mc:Choice Requires="x14">
        <oleObject progId="Photoshop.Image.10" shapeId="2053" r:id="rId5">
          <objectPr defaultSize="0" r:id="rId6">
            <anchor moveWithCells="1">
              <from>
                <xdr:col>3</xdr:col>
                <xdr:colOff>114300</xdr:colOff>
                <xdr:row>0</xdr:row>
                <xdr:rowOff>45720</xdr:rowOff>
              </from>
              <to>
                <xdr:col>3</xdr:col>
                <xdr:colOff>723900</xdr:colOff>
                <xdr:row>3</xdr:row>
                <xdr:rowOff>106680</xdr:rowOff>
              </to>
            </anchor>
          </objectPr>
        </oleObject>
      </mc:Choice>
      <mc:Fallback>
        <oleObject progId="Photoshop.Image.10" shapeId="2053" r:id="rId5"/>
      </mc:Fallback>
    </mc:AlternateContent>
  </oleObjec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Player</vt:lpstr>
      <vt:lpstr>Team</vt:lpstr>
      <vt:lpstr>Decision Trees</vt:lpstr>
      <vt:lpstr>AI Suggestion Model</vt:lpstr>
      <vt:lpstr>Primary Stats</vt:lpstr>
      <vt:lpstr>Formulas</vt:lpstr>
      <vt:lpstr>Powerup Cards</vt:lpstr>
      <vt:lpstr>Dunk Cards</vt:lpstr>
      <vt:lpstr>Bling &amp; XP table</vt:lpstr>
      <vt:lpstr>Release Notes</vt:lpstr>
      <vt:lpstr>Cards concepts</vt:lpstr>
      <vt:lpstr>Powerup XML</vt:lpstr>
      <vt:lpstr>Default_Players XML</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Saint</dc:creator>
  <cp:lastModifiedBy>Uthara</cp:lastModifiedBy>
  <dcterms:created xsi:type="dcterms:W3CDTF">2011-01-06T04:08:38Z</dcterms:created>
  <dcterms:modified xsi:type="dcterms:W3CDTF">2015-06-20T20:17:04Z</dcterms:modified>
</cp:coreProperties>
</file>