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Xiaomin Yang\Xiaomin Files\Personal\METM\Final module six\Tools &amp; assessment\"/>
    </mc:Choice>
  </mc:AlternateContent>
  <bookViews>
    <workbookView xWindow="0" yWindow="0" windowWidth="15525" windowHeight="11295"/>
  </bookViews>
  <sheets>
    <sheet name="Random sales" sheetId="2" r:id="rId1"/>
    <sheet name="Correlated sales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C3" i="2"/>
  <c r="D3" i="2"/>
  <c r="E3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I6" i="2"/>
  <c r="I4" i="2"/>
  <c r="I5" i="2"/>
  <c r="I3" i="2"/>
  <c r="I9" i="2"/>
  <c r="I10" i="2"/>
  <c r="I11" i="2"/>
  <c r="I12" i="2"/>
  <c r="I13" i="2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I5" i="1"/>
  <c r="I4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I6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<sst xmlns="http://schemas.openxmlformats.org/spreadsheetml/2006/main" count="32" uniqueCount="18">
  <si>
    <t>Monthly sale</t>
  </si>
  <si>
    <t>Time</t>
  </si>
  <si>
    <t>Sales (in thousands)</t>
  </si>
  <si>
    <t>Average sales (in thousands)</t>
  </si>
  <si>
    <t>Residual</t>
  </si>
  <si>
    <t>Average monthly sale (in thousands)</t>
  </si>
  <si>
    <t>No. of sale data points (H)</t>
  </si>
  <si>
    <t>No. of above baseline (Ha)</t>
  </si>
  <si>
    <t>No. of below baseline (Hb)</t>
  </si>
  <si>
    <t>No. of runs (R)</t>
  </si>
  <si>
    <t>Expected Run u ( R )= 1 + 2 Ha Hb / H</t>
  </si>
  <si>
    <t>Stev d=sqrt ((u-1)*(u-2)/(H-1))</t>
  </si>
  <si>
    <t>Z value = (R-u)/d)</t>
  </si>
  <si>
    <t>Z value = (R-u)/d</t>
  </si>
  <si>
    <t>Cumulative probability</t>
  </si>
  <si>
    <t>Probability of randome variable</t>
  </si>
  <si>
    <t>Comparison (1: Above baseline ; -1: Below baseline)</t>
  </si>
  <si>
    <t>Runs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</si>
</sst>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7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0" xfId="1" applyNumberFormat="1" applyFont="1"/>
    <xf numFmtId="0" fontId="0" fillId="0" borderId="7" xfId="0" applyBorder="1"/>
    <xf numFmtId="2" fontId="0" fillId="0" borderId="8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1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2" fillId="3" borderId="1" xfId="0" applyFont="1" applyFill="1" applyBorder="1" applyAlignment="1">
      <alignment horizontal="left" wrapText="1" readingOrder="1"/>
    </xf>
    <xf numFmtId="17" fontId="0" fillId="3" borderId="0" xfId="0" applyNumberFormat="1" applyFill="1"/>
    <xf numFmtId="6" fontId="3" fillId="3" borderId="2" xfId="0" applyNumberFormat="1" applyFont="1" applyFill="1" applyBorder="1" applyAlignment="1">
      <alignment horizontal="right" wrapText="1" readingOrder="1"/>
    </xf>
    <xf numFmtId="6" fontId="3" fillId="3" borderId="9" xfId="0" applyNumberFormat="1" applyFont="1" applyFill="1" applyBorder="1" applyAlignment="1">
      <alignment horizontal="right" wrapText="1" readingOrder="1"/>
    </xf>
    <xf numFmtId="0" fontId="0" fillId="0" borderId="0" xfId="0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13">
    <dxf>
      <numFmt numFmtId="1" formatCode="0"/>
    </dxf>
    <dxf>
      <numFmt numFmtId="164" formatCode="&quot;$&quot;#,##0"/>
    </dxf>
    <dxf>
      <numFmt numFmtId="164" formatCode="&quot;$&quot;#,##0"/>
    </dxf>
    <dxf>
      <fill>
        <patternFill>
          <fgColor indexed="64"/>
          <bgColor theme="7"/>
        </patternFill>
      </fill>
    </dxf>
    <dxf>
      <numFmt numFmtId="22" formatCode="mmm\-yy"/>
      <fill>
        <patternFill>
          <fgColor indexed="64"/>
          <bgColor theme="7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" formatCode="0"/>
    </dxf>
    <dxf>
      <numFmt numFmtId="164" formatCode="&quot;$&quot;#,##0"/>
    </dxf>
    <dxf>
      <numFmt numFmtId="164" formatCode="&quot;$&quot;#,##0"/>
    </dxf>
    <dxf>
      <fill>
        <patternFill patternType="solid">
          <fgColor indexed="64"/>
          <bgColor theme="7"/>
        </patternFill>
      </fill>
    </dxf>
    <dxf>
      <numFmt numFmtId="22" formatCode="mmm\-yy"/>
      <fill>
        <patternFill patternType="solid">
          <fgColor indexed="64"/>
          <bgColor theme="7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sales'!$A$3:$A$25</c:f>
              <c:numCache>
                <c:formatCode>mmm\-yy</c:formatCode>
                <c:ptCount val="2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xVal>
          <c:yVal>
            <c:numRef>
              <c:f>'Random sales'!$B$3:$B$25</c:f>
              <c:numCache>
                <c:formatCode>"$"#,##0_);[Red]\("$"#,##0\)</c:formatCode>
                <c:ptCount val="23"/>
                <c:pt idx="0">
                  <c:v>22000</c:v>
                </c:pt>
                <c:pt idx="1">
                  <c:v>28000</c:v>
                </c:pt>
                <c:pt idx="2">
                  <c:v>27500</c:v>
                </c:pt>
                <c:pt idx="3">
                  <c:v>24500</c:v>
                </c:pt>
                <c:pt idx="4">
                  <c:v>27000</c:v>
                </c:pt>
                <c:pt idx="5">
                  <c:v>25500</c:v>
                </c:pt>
                <c:pt idx="6">
                  <c:v>24000</c:v>
                </c:pt>
                <c:pt idx="7">
                  <c:v>29000</c:v>
                </c:pt>
                <c:pt idx="8">
                  <c:v>29000</c:v>
                </c:pt>
                <c:pt idx="9">
                  <c:v>21000</c:v>
                </c:pt>
                <c:pt idx="10">
                  <c:v>24000</c:v>
                </c:pt>
                <c:pt idx="11">
                  <c:v>27000</c:v>
                </c:pt>
                <c:pt idx="12">
                  <c:v>23500</c:v>
                </c:pt>
                <c:pt idx="13">
                  <c:v>22000</c:v>
                </c:pt>
                <c:pt idx="14">
                  <c:v>23500</c:v>
                </c:pt>
                <c:pt idx="15">
                  <c:v>25500</c:v>
                </c:pt>
                <c:pt idx="16">
                  <c:v>28500</c:v>
                </c:pt>
                <c:pt idx="17">
                  <c:v>21500</c:v>
                </c:pt>
                <c:pt idx="18">
                  <c:v>27500</c:v>
                </c:pt>
                <c:pt idx="19">
                  <c:v>24500</c:v>
                </c:pt>
                <c:pt idx="20">
                  <c:v>22000</c:v>
                </c:pt>
                <c:pt idx="21">
                  <c:v>29000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'Random sales'!$C$2</c:f>
              <c:strCache>
                <c:ptCount val="1"/>
                <c:pt idx="0">
                  <c:v>Average monthly sale (in thousands)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'Random sales'!$A$3:$A$25</c:f>
              <c:numCache>
                <c:formatCode>mmm\-yy</c:formatCode>
                <c:ptCount val="2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xVal>
          <c:yVal>
            <c:numRef>
              <c:f>'Random sales'!$C$3:$C$25</c:f>
              <c:numCache>
                <c:formatCode>"$"#,##0</c:formatCode>
                <c:ptCount val="23"/>
                <c:pt idx="0">
                  <c:v>25272.727272727272</c:v>
                </c:pt>
                <c:pt idx="1">
                  <c:v>25272.727272727272</c:v>
                </c:pt>
                <c:pt idx="2">
                  <c:v>25272.727272727272</c:v>
                </c:pt>
                <c:pt idx="3">
                  <c:v>25272.727272727272</c:v>
                </c:pt>
                <c:pt idx="4">
                  <c:v>25272.727272727272</c:v>
                </c:pt>
                <c:pt idx="5">
                  <c:v>25272.727272727272</c:v>
                </c:pt>
                <c:pt idx="6">
                  <c:v>25272.727272727272</c:v>
                </c:pt>
                <c:pt idx="7">
                  <c:v>25272.727272727272</c:v>
                </c:pt>
                <c:pt idx="8">
                  <c:v>25272.727272727272</c:v>
                </c:pt>
                <c:pt idx="9">
                  <c:v>25272.727272727272</c:v>
                </c:pt>
                <c:pt idx="10">
                  <c:v>25272.727272727272</c:v>
                </c:pt>
                <c:pt idx="11">
                  <c:v>25272.727272727272</c:v>
                </c:pt>
                <c:pt idx="12">
                  <c:v>25272.727272727272</c:v>
                </c:pt>
                <c:pt idx="13">
                  <c:v>25272.727272727272</c:v>
                </c:pt>
                <c:pt idx="14">
                  <c:v>25272.727272727272</c:v>
                </c:pt>
                <c:pt idx="15">
                  <c:v>25272.727272727272</c:v>
                </c:pt>
                <c:pt idx="16">
                  <c:v>25272.727272727272</c:v>
                </c:pt>
                <c:pt idx="17">
                  <c:v>25272.727272727272</c:v>
                </c:pt>
                <c:pt idx="18">
                  <c:v>25272.727272727272</c:v>
                </c:pt>
                <c:pt idx="19">
                  <c:v>25272.727272727272</c:v>
                </c:pt>
                <c:pt idx="20">
                  <c:v>25272.727272727272</c:v>
                </c:pt>
                <c:pt idx="21">
                  <c:v>25272.727272727272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43440"/>
        <c:axId val="284878336"/>
      </c:scatterChart>
      <c:valAx>
        <c:axId val="368843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8336"/>
        <c:crosses val="autoZero"/>
        <c:crossBetween val="midCat"/>
      </c:valAx>
      <c:valAx>
        <c:axId val="28487833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Sales (in thousands)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1792067658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434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'Correlated sales'!$A$3:$A$25</c:f>
              <c:numCache>
                <c:formatCode>mmm\-yy</c:formatCode>
                <c:ptCount val="2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xVal>
          <c:yVal>
            <c:numRef>
              <c:f>'Correlated sales'!$B$3:$B$25</c:f>
              <c:numCache>
                <c:formatCode>"$"#,##0_);[Red]\("$"#,##0\)</c:formatCode>
                <c:ptCount val="23"/>
                <c:pt idx="0">
                  <c:v>24400</c:v>
                </c:pt>
                <c:pt idx="1">
                  <c:v>19166.666666666664</c:v>
                </c:pt>
                <c:pt idx="2">
                  <c:v>24339.444444444442</c:v>
                </c:pt>
                <c:pt idx="3">
                  <c:v>23518.435185185182</c:v>
                </c:pt>
                <c:pt idx="4">
                  <c:v>22303.742438271602</c:v>
                </c:pt>
                <c:pt idx="5">
                  <c:v>23095.471478909461</c:v>
                </c:pt>
                <c:pt idx="6">
                  <c:v>25893.729336891283</c:v>
                </c:pt>
                <c:pt idx="7">
                  <c:v>26698.62482583947</c:v>
                </c:pt>
                <c:pt idx="8">
                  <c:v>23510.268572936791</c:v>
                </c:pt>
                <c:pt idx="9">
                  <c:v>27928.773049152402</c:v>
                </c:pt>
                <c:pt idx="10">
                  <c:v>23154.252599971605</c:v>
                </c:pt>
                <c:pt idx="11">
                  <c:v>26386.823476637797</c:v>
                </c:pt>
                <c:pt idx="12">
                  <c:v>24826.603867915092</c:v>
                </c:pt>
                <c:pt idx="13">
                  <c:v>24473.713932380342</c:v>
                </c:pt>
                <c:pt idx="14">
                  <c:v>26128.275831253348</c:v>
                </c:pt>
                <c:pt idx="15">
                  <c:v>29790.413761774234</c:v>
                </c:pt>
                <c:pt idx="16">
                  <c:v>31460.253991137135</c:v>
                </c:pt>
                <c:pt idx="17">
                  <c:v>27137.92489098942</c:v>
                </c:pt>
                <c:pt idx="18">
                  <c:v>30423.556972505907</c:v>
                </c:pt>
                <c:pt idx="19">
                  <c:v>30917.282922047671</c:v>
                </c:pt>
                <c:pt idx="20">
                  <c:v>29419.237637415132</c:v>
                </c:pt>
                <c:pt idx="21">
                  <c:v>31929.558264705382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'Correlated sales'!$C$2</c:f>
              <c:strCache>
                <c:ptCount val="1"/>
                <c:pt idx="0">
                  <c:v>Average sales (in thousands)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'Correlated sales'!$A$3:$A$25</c:f>
              <c:numCache>
                <c:formatCode>mmm\-yy</c:formatCode>
                <c:ptCount val="2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</c:numCache>
            </c:numRef>
          </c:xVal>
          <c:yVal>
            <c:numRef>
              <c:f>'Correlated sales'!$C$3:$C$25</c:f>
              <c:numCache>
                <c:formatCode>"$"#,##0</c:formatCode>
                <c:ptCount val="23"/>
                <c:pt idx="0">
                  <c:v>26222.866097592287</c:v>
                </c:pt>
                <c:pt idx="1">
                  <c:v>26222.866097592287</c:v>
                </c:pt>
                <c:pt idx="2">
                  <c:v>26222.866097592287</c:v>
                </c:pt>
                <c:pt idx="3">
                  <c:v>26222.866097592287</c:v>
                </c:pt>
                <c:pt idx="4">
                  <c:v>26222.866097592287</c:v>
                </c:pt>
                <c:pt idx="5">
                  <c:v>26222.866097592287</c:v>
                </c:pt>
                <c:pt idx="6">
                  <c:v>26222.866097592287</c:v>
                </c:pt>
                <c:pt idx="7">
                  <c:v>26222.866097592287</c:v>
                </c:pt>
                <c:pt idx="8">
                  <c:v>26222.866097592287</c:v>
                </c:pt>
                <c:pt idx="9">
                  <c:v>26222.866097592287</c:v>
                </c:pt>
                <c:pt idx="10">
                  <c:v>26222.866097592287</c:v>
                </c:pt>
                <c:pt idx="11">
                  <c:v>26222.866097592287</c:v>
                </c:pt>
                <c:pt idx="12">
                  <c:v>26222.866097592287</c:v>
                </c:pt>
                <c:pt idx="13">
                  <c:v>26222.866097592287</c:v>
                </c:pt>
                <c:pt idx="14">
                  <c:v>26222.866097592287</c:v>
                </c:pt>
                <c:pt idx="15">
                  <c:v>26222.866097592287</c:v>
                </c:pt>
                <c:pt idx="16">
                  <c:v>26222.866097592287</c:v>
                </c:pt>
                <c:pt idx="17">
                  <c:v>26222.866097592287</c:v>
                </c:pt>
                <c:pt idx="18">
                  <c:v>26222.866097592287</c:v>
                </c:pt>
                <c:pt idx="19">
                  <c:v>26222.866097592287</c:v>
                </c:pt>
                <c:pt idx="20">
                  <c:v>26222.866097592287</c:v>
                </c:pt>
                <c:pt idx="21">
                  <c:v>26222.866097592287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57856"/>
        <c:axId val="368060992"/>
      </c:scatterChart>
      <c:valAx>
        <c:axId val="368057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0992"/>
        <c:crosses val="autoZero"/>
        <c:crossBetween val="midCat"/>
      </c:valAx>
      <c:valAx>
        <c:axId val="368060992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Sales (in thousands)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1792067658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5785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95250</xdr:rowOff>
    </xdr:from>
    <xdr:to>
      <xdr:col>6</xdr:col>
      <xdr:colOff>247650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26</xdr:row>
      <xdr:rowOff>3326</xdr:rowOff>
    </xdr:from>
    <xdr:to>
      <xdr:col>10</xdr:col>
      <xdr:colOff>42254</xdr:colOff>
      <xdr:row>39</xdr:row>
      <xdr:rowOff>35437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5165876"/>
          <a:ext cx="3718904" cy="2508610"/>
        </a:xfrm>
        <a:prstGeom prst="rect">
          <a:avLst/>
        </a:prstGeom>
      </xdr:spPr>
    </xdr:pic>
    <xdr:clientData/>
  </xdr:twoCellAnchor>
  <xdr:twoCellAnchor>
    <xdr:from>
      <xdr:col>9</xdr:col>
      <xdr:colOff>83606</xdr:colOff>
      <xdr:row>25</xdr:row>
      <xdr:rowOff>122244</xdr:rowOff>
    </xdr:from>
    <xdr:to>
      <xdr:col>11</xdr:col>
      <xdr:colOff>493059</xdr:colOff>
      <xdr:row>33</xdr:row>
      <xdr:rowOff>69735</xdr:rowOff>
    </xdr:to>
    <xdr:sp macro="" textlink="">
      <xdr:nvSpPr>
        <xdr:cNvPr id="9" name="TextBox 22"/>
        <xdr:cNvSpPr txBox="1"/>
      </xdr:nvSpPr>
      <xdr:spPr>
        <a:xfrm>
          <a:off x="11319371" y="5202244"/>
          <a:ext cx="2456394" cy="15013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p</a:t>
          </a:r>
          <a:r>
            <a:rPr lang="en-US" baseline="0"/>
            <a:t> </a:t>
          </a:r>
          <a:r>
            <a:rPr lang="en-US"/>
            <a:t>=0.81</a:t>
          </a:r>
        </a:p>
        <a:p>
          <a:r>
            <a:rPr lang="en-US"/>
            <a:t>81% of probability that the sales data is a random variable (No correlatioin</a:t>
          </a:r>
          <a:r>
            <a:rPr lang="en-US" baseline="0"/>
            <a:t> with  time)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247650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542925</xdr:colOff>
      <xdr:row>26</xdr:row>
      <xdr:rowOff>104757</xdr:rowOff>
    </xdr:from>
    <xdr:to>
      <xdr:col>9</xdr:col>
      <xdr:colOff>54560</xdr:colOff>
      <xdr:row>40</xdr:row>
      <xdr:rowOff>126528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5267307"/>
          <a:ext cx="3664535" cy="2688771"/>
        </a:xfrm>
        <a:prstGeom prst="rect">
          <a:avLst/>
        </a:prstGeom>
      </xdr:spPr>
    </xdr:pic>
    <xdr:clientData/>
  </xdr:twoCellAnchor>
  <xdr:twoCellAnchor>
    <xdr:from>
      <xdr:col>6</xdr:col>
      <xdr:colOff>410563</xdr:colOff>
      <xdr:row>22</xdr:row>
      <xdr:rowOff>85725</xdr:rowOff>
    </xdr:from>
    <xdr:to>
      <xdr:col>7</xdr:col>
      <xdr:colOff>1699159</xdr:colOff>
      <xdr:row>30</xdr:row>
      <xdr:rowOff>63098</xdr:rowOff>
    </xdr:to>
    <xdr:sp macro="" textlink="">
      <xdr:nvSpPr>
        <xdr:cNvPr id="9" name="TextBox 11"/>
        <xdr:cNvSpPr txBox="1"/>
      </xdr:nvSpPr>
      <xdr:spPr>
        <a:xfrm>
          <a:off x="6912963" y="4492625"/>
          <a:ext cx="2672896" cy="15013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p-value=0.04</a:t>
          </a:r>
        </a:p>
        <a:p>
          <a:r>
            <a:rPr lang="en-US"/>
            <a:t>4% of probability that the sales data is a random variable (No correlatioin</a:t>
          </a:r>
          <a:r>
            <a:rPr lang="en-US" baseline="0"/>
            <a:t> with  time</a:t>
          </a:r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4" displayName="Table14" ref="A2:F24" totalsRowShown="0" headerRowDxfId="12">
  <autoFilter ref="A2:F24"/>
  <tableColumns count="6">
    <tableColumn id="1" name="Time" dataDxfId="11"/>
    <tableColumn id="2" name="Sales (in thousands)" dataDxfId="10"/>
    <tableColumn id="3" name="Average monthly sale (in thousands)" dataDxfId="9">
      <calculatedColumnFormula>AVERAGE(B$3:B$24)</calculatedColumnFormula>
    </tableColumn>
    <tableColumn id="4" name="Residual" dataDxfId="8">
      <calculatedColumnFormula>B3-C3</calculatedColumnFormula>
    </tableColumn>
    <tableColumn id="5" name="Comparison (1: Above baseline ; -1: Below baseline)" dataDxfId="7">
      <calculatedColumnFormula>IF(Table14[[#This Row],[Residual]]&lt;0, -1, 1)</calculatedColumnFormula>
    </tableColumn>
    <tableColumn id="6" name="Runs count" dataDxfId="6">
      <calculatedColumnFormula>IF(Table14[[#This Row],[Comparison (1: Above baseline ; -1: Below baseline)]]&lt;&gt;E2,1,0)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F24" totalsRowShown="0" headerRowDxfId="5">
  <autoFilter ref="A2:F24"/>
  <tableColumns count="6">
    <tableColumn id="1" name="Time" dataDxfId="4"/>
    <tableColumn id="2" name="Sales (in thousands)" dataDxfId="3"/>
    <tableColumn id="3" name="Average sales (in thousands)" dataDxfId="2">
      <calculatedColumnFormula>AVERAGE(B$3:B$24)</calculatedColumnFormula>
    </tableColumn>
    <tableColumn id="4" name="Residual" dataDxfId="1">
      <calculatedColumnFormula>B3-C3</calculatedColumnFormula>
    </tableColumn>
    <tableColumn id="5" name="Comparison (1: Above baseline ; -1: Below baseline)" dataDxfId="0">
      <calculatedColumnFormula>IF(Table1[[#This Row],[Residual]]&lt;0, -1, 1)</calculatedColumnFormula>
    </tableColumn>
    <tableColumn id="6" name="Runs cou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tabSelected="1" zoomScale="85" workbookViewId="0">
      <selection activeCell="P24" sqref="P24"/>
    </sheetView>
  </sheetViews>
  <sheetFormatPr defaultColWidth="8.85546875" defaultRowHeight="15" x14ac:dyDescent="0.25"/>
  <cols>
    <col min="2" max="2" width="16.85546875" customWidth="1"/>
    <col min="3" max="3" width="15.28515625" customWidth="1"/>
    <col min="4" max="4" width="10.7109375" customWidth="1"/>
    <col min="5" max="5" width="15.42578125" customWidth="1"/>
    <col min="6" max="7" width="18.140625" customWidth="1"/>
    <col min="8" max="8" width="34.42578125" customWidth="1"/>
    <col min="9" max="9" width="9.42578125" customWidth="1"/>
    <col min="10" max="10" width="11" customWidth="1"/>
    <col min="11" max="11" width="15.85546875" customWidth="1"/>
    <col min="12" max="12" width="14.140625" customWidth="1"/>
    <col min="13" max="13" width="11.140625" style="1" customWidth="1"/>
    <col min="14" max="14" width="15" style="1" customWidth="1"/>
    <col min="15" max="15" width="19.28515625" customWidth="1"/>
    <col min="16" max="16" width="32.85546875" bestFit="1" customWidth="1"/>
    <col min="18" max="18" width="33.140625" bestFit="1" customWidth="1"/>
    <col min="19" max="19" width="13" customWidth="1"/>
    <col min="20" max="20" width="12.28515625" customWidth="1"/>
  </cols>
  <sheetData>
    <row r="1" spans="1:19" x14ac:dyDescent="0.25">
      <c r="A1" t="s">
        <v>0</v>
      </c>
    </row>
    <row r="2" spans="1:19" s="2" customFormat="1" ht="60.75" thickBot="1" x14ac:dyDescent="0.3">
      <c r="A2" s="19" t="s">
        <v>1</v>
      </c>
      <c r="B2" s="20" t="s">
        <v>2</v>
      </c>
      <c r="C2" s="2" t="s">
        <v>5</v>
      </c>
      <c r="D2" s="2" t="s">
        <v>4</v>
      </c>
      <c r="E2" s="3" t="s">
        <v>16</v>
      </c>
      <c r="F2" s="2" t="s">
        <v>17</v>
      </c>
      <c r="N2" s="3"/>
      <c r="O2" s="24"/>
      <c r="P2" s="24"/>
      <c r="Q2" s="24"/>
      <c r="R2" s="24"/>
      <c r="S2" s="24"/>
    </row>
    <row r="3" spans="1:19" x14ac:dyDescent="0.25">
      <c r="A3" s="21">
        <v>42370</v>
      </c>
      <c r="B3" s="22">
        <v>22000</v>
      </c>
      <c r="C3" s="5">
        <f t="shared" ref="C3:C24" si="0">AVERAGE(B$3:B$24)</f>
        <v>25272.727272727272</v>
      </c>
      <c r="D3" s="5">
        <f t="shared" ref="D3:D24" si="1">B3-C3</f>
        <v>-3272.7272727272721</v>
      </c>
      <c r="E3" s="6">
        <f>IF(Table14[[#This Row],[Residual]]&lt;0, -1, 1)</f>
        <v>-1</v>
      </c>
      <c r="F3">
        <v>1</v>
      </c>
      <c r="H3" s="7" t="s">
        <v>6</v>
      </c>
      <c r="I3" s="14">
        <f>COUNT(A3:A24)</f>
        <v>22</v>
      </c>
      <c r="J3" s="4"/>
      <c r="K3" s="5"/>
      <c r="L3" s="5"/>
      <c r="M3" s="5"/>
      <c r="N3" s="6"/>
      <c r="O3" s="25"/>
      <c r="P3" s="25"/>
      <c r="Q3" s="25"/>
      <c r="R3" s="25"/>
      <c r="S3" s="25"/>
    </row>
    <row r="4" spans="1:19" x14ac:dyDescent="0.25">
      <c r="A4" s="21">
        <v>42401</v>
      </c>
      <c r="B4" s="22">
        <v>28000</v>
      </c>
      <c r="C4" s="5">
        <f t="shared" si="0"/>
        <v>25272.727272727272</v>
      </c>
      <c r="D4" s="5">
        <f t="shared" si="1"/>
        <v>2727.2727272727279</v>
      </c>
      <c r="E4" s="6">
        <f>IF(Table14[[#This Row],[Residual]]&lt;0, -1, 1)</f>
        <v>1</v>
      </c>
      <c r="F4">
        <f>IF(Table14[[#This Row],[Comparison (1: Above baseline ; -1: Below baseline)]]&lt;&gt;E3,1,0)</f>
        <v>1</v>
      </c>
      <c r="H4" s="8" t="s">
        <v>7</v>
      </c>
      <c r="I4" s="15">
        <f>COUNTIF(Table14[Comparison (1: Above baseline ; -1: Below baseline)],1)</f>
        <v>11</v>
      </c>
      <c r="J4" s="4"/>
      <c r="K4" s="5"/>
      <c r="L4" s="5"/>
      <c r="M4" s="5"/>
      <c r="N4" s="6"/>
      <c r="O4" s="25"/>
      <c r="P4" s="25"/>
      <c r="Q4" s="26"/>
      <c r="R4" s="25"/>
      <c r="S4" s="25"/>
    </row>
    <row r="5" spans="1:19" x14ac:dyDescent="0.25">
      <c r="A5" s="21">
        <v>42430</v>
      </c>
      <c r="B5" s="22">
        <v>27500</v>
      </c>
      <c r="C5" s="5">
        <f t="shared" si="0"/>
        <v>25272.727272727272</v>
      </c>
      <c r="D5" s="5">
        <f t="shared" si="1"/>
        <v>2227.2727272727279</v>
      </c>
      <c r="E5" s="6">
        <f>IF(Table14[[#This Row],[Residual]]&lt;0, -1, 1)</f>
        <v>1</v>
      </c>
      <c r="F5">
        <f>IF(Table14[[#This Row],[Comparison (1: Above baseline ; -1: Below baseline)]]&lt;&gt;E4,1,0)</f>
        <v>0</v>
      </c>
      <c r="H5" s="8" t="s">
        <v>8</v>
      </c>
      <c r="I5" s="15">
        <f>COUNTIF(Table14[Comparison (1: Above baseline ; -1: Below baseline)],-1)</f>
        <v>11</v>
      </c>
      <c r="J5" s="4"/>
      <c r="K5" s="5"/>
      <c r="L5" s="5"/>
      <c r="M5" s="5"/>
      <c r="N5" s="6"/>
      <c r="O5" s="25"/>
      <c r="P5" s="25"/>
      <c r="Q5" s="26"/>
      <c r="R5" s="25"/>
      <c r="S5" s="25"/>
    </row>
    <row r="6" spans="1:19" x14ac:dyDescent="0.25">
      <c r="A6" s="21">
        <v>42461</v>
      </c>
      <c r="B6" s="22">
        <v>24500</v>
      </c>
      <c r="C6" s="5">
        <f t="shared" si="0"/>
        <v>25272.727272727272</v>
      </c>
      <c r="D6" s="5">
        <f t="shared" si="1"/>
        <v>-772.72727272727207</v>
      </c>
      <c r="E6" s="6">
        <f>IF(Table14[[#This Row],[Residual]]&lt;0, -1, 1)</f>
        <v>-1</v>
      </c>
      <c r="F6">
        <f>IF(Table14[[#This Row],[Comparison (1: Above baseline ; -1: Below baseline)]]&lt;&gt;E5,1,0)</f>
        <v>1</v>
      </c>
      <c r="H6" s="8" t="s">
        <v>9</v>
      </c>
      <c r="I6" s="16">
        <f>SUM(F3:F24)</f>
        <v>14</v>
      </c>
      <c r="J6" s="4"/>
      <c r="K6" s="5"/>
      <c r="L6" s="5"/>
      <c r="M6" s="5"/>
      <c r="N6" s="6"/>
      <c r="O6" s="25"/>
      <c r="P6" s="25"/>
      <c r="Q6" s="25"/>
      <c r="R6" s="25"/>
      <c r="S6" s="25"/>
    </row>
    <row r="7" spans="1:19" x14ac:dyDescent="0.25">
      <c r="A7" s="21">
        <v>42491</v>
      </c>
      <c r="B7" s="22">
        <v>27000</v>
      </c>
      <c r="C7" s="5">
        <f t="shared" si="0"/>
        <v>25272.727272727272</v>
      </c>
      <c r="D7" s="5">
        <f t="shared" si="1"/>
        <v>1727.2727272727279</v>
      </c>
      <c r="E7" s="6">
        <f>IF(Table14[[#This Row],[Residual]]&lt;0, -1, 1)</f>
        <v>1</v>
      </c>
      <c r="F7">
        <f>IF(Table14[[#This Row],[Comparison (1: Above baseline ; -1: Below baseline)]]&lt;&gt;E6,1,0)</f>
        <v>1</v>
      </c>
      <c r="H7" s="8"/>
      <c r="I7" s="9"/>
      <c r="J7" s="4"/>
      <c r="K7" s="5"/>
      <c r="L7" s="5"/>
      <c r="M7" s="5"/>
      <c r="N7" s="6"/>
      <c r="O7" s="25"/>
      <c r="P7" s="25"/>
      <c r="Q7" s="25"/>
      <c r="R7" s="25"/>
      <c r="S7" s="25"/>
    </row>
    <row r="8" spans="1:19" x14ac:dyDescent="0.25">
      <c r="A8" s="21">
        <v>42522</v>
      </c>
      <c r="B8" s="22">
        <v>25500</v>
      </c>
      <c r="C8" s="5">
        <f t="shared" si="0"/>
        <v>25272.727272727272</v>
      </c>
      <c r="D8" s="5">
        <f t="shared" si="1"/>
        <v>227.27272727272793</v>
      </c>
      <c r="E8" s="6">
        <f>IF(Table14[[#This Row],[Residual]]&lt;0, -1, 1)</f>
        <v>1</v>
      </c>
      <c r="F8">
        <f>IF(Table14[[#This Row],[Comparison (1: Above baseline ; -1: Below baseline)]]&lt;&gt;E7,1,0)</f>
        <v>0</v>
      </c>
      <c r="H8" s="8"/>
      <c r="I8" s="9"/>
      <c r="J8" s="4"/>
      <c r="K8" s="5"/>
      <c r="L8" s="5"/>
      <c r="M8" s="5"/>
      <c r="N8" s="6"/>
      <c r="O8" s="25"/>
      <c r="P8" s="25"/>
      <c r="Q8" s="25"/>
      <c r="R8" s="25"/>
      <c r="S8" s="25"/>
    </row>
    <row r="9" spans="1:19" x14ac:dyDescent="0.25">
      <c r="A9" s="21">
        <v>42552</v>
      </c>
      <c r="B9" s="22">
        <v>24000</v>
      </c>
      <c r="C9" s="5">
        <f t="shared" si="0"/>
        <v>25272.727272727272</v>
      </c>
      <c r="D9" s="5">
        <f t="shared" si="1"/>
        <v>-1272.7272727272721</v>
      </c>
      <c r="E9" s="6">
        <f>IF(Table14[[#This Row],[Residual]]&lt;0, -1, 1)</f>
        <v>-1</v>
      </c>
      <c r="F9">
        <f>IF(Table14[[#This Row],[Comparison (1: Above baseline ; -1: Below baseline)]]&lt;&gt;E8,1,0)</f>
        <v>1</v>
      </c>
      <c r="H9" s="8" t="s">
        <v>10</v>
      </c>
      <c r="I9" s="10">
        <f>1+2*I4*I5/I3</f>
        <v>12</v>
      </c>
      <c r="J9" s="4"/>
      <c r="K9" s="5"/>
      <c r="L9" s="5"/>
      <c r="M9" s="5"/>
      <c r="N9" s="6"/>
      <c r="O9" s="25"/>
      <c r="P9" s="25"/>
      <c r="Q9" s="27"/>
      <c r="R9" s="25"/>
      <c r="S9" s="25"/>
    </row>
    <row r="10" spans="1:19" x14ac:dyDescent="0.25">
      <c r="A10" s="21">
        <v>42583</v>
      </c>
      <c r="B10" s="22">
        <v>29000</v>
      </c>
      <c r="C10" s="5">
        <f t="shared" si="0"/>
        <v>25272.727272727272</v>
      </c>
      <c r="D10" s="5">
        <f t="shared" si="1"/>
        <v>3727.2727272727279</v>
      </c>
      <c r="E10" s="6">
        <f>IF(Table14[[#This Row],[Residual]]&lt;0, -1, 1)</f>
        <v>1</v>
      </c>
      <c r="F10">
        <f>IF(Table14[[#This Row],[Comparison (1: Above baseline ; -1: Below baseline)]]&lt;&gt;E9,1,0)</f>
        <v>1</v>
      </c>
      <c r="H10" s="8" t="s">
        <v>11</v>
      </c>
      <c r="I10" s="10">
        <f>((I9-1)*(I9-2)/(I3-1))^0.5</f>
        <v>2.2886885410853175</v>
      </c>
      <c r="J10" s="4"/>
      <c r="K10" s="11"/>
      <c r="L10" s="5"/>
      <c r="M10" s="5"/>
      <c r="N10" s="6"/>
      <c r="O10" s="25"/>
      <c r="P10" s="25"/>
      <c r="Q10" s="27"/>
      <c r="R10" s="25"/>
      <c r="S10" s="25"/>
    </row>
    <row r="11" spans="1:19" x14ac:dyDescent="0.25">
      <c r="A11" s="21">
        <v>42614</v>
      </c>
      <c r="B11" s="22">
        <v>29000</v>
      </c>
      <c r="C11" s="5">
        <f t="shared" si="0"/>
        <v>25272.727272727272</v>
      </c>
      <c r="D11" s="5">
        <f t="shared" si="1"/>
        <v>3727.2727272727279</v>
      </c>
      <c r="E11" s="6">
        <f>IF(Table14[[#This Row],[Residual]]&lt;0, -1, 1)</f>
        <v>1</v>
      </c>
      <c r="F11">
        <f>IF(Table14[[#This Row],[Comparison (1: Above baseline ; -1: Below baseline)]]&lt;&gt;E10,1,0)</f>
        <v>0</v>
      </c>
      <c r="H11" s="8" t="s">
        <v>13</v>
      </c>
      <c r="I11" s="10">
        <f>(I6-I9)/I10</f>
        <v>0.87386289750530288</v>
      </c>
      <c r="J11" s="4"/>
      <c r="K11" s="11"/>
      <c r="L11" s="5"/>
      <c r="M11" s="5"/>
      <c r="N11" s="6"/>
      <c r="O11" s="25"/>
      <c r="P11" s="25"/>
      <c r="Q11" s="27"/>
      <c r="R11" s="25"/>
      <c r="S11" s="25"/>
    </row>
    <row r="12" spans="1:19" ht="15.75" thickBot="1" x14ac:dyDescent="0.3">
      <c r="A12" s="21">
        <v>42644</v>
      </c>
      <c r="B12" s="22">
        <v>21000</v>
      </c>
      <c r="C12" s="5">
        <f t="shared" si="0"/>
        <v>25272.727272727272</v>
      </c>
      <c r="D12" s="5">
        <f t="shared" si="1"/>
        <v>-4272.7272727272721</v>
      </c>
      <c r="E12" s="6">
        <f>IF(Table14[[#This Row],[Residual]]&lt;0, -1, 1)</f>
        <v>-1</v>
      </c>
      <c r="F12">
        <f>IF(Table14[[#This Row],[Comparison (1: Above baseline ; -1: Below baseline)]]&lt;&gt;E11,1,0)</f>
        <v>1</v>
      </c>
      <c r="H12" s="12" t="s">
        <v>14</v>
      </c>
      <c r="I12" s="13">
        <f>_xlfn.NORM.S.DIST(I11, TRUE)</f>
        <v>0.80890353884744037</v>
      </c>
      <c r="J12" s="4"/>
      <c r="K12" s="11"/>
      <c r="L12" s="5"/>
      <c r="M12" s="5"/>
      <c r="N12" s="6"/>
      <c r="O12" s="25"/>
      <c r="P12" s="25"/>
      <c r="Q12" s="27"/>
      <c r="R12" s="25"/>
      <c r="S12" s="25"/>
    </row>
    <row r="13" spans="1:19" ht="15.75" thickBot="1" x14ac:dyDescent="0.3">
      <c r="A13" s="21">
        <v>42675</v>
      </c>
      <c r="B13" s="22">
        <v>24000</v>
      </c>
      <c r="C13" s="5">
        <f t="shared" si="0"/>
        <v>25272.727272727272</v>
      </c>
      <c r="D13" s="5">
        <f t="shared" si="1"/>
        <v>-1272.7272727272721</v>
      </c>
      <c r="E13" s="6">
        <f>IF(Table14[[#This Row],[Residual]]&lt;0, -1, 1)</f>
        <v>-1</v>
      </c>
      <c r="F13">
        <f>IF(Table14[[#This Row],[Comparison (1: Above baseline ; -1: Below baseline)]]&lt;&gt;E12,1,0)</f>
        <v>0</v>
      </c>
      <c r="H13" s="17" t="s">
        <v>15</v>
      </c>
      <c r="I13" s="18">
        <f>I12</f>
        <v>0.80890353884744037</v>
      </c>
      <c r="J13" s="4"/>
      <c r="K13" s="11"/>
      <c r="L13" s="5"/>
      <c r="M13" s="5"/>
      <c r="N13" s="6"/>
      <c r="O13" s="25"/>
      <c r="P13" s="25"/>
      <c r="Q13" s="25"/>
      <c r="R13" s="25"/>
      <c r="S13" s="25"/>
    </row>
    <row r="14" spans="1:19" x14ac:dyDescent="0.25">
      <c r="A14" s="21">
        <v>42705</v>
      </c>
      <c r="B14" s="22">
        <v>27000</v>
      </c>
      <c r="C14" s="5">
        <f t="shared" si="0"/>
        <v>25272.727272727272</v>
      </c>
      <c r="D14" s="5">
        <f t="shared" si="1"/>
        <v>1727.2727272727279</v>
      </c>
      <c r="E14" s="6">
        <f>IF(Table14[[#This Row],[Residual]]&lt;0, -1, 1)</f>
        <v>1</v>
      </c>
      <c r="F14">
        <f>IF(Table14[[#This Row],[Comparison (1: Above baseline ; -1: Below baseline)]]&lt;&gt;E13,1,0)</f>
        <v>1</v>
      </c>
      <c r="J14" s="4"/>
      <c r="K14" s="11"/>
      <c r="L14" s="5"/>
      <c r="M14" s="5"/>
      <c r="N14" s="6"/>
      <c r="O14" s="25"/>
      <c r="P14" s="25"/>
      <c r="Q14" s="25"/>
      <c r="R14" s="25"/>
      <c r="S14" s="25"/>
    </row>
    <row r="15" spans="1:19" x14ac:dyDescent="0.25">
      <c r="A15" s="21">
        <v>42736</v>
      </c>
      <c r="B15" s="22">
        <v>23500</v>
      </c>
      <c r="C15" s="5">
        <f t="shared" si="0"/>
        <v>25272.727272727272</v>
      </c>
      <c r="D15" s="5">
        <f t="shared" si="1"/>
        <v>-1772.7272727272721</v>
      </c>
      <c r="E15" s="6">
        <f>IF(Table14[[#This Row],[Residual]]&lt;0, -1, 1)</f>
        <v>-1</v>
      </c>
      <c r="F15">
        <f>IF(Table14[[#This Row],[Comparison (1: Above baseline ; -1: Below baseline)]]&lt;&gt;E14,1,0)</f>
        <v>1</v>
      </c>
      <c r="J15" s="4"/>
      <c r="K15" s="11"/>
      <c r="L15" s="5"/>
      <c r="M15" s="5"/>
      <c r="N15" s="6"/>
      <c r="O15" s="25"/>
      <c r="P15" s="25"/>
      <c r="Q15" s="25"/>
      <c r="R15" s="25"/>
      <c r="S15" s="25"/>
    </row>
    <row r="16" spans="1:19" x14ac:dyDescent="0.25">
      <c r="A16" s="21">
        <v>42767</v>
      </c>
      <c r="B16" s="22">
        <v>22000</v>
      </c>
      <c r="C16" s="5">
        <f t="shared" si="0"/>
        <v>25272.727272727272</v>
      </c>
      <c r="D16" s="5">
        <f t="shared" si="1"/>
        <v>-3272.7272727272721</v>
      </c>
      <c r="E16" s="6">
        <f>IF(Table14[[#This Row],[Residual]]&lt;0, -1, 1)</f>
        <v>-1</v>
      </c>
      <c r="F16">
        <f>IF(Table14[[#This Row],[Comparison (1: Above baseline ; -1: Below baseline)]]&lt;&gt;E15,1,0)</f>
        <v>0</v>
      </c>
      <c r="J16" s="4"/>
      <c r="K16" s="11"/>
      <c r="L16" s="5"/>
      <c r="M16" s="5"/>
      <c r="N16" s="6"/>
      <c r="O16" s="25"/>
      <c r="P16" s="25"/>
      <c r="Q16" s="25"/>
      <c r="R16" s="25"/>
      <c r="S16" s="25"/>
    </row>
    <row r="17" spans="1:19" x14ac:dyDescent="0.25">
      <c r="A17" s="21">
        <v>42795</v>
      </c>
      <c r="B17" s="22">
        <v>23500</v>
      </c>
      <c r="C17" s="5">
        <f t="shared" si="0"/>
        <v>25272.727272727272</v>
      </c>
      <c r="D17" s="5">
        <f t="shared" si="1"/>
        <v>-1772.7272727272721</v>
      </c>
      <c r="E17" s="6">
        <f>IF(Table14[[#This Row],[Residual]]&lt;0, -1, 1)</f>
        <v>-1</v>
      </c>
      <c r="F17">
        <f>IF(Table14[[#This Row],[Comparison (1: Above baseline ; -1: Below baseline)]]&lt;&gt;E16,1,0)</f>
        <v>0</v>
      </c>
      <c r="J17" s="4"/>
      <c r="K17" s="11"/>
      <c r="L17" s="5"/>
      <c r="M17" s="5"/>
      <c r="N17" s="6"/>
      <c r="O17" s="25"/>
      <c r="P17" s="25"/>
      <c r="Q17" s="25"/>
      <c r="R17" s="25"/>
      <c r="S17" s="25"/>
    </row>
    <row r="18" spans="1:19" x14ac:dyDescent="0.25">
      <c r="A18" s="21">
        <v>42826</v>
      </c>
      <c r="B18" s="22">
        <v>25500</v>
      </c>
      <c r="C18" s="5">
        <f t="shared" si="0"/>
        <v>25272.727272727272</v>
      </c>
      <c r="D18" s="5">
        <f t="shared" si="1"/>
        <v>227.27272727272793</v>
      </c>
      <c r="E18" s="6">
        <f>IF(Table14[[#This Row],[Residual]]&lt;0, -1, 1)</f>
        <v>1</v>
      </c>
      <c r="F18">
        <f>IF(Table14[[#This Row],[Comparison (1: Above baseline ; -1: Below baseline)]]&lt;&gt;E17,1,0)</f>
        <v>1</v>
      </c>
      <c r="J18" s="4"/>
      <c r="K18" s="11"/>
      <c r="L18" s="5"/>
      <c r="M18" s="5"/>
      <c r="N18" s="6"/>
      <c r="O18" s="25"/>
      <c r="P18" s="25"/>
      <c r="Q18" s="25"/>
      <c r="R18" s="25"/>
      <c r="S18" s="25"/>
    </row>
    <row r="19" spans="1:19" x14ac:dyDescent="0.25">
      <c r="A19" s="21">
        <v>42856</v>
      </c>
      <c r="B19" s="22">
        <v>28500</v>
      </c>
      <c r="C19" s="5">
        <f t="shared" si="0"/>
        <v>25272.727272727272</v>
      </c>
      <c r="D19" s="5">
        <f t="shared" si="1"/>
        <v>3227.2727272727279</v>
      </c>
      <c r="E19" s="6">
        <f>IF(Table14[[#This Row],[Residual]]&lt;0, -1, 1)</f>
        <v>1</v>
      </c>
      <c r="F19">
        <f>IF(Table14[[#This Row],[Comparison (1: Above baseline ; -1: Below baseline)]]&lt;&gt;E18,1,0)</f>
        <v>0</v>
      </c>
      <c r="J19" s="4"/>
      <c r="K19" s="11"/>
      <c r="L19" s="5"/>
      <c r="M19" s="5"/>
      <c r="N19" s="6"/>
    </row>
    <row r="20" spans="1:19" x14ac:dyDescent="0.25">
      <c r="A20" s="21">
        <v>42887</v>
      </c>
      <c r="B20" s="22">
        <v>21500</v>
      </c>
      <c r="C20" s="5">
        <f t="shared" si="0"/>
        <v>25272.727272727272</v>
      </c>
      <c r="D20" s="5">
        <f t="shared" si="1"/>
        <v>-3772.7272727272721</v>
      </c>
      <c r="E20" s="6">
        <f>IF(Table14[[#This Row],[Residual]]&lt;0, -1, 1)</f>
        <v>-1</v>
      </c>
      <c r="F20">
        <f>IF(Table14[[#This Row],[Comparison (1: Above baseline ; -1: Below baseline)]]&lt;&gt;E19,1,0)</f>
        <v>1</v>
      </c>
      <c r="J20" s="4"/>
      <c r="K20" s="11"/>
      <c r="L20" s="5"/>
      <c r="M20" s="5"/>
      <c r="N20" s="6"/>
    </row>
    <row r="21" spans="1:19" x14ac:dyDescent="0.25">
      <c r="A21" s="21">
        <v>42917</v>
      </c>
      <c r="B21" s="22">
        <v>27500</v>
      </c>
      <c r="C21" s="5">
        <f t="shared" si="0"/>
        <v>25272.727272727272</v>
      </c>
      <c r="D21" s="5">
        <f t="shared" si="1"/>
        <v>2227.2727272727279</v>
      </c>
      <c r="E21" s="6">
        <f>IF(Table14[[#This Row],[Residual]]&lt;0, -1, 1)</f>
        <v>1</v>
      </c>
      <c r="F21">
        <f>IF(Table14[[#This Row],[Comparison (1: Above baseline ; -1: Below baseline)]]&lt;&gt;E20,1,0)</f>
        <v>1</v>
      </c>
      <c r="J21" s="4"/>
      <c r="K21" s="11"/>
      <c r="L21" s="5"/>
      <c r="M21" s="5"/>
      <c r="N21" s="6"/>
    </row>
    <row r="22" spans="1:19" x14ac:dyDescent="0.25">
      <c r="A22" s="21">
        <v>42948</v>
      </c>
      <c r="B22" s="22">
        <v>24500</v>
      </c>
      <c r="C22" s="5">
        <f t="shared" si="0"/>
        <v>25272.727272727272</v>
      </c>
      <c r="D22" s="5">
        <f t="shared" si="1"/>
        <v>-772.72727272727207</v>
      </c>
      <c r="E22" s="6">
        <f>IF(Table14[[#This Row],[Residual]]&lt;0, -1, 1)</f>
        <v>-1</v>
      </c>
      <c r="F22">
        <f>IF(Table14[[#This Row],[Comparison (1: Above baseline ; -1: Below baseline)]]&lt;&gt;E21,1,0)</f>
        <v>1</v>
      </c>
      <c r="J22" s="4"/>
      <c r="K22" s="11"/>
      <c r="L22" s="5"/>
      <c r="M22" s="5"/>
      <c r="N22" s="6"/>
    </row>
    <row r="23" spans="1:19" x14ac:dyDescent="0.25">
      <c r="A23" s="21">
        <v>42979</v>
      </c>
      <c r="B23" s="22">
        <v>22000</v>
      </c>
      <c r="C23" s="5">
        <f t="shared" si="0"/>
        <v>25272.727272727272</v>
      </c>
      <c r="D23" s="5">
        <f t="shared" si="1"/>
        <v>-3272.7272727272721</v>
      </c>
      <c r="E23" s="6">
        <f>IF(Table14[[#This Row],[Residual]]&lt;0, -1, 1)</f>
        <v>-1</v>
      </c>
      <c r="F23">
        <f>IF(Table14[[#This Row],[Comparison (1: Above baseline ; -1: Below baseline)]]&lt;&gt;E22,1,0)</f>
        <v>0</v>
      </c>
      <c r="J23" s="4"/>
      <c r="K23" s="11"/>
      <c r="L23" s="5"/>
      <c r="M23" s="5"/>
      <c r="N23" s="6"/>
    </row>
    <row r="24" spans="1:19" x14ac:dyDescent="0.25">
      <c r="A24" s="21">
        <v>43009</v>
      </c>
      <c r="B24" s="23">
        <v>29000</v>
      </c>
      <c r="C24" s="5">
        <f t="shared" si="0"/>
        <v>25272.727272727272</v>
      </c>
      <c r="D24" s="5">
        <f t="shared" si="1"/>
        <v>3727.2727272727279</v>
      </c>
      <c r="E24" s="6">
        <f>IF(Table14[[#This Row],[Residual]]&lt;0, -1, 1)</f>
        <v>1</v>
      </c>
      <c r="F24">
        <f>IF(Table14[[#This Row],[Comparison (1: Above baseline ; -1: Below baseline)]]&lt;&gt;E23,1,0)</f>
        <v>1</v>
      </c>
      <c r="J24" s="4"/>
      <c r="K24" s="11"/>
      <c r="L24" s="5"/>
      <c r="M24" s="5"/>
      <c r="N24" s="6"/>
    </row>
  </sheetData>
  <pageMargins left="0.7" right="0.7" top="0.75" bottom="0.75" header="0.3" footer="0.3"/>
  <pageSetup scale="4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75" workbookViewId="0">
      <selection activeCell="A2" sqref="A2"/>
    </sheetView>
  </sheetViews>
  <sheetFormatPr defaultColWidth="8.85546875" defaultRowHeight="15" x14ac:dyDescent="0.25"/>
  <cols>
    <col min="2" max="2" width="16.85546875" customWidth="1"/>
    <col min="3" max="3" width="15.28515625" customWidth="1"/>
    <col min="4" max="4" width="10.7109375" customWidth="1"/>
    <col min="5" max="5" width="15.42578125" customWidth="1"/>
    <col min="6" max="7" width="18.140625" customWidth="1"/>
    <col min="8" max="8" width="34.42578125" customWidth="1"/>
    <col min="9" max="9" width="9.42578125" customWidth="1"/>
    <col min="10" max="10" width="13" customWidth="1"/>
    <col min="11" max="11" width="12.28515625" customWidth="1"/>
  </cols>
  <sheetData>
    <row r="1" spans="1:9" x14ac:dyDescent="0.25">
      <c r="A1" t="s">
        <v>0</v>
      </c>
    </row>
    <row r="2" spans="1:9" s="2" customFormat="1" ht="60.75" thickBot="1" x14ac:dyDescent="0.3">
      <c r="A2" s="19" t="s">
        <v>1</v>
      </c>
      <c r="B2" s="20" t="s">
        <v>2</v>
      </c>
      <c r="C2" s="2" t="s">
        <v>3</v>
      </c>
      <c r="D2" s="2" t="s">
        <v>4</v>
      </c>
      <c r="E2" s="3" t="s">
        <v>16</v>
      </c>
      <c r="F2" s="2" t="s">
        <v>17</v>
      </c>
    </row>
    <row r="3" spans="1:9" x14ac:dyDescent="0.25">
      <c r="A3" s="21">
        <v>42370</v>
      </c>
      <c r="B3" s="22">
        <v>24400</v>
      </c>
      <c r="C3" s="5">
        <f t="shared" ref="C3:C24" si="0">AVERAGE(B$3:B$24)</f>
        <v>26222.866097592287</v>
      </c>
      <c r="D3" s="5">
        <f t="shared" ref="D3:D24" si="1">B3-C3</f>
        <v>-1822.8660975922867</v>
      </c>
      <c r="E3" s="6">
        <f>IF(Table1[[#This Row],[Residual]]&lt;0, -1, 1)</f>
        <v>-1</v>
      </c>
      <c r="F3">
        <v>1</v>
      </c>
      <c r="H3" s="7" t="s">
        <v>6</v>
      </c>
      <c r="I3" s="14">
        <f>COUNT(A3:A24)</f>
        <v>22</v>
      </c>
    </row>
    <row r="4" spans="1:9" x14ac:dyDescent="0.25">
      <c r="A4" s="21">
        <v>42401</v>
      </c>
      <c r="B4" s="22">
        <v>19166.666666666664</v>
      </c>
      <c r="C4" s="5">
        <f t="shared" si="0"/>
        <v>26222.866097592287</v>
      </c>
      <c r="D4" s="5">
        <f t="shared" si="1"/>
        <v>-7056.1994309256224</v>
      </c>
      <c r="E4" s="6">
        <f>IF(Table1[[#This Row],[Residual]]&lt;0, -1, 1)</f>
        <v>-1</v>
      </c>
      <c r="F4">
        <f>IF(Table1[[#This Row],[Comparison (1: Above baseline ; -1: Below baseline)]]&lt;&gt;E3,1,0)</f>
        <v>0</v>
      </c>
      <c r="H4" s="8" t="s">
        <v>7</v>
      </c>
      <c r="I4" s="15">
        <f>COUNTIF(Table1[Comparison (1: Above baseline ; -1: Below baseline)],1)</f>
        <v>10</v>
      </c>
    </row>
    <row r="5" spans="1:9" x14ac:dyDescent="0.25">
      <c r="A5" s="21">
        <v>42430</v>
      </c>
      <c r="B5" s="22">
        <v>24339.444444444442</v>
      </c>
      <c r="C5" s="5">
        <f t="shared" si="0"/>
        <v>26222.866097592287</v>
      </c>
      <c r="D5" s="5">
        <f t="shared" si="1"/>
        <v>-1883.4216531478451</v>
      </c>
      <c r="E5" s="6">
        <f>IF(Table1[[#This Row],[Residual]]&lt;0, -1, 1)</f>
        <v>-1</v>
      </c>
      <c r="F5">
        <f>IF(Table1[[#This Row],[Comparison (1: Above baseline ; -1: Below baseline)]]&lt;&gt;E4,1,0)</f>
        <v>0</v>
      </c>
      <c r="H5" s="8" t="s">
        <v>8</v>
      </c>
      <c r="I5" s="15">
        <f>COUNTIF(Table1[Comparison (1: Above baseline ; -1: Below baseline)],-1)</f>
        <v>12</v>
      </c>
    </row>
    <row r="6" spans="1:9" x14ac:dyDescent="0.25">
      <c r="A6" s="21">
        <v>42461</v>
      </c>
      <c r="B6" s="22">
        <v>23518.435185185182</v>
      </c>
      <c r="C6" s="5">
        <f t="shared" si="0"/>
        <v>26222.866097592287</v>
      </c>
      <c r="D6" s="5">
        <f t="shared" si="1"/>
        <v>-2704.4309124071042</v>
      </c>
      <c r="E6" s="6">
        <f>IF(Table1[[#This Row],[Residual]]&lt;0, -1, 1)</f>
        <v>-1</v>
      </c>
      <c r="F6">
        <f>IF(Table1[[#This Row],[Comparison (1: Above baseline ; -1: Below baseline)]]&lt;&gt;E5,1,0)</f>
        <v>0</v>
      </c>
      <c r="H6" s="8" t="s">
        <v>9</v>
      </c>
      <c r="I6" s="16">
        <f>SUM(F3:F24)</f>
        <v>8</v>
      </c>
    </row>
    <row r="7" spans="1:9" x14ac:dyDescent="0.25">
      <c r="A7" s="21">
        <v>42491</v>
      </c>
      <c r="B7" s="22">
        <v>22303.742438271602</v>
      </c>
      <c r="C7" s="5">
        <f t="shared" si="0"/>
        <v>26222.866097592287</v>
      </c>
      <c r="D7" s="5">
        <f t="shared" si="1"/>
        <v>-3919.123659320685</v>
      </c>
      <c r="E7" s="6">
        <f>IF(Table1[[#This Row],[Residual]]&lt;0, -1, 1)</f>
        <v>-1</v>
      </c>
      <c r="F7">
        <f>IF(Table1[[#This Row],[Comparison (1: Above baseline ; -1: Below baseline)]]&lt;&gt;E6,1,0)</f>
        <v>0</v>
      </c>
      <c r="H7" s="8"/>
      <c r="I7" s="9"/>
    </row>
    <row r="8" spans="1:9" x14ac:dyDescent="0.25">
      <c r="A8" s="21">
        <v>42522</v>
      </c>
      <c r="B8" s="22">
        <v>23095.471478909461</v>
      </c>
      <c r="C8" s="5">
        <f t="shared" si="0"/>
        <v>26222.866097592287</v>
      </c>
      <c r="D8" s="5">
        <f t="shared" si="1"/>
        <v>-3127.3946186828252</v>
      </c>
      <c r="E8" s="6">
        <f>IF(Table1[[#This Row],[Residual]]&lt;0, -1, 1)</f>
        <v>-1</v>
      </c>
      <c r="F8">
        <f>IF(Table1[[#This Row],[Comparison (1: Above baseline ; -1: Below baseline)]]&lt;&gt;E7,1,0)</f>
        <v>0</v>
      </c>
      <c r="H8" s="8"/>
      <c r="I8" s="9"/>
    </row>
    <row r="9" spans="1:9" x14ac:dyDescent="0.25">
      <c r="A9" s="21">
        <v>42552</v>
      </c>
      <c r="B9" s="22">
        <v>25893.729336891283</v>
      </c>
      <c r="C9" s="5">
        <f t="shared" si="0"/>
        <v>26222.866097592287</v>
      </c>
      <c r="D9" s="5">
        <f t="shared" si="1"/>
        <v>-329.13676070100337</v>
      </c>
      <c r="E9" s="6">
        <f>IF(Table1[[#This Row],[Residual]]&lt;0, -1, 1)</f>
        <v>-1</v>
      </c>
      <c r="F9">
        <f>IF(Table1[[#This Row],[Comparison (1: Above baseline ; -1: Below baseline)]]&lt;&gt;E8,1,0)</f>
        <v>0</v>
      </c>
      <c r="H9" s="8" t="s">
        <v>10</v>
      </c>
      <c r="I9" s="10">
        <f>1+2*I4*I5/I3</f>
        <v>11.909090909090908</v>
      </c>
    </row>
    <row r="10" spans="1:9" x14ac:dyDescent="0.25">
      <c r="A10" s="21">
        <v>42583</v>
      </c>
      <c r="B10" s="22">
        <v>26698.62482583947</v>
      </c>
      <c r="C10" s="5">
        <f t="shared" si="0"/>
        <v>26222.866097592287</v>
      </c>
      <c r="D10" s="5">
        <f t="shared" si="1"/>
        <v>475.75872824718317</v>
      </c>
      <c r="E10" s="6">
        <f>IF(Table1[[#This Row],[Residual]]&lt;0, -1, 1)</f>
        <v>1</v>
      </c>
      <c r="F10">
        <f>IF(Table1[[#This Row],[Comparison (1: Above baseline ; -1: Below baseline)]]&lt;&gt;E9,1,0)</f>
        <v>1</v>
      </c>
      <c r="H10" s="8" t="s">
        <v>11</v>
      </c>
      <c r="I10" s="10">
        <f>((I9-1)*(I9-2)/(I3-1))^0.5</f>
        <v>2.268827823576359</v>
      </c>
    </row>
    <row r="11" spans="1:9" x14ac:dyDescent="0.25">
      <c r="A11" s="21">
        <v>42614</v>
      </c>
      <c r="B11" s="22">
        <v>23510.268572936791</v>
      </c>
      <c r="C11" s="5">
        <f t="shared" si="0"/>
        <v>26222.866097592287</v>
      </c>
      <c r="D11" s="5">
        <f t="shared" si="1"/>
        <v>-2712.5975246554954</v>
      </c>
      <c r="E11" s="6">
        <f>IF(Table1[[#This Row],[Residual]]&lt;0, -1, 1)</f>
        <v>-1</v>
      </c>
      <c r="F11">
        <f>IF(Table1[[#This Row],[Comparison (1: Above baseline ; -1: Below baseline)]]&lt;&gt;E10,1,0)</f>
        <v>1</v>
      </c>
      <c r="H11" s="8" t="s">
        <v>12</v>
      </c>
      <c r="I11" s="10">
        <f>(I6-I9)/I10</f>
        <v>-1.7229561751975513</v>
      </c>
    </row>
    <row r="12" spans="1:9" ht="15.75" thickBot="1" x14ac:dyDescent="0.3">
      <c r="A12" s="21">
        <v>42644</v>
      </c>
      <c r="B12" s="22">
        <v>27928.773049152402</v>
      </c>
      <c r="C12" s="5">
        <f t="shared" si="0"/>
        <v>26222.866097592287</v>
      </c>
      <c r="D12" s="5">
        <f t="shared" si="1"/>
        <v>1705.906951560115</v>
      </c>
      <c r="E12" s="6">
        <f>IF(Table1[[#This Row],[Residual]]&lt;0, -1, 1)</f>
        <v>1</v>
      </c>
      <c r="F12">
        <f>IF(Table1[[#This Row],[Comparison (1: Above baseline ; -1: Below baseline)]]&lt;&gt;E11,1,0)</f>
        <v>1</v>
      </c>
      <c r="H12" s="12" t="s">
        <v>14</v>
      </c>
      <c r="I12" s="13">
        <f>_xlfn.NORM.S.DIST(I11, TRUE)</f>
        <v>4.2448225254306179E-2</v>
      </c>
    </row>
    <row r="13" spans="1:9" ht="15.75" thickBot="1" x14ac:dyDescent="0.3">
      <c r="A13" s="21">
        <v>42675</v>
      </c>
      <c r="B13" s="22">
        <v>23154.252599971605</v>
      </c>
      <c r="C13" s="5">
        <f t="shared" si="0"/>
        <v>26222.866097592287</v>
      </c>
      <c r="D13" s="5">
        <f t="shared" si="1"/>
        <v>-3068.6134976206813</v>
      </c>
      <c r="E13" s="6">
        <f>IF(Table1[[#This Row],[Residual]]&lt;0, -1, 1)</f>
        <v>-1</v>
      </c>
      <c r="F13">
        <f>IF(Table1[[#This Row],[Comparison (1: Above baseline ; -1: Below baseline)]]&lt;&gt;E12,1,0)</f>
        <v>1</v>
      </c>
      <c r="H13" s="17" t="s">
        <v>15</v>
      </c>
      <c r="I13" s="18">
        <f>I12</f>
        <v>4.2448225254306179E-2</v>
      </c>
    </row>
    <row r="14" spans="1:9" x14ac:dyDescent="0.25">
      <c r="A14" s="21">
        <v>42705</v>
      </c>
      <c r="B14" s="22">
        <v>26386.823476637797</v>
      </c>
      <c r="C14" s="5">
        <f t="shared" si="0"/>
        <v>26222.866097592287</v>
      </c>
      <c r="D14" s="5">
        <f t="shared" si="1"/>
        <v>163.95737904551061</v>
      </c>
      <c r="E14" s="6">
        <f>IF(Table1[[#This Row],[Residual]]&lt;0, -1, 1)</f>
        <v>1</v>
      </c>
      <c r="F14">
        <f>IF(Table1[[#This Row],[Comparison (1: Above baseline ; -1: Below baseline)]]&lt;&gt;E13,1,0)</f>
        <v>1</v>
      </c>
    </row>
    <row r="15" spans="1:9" x14ac:dyDescent="0.25">
      <c r="A15" s="21">
        <v>42736</v>
      </c>
      <c r="B15" s="22">
        <v>24826.603867915092</v>
      </c>
      <c r="C15" s="5">
        <f t="shared" si="0"/>
        <v>26222.866097592287</v>
      </c>
      <c r="D15" s="5">
        <f t="shared" si="1"/>
        <v>-1396.2622296771951</v>
      </c>
      <c r="E15" s="6">
        <f>IF(Table1[[#This Row],[Residual]]&lt;0, -1, 1)</f>
        <v>-1</v>
      </c>
      <c r="F15">
        <f>IF(Table1[[#This Row],[Comparison (1: Above baseline ; -1: Below baseline)]]&lt;&gt;E14,1,0)</f>
        <v>1</v>
      </c>
    </row>
    <row r="16" spans="1:9" x14ac:dyDescent="0.25">
      <c r="A16" s="21">
        <v>42767</v>
      </c>
      <c r="B16" s="22">
        <v>24473.713932380342</v>
      </c>
      <c r="C16" s="5">
        <f t="shared" si="0"/>
        <v>26222.866097592287</v>
      </c>
      <c r="D16" s="5">
        <f t="shared" si="1"/>
        <v>-1749.1521652119445</v>
      </c>
      <c r="E16" s="6">
        <f>IF(Table1[[#This Row],[Residual]]&lt;0, -1, 1)</f>
        <v>-1</v>
      </c>
      <c r="F16">
        <f>IF(Table1[[#This Row],[Comparison (1: Above baseline ; -1: Below baseline)]]&lt;&gt;E15,1,0)</f>
        <v>0</v>
      </c>
    </row>
    <row r="17" spans="1:6" x14ac:dyDescent="0.25">
      <c r="A17" s="21">
        <v>42795</v>
      </c>
      <c r="B17" s="22">
        <v>26128.275831253348</v>
      </c>
      <c r="C17" s="5">
        <f t="shared" si="0"/>
        <v>26222.866097592287</v>
      </c>
      <c r="D17" s="5">
        <f t="shared" si="1"/>
        <v>-94.590266338938818</v>
      </c>
      <c r="E17" s="6">
        <f>IF(Table1[[#This Row],[Residual]]&lt;0, -1, 1)</f>
        <v>-1</v>
      </c>
      <c r="F17">
        <f>IF(Table1[[#This Row],[Comparison (1: Above baseline ; -1: Below baseline)]]&lt;&gt;E16,1,0)</f>
        <v>0</v>
      </c>
    </row>
    <row r="18" spans="1:6" x14ac:dyDescent="0.25">
      <c r="A18" s="21">
        <v>42826</v>
      </c>
      <c r="B18" s="22">
        <v>29790.413761774234</v>
      </c>
      <c r="C18" s="5">
        <f t="shared" si="0"/>
        <v>26222.866097592287</v>
      </c>
      <c r="D18" s="5">
        <f t="shared" si="1"/>
        <v>3567.5476641819478</v>
      </c>
      <c r="E18" s="6">
        <f>IF(Table1[[#This Row],[Residual]]&lt;0, -1, 1)</f>
        <v>1</v>
      </c>
      <c r="F18">
        <f>IF(Table1[[#This Row],[Comparison (1: Above baseline ; -1: Below baseline)]]&lt;&gt;E17,1,0)</f>
        <v>1</v>
      </c>
    </row>
    <row r="19" spans="1:6" x14ac:dyDescent="0.25">
      <c r="A19" s="21">
        <v>42856</v>
      </c>
      <c r="B19" s="22">
        <v>31460.253991137135</v>
      </c>
      <c r="C19" s="5">
        <f t="shared" si="0"/>
        <v>26222.866097592287</v>
      </c>
      <c r="D19" s="5">
        <f t="shared" si="1"/>
        <v>5237.3878935448483</v>
      </c>
      <c r="E19" s="6">
        <f>IF(Table1[[#This Row],[Residual]]&lt;0, -1, 1)</f>
        <v>1</v>
      </c>
      <c r="F19">
        <f>IF(Table1[[#This Row],[Comparison (1: Above baseline ; -1: Below baseline)]]&lt;&gt;E18,1,0)</f>
        <v>0</v>
      </c>
    </row>
    <row r="20" spans="1:6" x14ac:dyDescent="0.25">
      <c r="A20" s="21">
        <v>42887</v>
      </c>
      <c r="B20" s="22">
        <v>27137.92489098942</v>
      </c>
      <c r="C20" s="5">
        <f t="shared" si="0"/>
        <v>26222.866097592287</v>
      </c>
      <c r="D20" s="5">
        <f t="shared" si="1"/>
        <v>915.05879339713283</v>
      </c>
      <c r="E20" s="6">
        <f>IF(Table1[[#This Row],[Residual]]&lt;0, -1, 1)</f>
        <v>1</v>
      </c>
      <c r="F20">
        <f>IF(Table1[[#This Row],[Comparison (1: Above baseline ; -1: Below baseline)]]&lt;&gt;E19,1,0)</f>
        <v>0</v>
      </c>
    </row>
    <row r="21" spans="1:6" x14ac:dyDescent="0.25">
      <c r="A21" s="21">
        <v>42917</v>
      </c>
      <c r="B21" s="22">
        <v>30423.556972505907</v>
      </c>
      <c r="C21" s="5">
        <f t="shared" si="0"/>
        <v>26222.866097592287</v>
      </c>
      <c r="D21" s="5">
        <f t="shared" si="1"/>
        <v>4200.6908749136201</v>
      </c>
      <c r="E21" s="6">
        <f>IF(Table1[[#This Row],[Residual]]&lt;0, -1, 1)</f>
        <v>1</v>
      </c>
      <c r="F21">
        <f>IF(Table1[[#This Row],[Comparison (1: Above baseline ; -1: Below baseline)]]&lt;&gt;E20,1,0)</f>
        <v>0</v>
      </c>
    </row>
    <row r="22" spans="1:6" x14ac:dyDescent="0.25">
      <c r="A22" s="21">
        <v>42948</v>
      </c>
      <c r="B22" s="22">
        <v>30917.282922047671</v>
      </c>
      <c r="C22" s="5">
        <f t="shared" si="0"/>
        <v>26222.866097592287</v>
      </c>
      <c r="D22" s="5">
        <f t="shared" si="1"/>
        <v>4694.4168244553839</v>
      </c>
      <c r="E22" s="6">
        <f>IF(Table1[[#This Row],[Residual]]&lt;0, -1, 1)</f>
        <v>1</v>
      </c>
      <c r="F22">
        <f>IF(Table1[[#This Row],[Comparison (1: Above baseline ; -1: Below baseline)]]&lt;&gt;E21,1,0)</f>
        <v>0</v>
      </c>
    </row>
    <row r="23" spans="1:6" x14ac:dyDescent="0.25">
      <c r="A23" s="21">
        <v>42979</v>
      </c>
      <c r="B23" s="22">
        <v>29419.237637415132</v>
      </c>
      <c r="C23" s="5">
        <f t="shared" si="0"/>
        <v>26222.866097592287</v>
      </c>
      <c r="D23" s="5">
        <f t="shared" si="1"/>
        <v>3196.3715398228451</v>
      </c>
      <c r="E23" s="6">
        <f>IF(Table1[[#This Row],[Residual]]&lt;0, -1, 1)</f>
        <v>1</v>
      </c>
      <c r="F23">
        <f>IF(Table1[[#This Row],[Comparison (1: Above baseline ; -1: Below baseline)]]&lt;&gt;E22,1,0)</f>
        <v>0</v>
      </c>
    </row>
    <row r="24" spans="1:6" x14ac:dyDescent="0.25">
      <c r="A24" s="21">
        <v>43009</v>
      </c>
      <c r="B24" s="23">
        <v>31929.558264705382</v>
      </c>
      <c r="C24" s="5">
        <f t="shared" si="0"/>
        <v>26222.866097592287</v>
      </c>
      <c r="D24" s="5">
        <f t="shared" si="1"/>
        <v>5706.6921671130949</v>
      </c>
      <c r="E24" s="6">
        <f>IF(Table1[[#This Row],[Residual]]&lt;0, -1, 1)</f>
        <v>1</v>
      </c>
      <c r="F24">
        <f>IF(Table1[[#This Row],[Comparison (1: Above baseline ; -1: Below baseline)]]&lt;&gt;E23,1,0)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sales</vt:lpstr>
      <vt:lpstr>Correlated sales</vt:lpstr>
    </vt:vector>
  </TitlesOfParts>
  <Company>DoR - TAMU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Xiaomin</dc:creator>
  <cp:lastModifiedBy>Yang, Xiaomin</cp:lastModifiedBy>
  <cp:lastPrinted>2018-04-16T14:45:24Z</cp:lastPrinted>
  <dcterms:created xsi:type="dcterms:W3CDTF">2017-10-27T15:12:11Z</dcterms:created>
  <dcterms:modified xsi:type="dcterms:W3CDTF">2018-04-16T14:47:25Z</dcterms:modified>
</cp:coreProperties>
</file>