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arjun\Google Drive (arjun250693@tamu.edu)\Spring 18 work\METM-Dr Yang\Solver work\Tools\done\"/>
    </mc:Choice>
  </mc:AlternateContent>
  <bookViews>
    <workbookView xWindow="0" yWindow="0" windowWidth="19200" windowHeight="11295" activeTab="1"/>
  </bookViews>
  <sheets>
    <sheet name="Business model" sheetId="4" r:id="rId1"/>
    <sheet name="Business model with LP Opt" sheetId="5" r:id="rId2"/>
    <sheet name="LP model solution chart" sheetId="3" r:id="rId3"/>
  </sheets>
  <definedNames>
    <definedName name="solver_adj" localSheetId="0" hidden="1">'Business model'!$B$20:$C$20</definedName>
    <definedName name="solver_adj" localSheetId="1" hidden="1">'Business model with LP Opt'!$B$20</definedName>
    <definedName name="solver_adj_ob" localSheetId="0" hidden="1">1</definedName>
    <definedName name="solver_adj_ob" localSheetId="1" hidden="1">1</definedName>
    <definedName name="solver_adj_ob1" localSheetId="0" hidden="1">1</definedName>
    <definedName name="solver_adj_ob1" localSheetId="1" hidden="1">1</definedName>
    <definedName name="solver_adj1" localSheetId="1" hidden="1">'Business model with LP Opt'!$C$20</definedName>
    <definedName name="solver_bigm" localSheetId="0" hidden="1">1000000</definedName>
    <definedName name="solver_bigm" localSheetId="1" hidden="1">1000000</definedName>
    <definedName name="solver_cha" localSheetId="0" hidden="1">0</definedName>
    <definedName name="solver_cha" localSheetId="1" hidden="1">0</definedName>
    <definedName name="solver_chc1" localSheetId="0" hidden="1">0</definedName>
    <definedName name="solver_chc1" localSheetId="1" hidden="1">0</definedName>
    <definedName name="solver_chc2" localSheetId="0" hidden="1">0</definedName>
    <definedName name="solver_chc2" localSheetId="1" hidden="1">0</definedName>
    <definedName name="solver_chc3" localSheetId="0" hidden="1">0</definedName>
    <definedName name="solver_chc3" localSheetId="1" hidden="1">0</definedName>
    <definedName name="solver_chc4" localSheetId="0" hidden="1">0</definedName>
    <definedName name="solver_chc4" localSheetId="1" hidden="1">0</definedName>
    <definedName name="solver_chc5" localSheetId="0" hidden="1">0</definedName>
    <definedName name="solver_chc5" localSheetId="1" hidden="1">0</definedName>
    <definedName name="solver_chc6" localSheetId="0" hidden="1">0</definedName>
    <definedName name="solver_chc6" localSheetId="1" hidden="1">0</definedName>
    <definedName name="solver_chc7" localSheetId="0" hidden="1">0</definedName>
    <definedName name="solver_chc7" localSheetId="1" hidden="1">0</definedName>
    <definedName name="solver_chc8" localSheetId="0" hidden="1">0</definedName>
    <definedName name="solver_chc8" localSheetId="1" hidden="1">0</definedName>
    <definedName name="solver_chn" localSheetId="0" hidden="1">4</definedName>
    <definedName name="solver_chn" localSheetId="1" hidden="1">4</definedName>
    <definedName name="solver_chp1" localSheetId="0" hidden="1">0</definedName>
    <definedName name="solver_chp1" localSheetId="1" hidden="1">0</definedName>
    <definedName name="solver_chp2" localSheetId="0" hidden="1">0</definedName>
    <definedName name="solver_chp2" localSheetId="1" hidden="1">0</definedName>
    <definedName name="solver_chp3" localSheetId="0" hidden="1">0</definedName>
    <definedName name="solver_chp3" localSheetId="1" hidden="1">0</definedName>
    <definedName name="solver_chp4" localSheetId="0" hidden="1">0</definedName>
    <definedName name="solver_chp4" localSheetId="1" hidden="1">0</definedName>
    <definedName name="solver_chp5" localSheetId="0" hidden="1">0</definedName>
    <definedName name="solver_chp5" localSheetId="1" hidden="1">0</definedName>
    <definedName name="solver_chp6" localSheetId="0" hidden="1">0</definedName>
    <definedName name="solver_chp6" localSheetId="1" hidden="1">0</definedName>
    <definedName name="solver_chp7" localSheetId="0" hidden="1">0</definedName>
    <definedName name="solver_chp7" localSheetId="1" hidden="1">0</definedName>
    <definedName name="solver_chp8" localSheetId="0" hidden="1">0</definedName>
    <definedName name="solver_chp8" localSheetId="1" hidden="1">0</definedName>
    <definedName name="solver_cht" localSheetId="0" hidden="1">0</definedName>
    <definedName name="solver_cht" localSheetId="1" hidden="1">0</definedName>
    <definedName name="solver_cir1" localSheetId="0" hidden="1">1</definedName>
    <definedName name="solver_cir1" localSheetId="1" hidden="1">1</definedName>
    <definedName name="solver_cir2" localSheetId="0" hidden="1">1</definedName>
    <definedName name="solver_cir2" localSheetId="1" hidden="1">1</definedName>
    <definedName name="solver_cir3" localSheetId="0" hidden="1">1</definedName>
    <definedName name="solver_cir3" localSheetId="1" hidden="1">1</definedName>
    <definedName name="solver_cir4" localSheetId="0" hidden="1">1</definedName>
    <definedName name="solver_cir4" localSheetId="1" hidden="1">1</definedName>
    <definedName name="solver_cir5" localSheetId="0" hidden="1">1</definedName>
    <definedName name="solver_cir5" localSheetId="1" hidden="1">1</definedName>
    <definedName name="solver_cir6" localSheetId="0" hidden="1">1</definedName>
    <definedName name="solver_cir6" localSheetId="1" hidden="1">1</definedName>
    <definedName name="solver_cir7" localSheetId="0" hidden="1">1</definedName>
    <definedName name="solver_cir7" localSheetId="1" hidden="1">1</definedName>
    <definedName name="solver_cir8" localSheetId="0" hidden="1">1</definedName>
    <definedName name="solver_cir8" localSheetId="1" hidden="1">1</definedName>
    <definedName name="solver_con" localSheetId="0" hidden="1">" "</definedName>
    <definedName name="solver_con" localSheetId="1" hidden="1">max revenue</definedName>
    <definedName name="solver_con1" localSheetId="0" hidden="1">" "</definedName>
    <definedName name="solver_con1" localSheetId="1" hidden="1">Production capacity limit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rr" hidden="1">1</definedName>
    <definedName name="solver_ctp1" hidden="1">0</definedName>
    <definedName name="solver_ctp2" hidden="1">0</definedName>
    <definedName name="solver_dia" localSheetId="0" hidden="1">5</definedName>
    <definedName name="solver_glb" localSheetId="0" hidden="1">-1E+30</definedName>
    <definedName name="solver_glb" localSheetId="1" hidden="1">-1E+30</definedName>
    <definedName name="solver_gub" localSheetId="0" hidden="1">1E+30</definedName>
    <definedName name="solver_gub" localSheetId="1" hidden="1">1E+30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1" localSheetId="0" hidden="1">'Business model'!$B$20:$C$20</definedName>
    <definedName name="solver_lhs1" localSheetId="1" hidden="1">'Business model with LP Opt'!$D$20</definedName>
    <definedName name="solver_lhs2" localSheetId="0" hidden="1">'Business model'!$B$20:$C$20</definedName>
    <definedName name="solver_lhs2" localSheetId="1" hidden="1">'Business model with LP Opt'!$D$24</definedName>
    <definedName name="solver_lhs3" localSheetId="0" hidden="1">'Business model'!$D$20</definedName>
    <definedName name="solver_lhs3" localSheetId="1" hidden="1">'Business model with LP Opt'!$B$20</definedName>
    <definedName name="solver_lhs4" localSheetId="0" hidden="1">'Business model'!$D$24</definedName>
    <definedName name="solver_lhs4" localSheetId="1" hidden="1">'Business model with LP Opt'!$B$20</definedName>
    <definedName name="solver_lhs5" localSheetId="0" hidden="1">'Business model'!$B$20:$C$20</definedName>
    <definedName name="solver_lhs5" localSheetId="1" hidden="1">'Business model with LP Opt'!$C$20</definedName>
    <definedName name="solver_lhs6" localSheetId="0" hidden="1">'Business model'!$C$20</definedName>
    <definedName name="solver_lhs6" localSheetId="1" hidden="1">'Business model with LP Opt'!$C$20</definedName>
    <definedName name="solver_lhs7" localSheetId="0" hidden="1">'Business model'!$C$20</definedName>
    <definedName name="solver_lhs7" localSheetId="1" hidden="1">'Business model with LP Opt'!$B$20</definedName>
    <definedName name="solver_lhs8" localSheetId="0" hidden="1">'Business model'!$C$20</definedName>
    <definedName name="solver_lhs8" localSheetId="1" hidden="1">'Business model with LP Opt'!$C$20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opt" localSheetId="1" hidden="1">1</definedName>
    <definedName name="solver_nsim" hidden="1">1</definedName>
    <definedName name="solver_nsopt" localSheetId="0" hidden="1">-1</definedName>
    <definedName name="solver_nsopt" localSheetId="1" hidden="1">-1</definedName>
    <definedName name="solver_nssim" hidden="1">-1</definedName>
    <definedName name="solver_ntr" localSheetId="0" hidden="1">0</definedName>
    <definedName name="solver_ntr" localSheetId="1" hidden="1">0</definedName>
    <definedName name="solver_ntri" hidden="1">1000</definedName>
    <definedName name="solver_num" localSheetId="0" hidden="1">5</definedName>
    <definedName name="solver_num" localSheetId="1" hidden="1">8</definedName>
    <definedName name="solver_obc" localSheetId="0" hidden="1">0</definedName>
    <definedName name="solver_obc" localSheetId="1" hidden="1">0</definedName>
    <definedName name="solver_obp" localSheetId="0" hidden="1">0</definedName>
    <definedName name="solver_obp" localSheetId="1" hidden="1">0</definedName>
    <definedName name="solver_opt" localSheetId="0" hidden="1">'Business model'!$D$32</definedName>
    <definedName name="solver_opt" localSheetId="1" hidden="1">'Business model with LP Opt'!$D$32</definedName>
    <definedName name="solver_opt_ob" localSheetId="0" hidden="1">1</definedName>
    <definedName name="solver_opt_ob" localSheetId="1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1" localSheetId="1" hidden="1">1</definedName>
    <definedName name="solver_reco2" localSheetId="0" hidden="1">0</definedName>
    <definedName name="solver_reco2" localSheetId="1" hidden="1">1</definedName>
    <definedName name="solver_reco3" localSheetId="0" hidden="1">0</definedName>
    <definedName name="solver_reco3" localSheetId="1" hidden="1">1</definedName>
    <definedName name="solver_reco4" localSheetId="0" hidden="1">0</definedName>
    <definedName name="solver_reco4" localSheetId="1" hidden="1">1</definedName>
    <definedName name="solver_reco5" localSheetId="0" hidden="1">0</definedName>
    <definedName name="solver_reco5" localSheetId="1" hidden="1">1</definedName>
    <definedName name="solver_reco6" localSheetId="0" hidden="1">1</definedName>
    <definedName name="solver_reco6" localSheetId="1" hidden="1">1</definedName>
    <definedName name="solver_reco7" localSheetId="0" hidden="1">1</definedName>
    <definedName name="solver_reco7" localSheetId="1" hidden="1">1</definedName>
    <definedName name="solver_reco8" localSheetId="0" hidden="1">1</definedName>
    <definedName name="solver_reco8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3</definedName>
    <definedName name="solver_rel5" localSheetId="0" hidden="1">4</definedName>
    <definedName name="solver_rel5" localSheetId="1" hidden="1">1</definedName>
    <definedName name="solver_rel6" localSheetId="0" hidden="1">3</definedName>
    <definedName name="solver_rel6" localSheetId="1" hidden="1">3</definedName>
    <definedName name="solver_rel7" localSheetId="0" hidden="1">4</definedName>
    <definedName name="solver_rel7" localSheetId="1" hidden="1">4</definedName>
    <definedName name="solver_rel8" localSheetId="0" hidden="1">4</definedName>
    <definedName name="solver_rel8" localSheetId="1" hidden="1">4</definedName>
    <definedName name="solver_rhs1" localSheetId="0" hidden="1">'Business model'!$B$13:$C$13</definedName>
    <definedName name="solver_rhs1" localSheetId="1" hidden="1">'Business model with LP Opt'!$B$16</definedName>
    <definedName name="solver_rhs2" localSheetId="0" hidden="1">'Business model'!$B$14:$C$14</definedName>
    <definedName name="solver_rhs2" localSheetId="1" hidden="1">'Business model with LP Opt'!$B$17</definedName>
    <definedName name="solver_rhs3" localSheetId="0" hidden="1">'Business model'!$G$20</definedName>
    <definedName name="solver_rhs3" localSheetId="1" hidden="1">'Business model with LP Opt'!$B$13</definedName>
    <definedName name="solver_rhs4" localSheetId="0" hidden="1">'Business model'!$G$24</definedName>
    <definedName name="solver_rhs4" localSheetId="1" hidden="1">'Business model with LP Opt'!$B$14</definedName>
    <definedName name="solver_rhs5" localSheetId="1" hidden="1">'Business model with LP Opt'!$C$13</definedName>
    <definedName name="solver_rhs6" localSheetId="0" hidden="1">'Business model'!$C$14</definedName>
    <definedName name="solver_rhs6" localSheetId="1" hidden="1">'Business model with LP Opt'!$C$14</definedName>
    <definedName name="solver_rhs7" localSheetId="1" hidden="1">'Business model with LP Opt'!integer</definedName>
    <definedName name="solver_rhs8" localSheetId="1" hidden="1">'Business model with LP Opt'!integer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1" localSheetId="1" hidden="1">1</definedName>
    <definedName name="solver_rxc2" localSheetId="0" hidden="1">1</definedName>
    <definedName name="solver_rxc2" localSheetId="1" hidden="1">1</definedName>
    <definedName name="solver_rxc3" localSheetId="0" hidden="1">1</definedName>
    <definedName name="solver_rxc3" localSheetId="1" hidden="1">1</definedName>
    <definedName name="solver_rxc4" localSheetId="0" hidden="1">1</definedName>
    <definedName name="solver_rxc4" localSheetId="1" hidden="1">1</definedName>
    <definedName name="solver_rxc5" localSheetId="0" hidden="1">1</definedName>
    <definedName name="solver_rxc5" localSheetId="1" hidden="1">1</definedName>
    <definedName name="solver_rxc6" localSheetId="0" hidden="1">1</definedName>
    <definedName name="solver_rxc6" localSheetId="1" hidden="1">1</definedName>
    <definedName name="solver_rxc7" localSheetId="0" hidden="1">1</definedName>
    <definedName name="solver_rxc7" localSheetId="1" hidden="1">1</definedName>
    <definedName name="solver_rxc8" localSheetId="0" hidden="1">1</definedName>
    <definedName name="solver_rxc8" localSheetId="1" hidden="1">1</definedName>
    <definedName name="solver_rxv" localSheetId="0" hidden="1">1</definedName>
    <definedName name="solver_rxv" localSheetId="1" hidden="1">1</definedName>
    <definedName name="solver_rxv1" localSheetId="1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pid" localSheetId="0" hidden="1">" "</definedName>
    <definedName name="solver_srvr" localSheetId="0" hidden="1">" "</definedName>
    <definedName name="solver_tree_a" localSheetId="0" hidden="1">1</definedName>
    <definedName name="solver_tree_a" localSheetId="1" hidden="1">1</definedName>
    <definedName name="solver_tree_b" localSheetId="0" hidden="1">1</definedName>
    <definedName name="solver_tree_b" localSheetId="1" hidden="1">1</definedName>
    <definedName name="solver_tree_ce" localSheetId="0" hidden="1">1</definedName>
    <definedName name="solver_tree_ce" localSheetId="1" hidden="1">1</definedName>
    <definedName name="solver_tree_dn" localSheetId="0" hidden="1">1</definedName>
    <definedName name="solver_tree_dn" localSheetId="1" hidden="1">1</definedName>
    <definedName name="solver_tree_rt" localSheetId="0" hidden="1">1000000000000</definedName>
    <definedName name="solver_tree_rt" localSheetId="1" hidden="1">1000000000000</definedName>
    <definedName name="solver_typ" localSheetId="0" hidden="1">1</definedName>
    <definedName name="solver_typ" localSheetId="1" hidden="1">1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347419</definedName>
    <definedName name="solver_userid" localSheetId="1" hidden="1">347419</definedName>
    <definedName name="solver_val" localSheetId="0" hidden="1">0</definedName>
    <definedName name="solver_var" localSheetId="0" hidden="1">" "</definedName>
    <definedName name="solver_var" localSheetId="1" hidden="1">Model A unit</definedName>
    <definedName name="solver_var1" localSheetId="1" hidden="1">Model B unit</definedName>
    <definedName name="solver_ver" localSheetId="0" hidden="1">17</definedName>
    <definedName name="solver_vir" localSheetId="0" hidden="1">1</definedName>
    <definedName name="solver_vir" localSheetId="1" hidden="1">1</definedName>
    <definedName name="solver_vir1" localSheetId="1" hidden="1">1</definedName>
    <definedName name="solver_vol" localSheetId="0" hidden="1">0</definedName>
    <definedName name="solver_vst" localSheetId="0" hidden="1">0</definedName>
    <definedName name="solver_vst" localSheetId="1" hidden="1">0</definedName>
    <definedName name="solver_vst1" localSheetId="1" hidden="1">0</definedName>
  </definedNames>
  <calcPr calcId="171027"/>
</workbook>
</file>

<file path=xl/calcChain.xml><?xml version="1.0" encoding="utf-8"?>
<calcChain xmlns="http://schemas.openxmlformats.org/spreadsheetml/2006/main">
  <c r="B28" i="4" l="1"/>
  <c r="B27" i="4"/>
  <c r="C23" i="4"/>
  <c r="B23" i="4"/>
  <c r="B21" i="4"/>
  <c r="B6" i="4"/>
  <c r="C6" i="4"/>
  <c r="B26" i="4" l="1"/>
  <c r="B24" i="4" l="1"/>
  <c r="B17" i="4" l="1"/>
  <c r="B21" i="5" l="1"/>
  <c r="B23" i="5"/>
  <c r="B6" i="5"/>
  <c r="B7" i="5" s="1"/>
  <c r="B27" i="5" s="1"/>
  <c r="B28" i="5"/>
  <c r="C21" i="5"/>
  <c r="C23" i="5"/>
  <c r="C6" i="5"/>
  <c r="C26" i="5" s="1"/>
  <c r="C28" i="5"/>
  <c r="D28" i="5" s="1"/>
  <c r="C25" i="5"/>
  <c r="B25" i="5"/>
  <c r="B17" i="5"/>
  <c r="G24" i="5" s="1"/>
  <c r="B24" i="5"/>
  <c r="C24" i="5"/>
  <c r="G20" i="5"/>
  <c r="D20" i="5"/>
  <c r="G20" i="4"/>
  <c r="G24" i="4"/>
  <c r="C21" i="4"/>
  <c r="C26" i="4"/>
  <c r="C28" i="4"/>
  <c r="D28" i="4" s="1"/>
  <c r="C25" i="4"/>
  <c r="B25" i="4"/>
  <c r="C24" i="4"/>
  <c r="D20" i="4"/>
  <c r="G27" i="3"/>
  <c r="G26" i="3"/>
  <c r="I11" i="3" s="1"/>
  <c r="D11" i="3"/>
  <c r="D12" i="3"/>
  <c r="D13" i="3"/>
  <c r="D14" i="3"/>
  <c r="D15" i="3"/>
  <c r="D16" i="3"/>
  <c r="D17" i="3"/>
  <c r="D18" i="3"/>
  <c r="D19" i="3"/>
  <c r="D20" i="3"/>
  <c r="D10" i="3"/>
  <c r="C11" i="3"/>
  <c r="C12" i="3"/>
  <c r="C13" i="3"/>
  <c r="C14" i="3"/>
  <c r="C15" i="3"/>
  <c r="C16" i="3"/>
  <c r="C17" i="3"/>
  <c r="C18" i="3"/>
  <c r="C19" i="3"/>
  <c r="C20" i="3"/>
  <c r="C10" i="3"/>
  <c r="D21" i="5" l="1"/>
  <c r="B26" i="5"/>
  <c r="D23" i="5"/>
  <c r="H13" i="3"/>
  <c r="D24" i="5"/>
  <c r="B7" i="4"/>
  <c r="B30" i="4" s="1"/>
  <c r="D21" i="4"/>
  <c r="D23" i="4"/>
  <c r="D24" i="4"/>
  <c r="B30" i="5"/>
  <c r="D26" i="5"/>
  <c r="D26" i="4"/>
  <c r="G18" i="3"/>
  <c r="J17" i="3"/>
  <c r="I10" i="3"/>
  <c r="H15" i="3"/>
  <c r="H11" i="3"/>
  <c r="G10" i="3"/>
  <c r="G17" i="3"/>
  <c r="G13" i="3"/>
  <c r="J20" i="3"/>
  <c r="J16" i="3"/>
  <c r="J12" i="3"/>
  <c r="I20" i="3"/>
  <c r="I18" i="3"/>
  <c r="I16" i="3"/>
  <c r="I14" i="3"/>
  <c r="I12" i="3"/>
  <c r="G14" i="3"/>
  <c r="J10" i="3"/>
  <c r="J13" i="3"/>
  <c r="H19" i="3"/>
  <c r="H17" i="3"/>
  <c r="G20" i="3"/>
  <c r="G16" i="3"/>
  <c r="G12" i="3"/>
  <c r="J19" i="3"/>
  <c r="J15" i="3"/>
  <c r="J11" i="3"/>
  <c r="H20" i="3"/>
  <c r="H18" i="3"/>
  <c r="H16" i="3"/>
  <c r="H14" i="3"/>
  <c r="H12" i="3"/>
  <c r="C7" i="4"/>
  <c r="C27" i="4" s="1"/>
  <c r="C7" i="5"/>
  <c r="C27" i="5" s="1"/>
  <c r="D27" i="5" s="1"/>
  <c r="G19" i="3"/>
  <c r="G15" i="3"/>
  <c r="G11" i="3"/>
  <c r="J18" i="3"/>
  <c r="J14" i="3"/>
  <c r="H10" i="3"/>
  <c r="I19" i="3"/>
  <c r="I17" i="3"/>
  <c r="I15" i="3"/>
  <c r="I13" i="3"/>
  <c r="D27" i="4" l="1"/>
  <c r="C30" i="4"/>
  <c r="C32" i="4" s="1"/>
  <c r="C30" i="5"/>
  <c r="C32" i="5" s="1"/>
  <c r="B32" i="4"/>
  <c r="B32" i="5"/>
  <c r="D32" i="5" l="1"/>
  <c r="D30" i="5"/>
  <c r="D30" i="4"/>
  <c r="D32" i="4"/>
</calcChain>
</file>

<file path=xl/sharedStrings.xml><?xml version="1.0" encoding="utf-8"?>
<sst xmlns="http://schemas.openxmlformats.org/spreadsheetml/2006/main" count="122" uniqueCount="38">
  <si>
    <t>Production optimization example</t>
  </si>
  <si>
    <t>Cost</t>
  </si>
  <si>
    <t>Materials cost per unit</t>
  </si>
  <si>
    <t>dollars</t>
  </si>
  <si>
    <t>Direct labor man hour per unit</t>
  </si>
  <si>
    <t>hrs</t>
  </si>
  <si>
    <t>Direct labor cost per man hour</t>
  </si>
  <si>
    <t>Direct labor cost per unit</t>
  </si>
  <si>
    <t>Labor overhead cost per unit</t>
  </si>
  <si>
    <t>Management and sales cost fixed</t>
  </si>
  <si>
    <t>Sales forecast</t>
  </si>
  <si>
    <t>units</t>
  </si>
  <si>
    <t>min</t>
  </si>
  <si>
    <t>Resource constrains</t>
  </si>
  <si>
    <t>Production capacity</t>
  </si>
  <si>
    <t>Labor hour limit</t>
  </si>
  <si>
    <t>Sale price per unit</t>
  </si>
  <si>
    <t>Decision: Units to make</t>
  </si>
  <si>
    <t>Revenue</t>
  </si>
  <si>
    <t>Materials cost</t>
  </si>
  <si>
    <t>Direct labor man hour</t>
  </si>
  <si>
    <t>dollars/hr</t>
  </si>
  <si>
    <t>Direct labor cost</t>
  </si>
  <si>
    <t>Labor overhead cost</t>
  </si>
  <si>
    <t>Total cost</t>
  </si>
  <si>
    <t>Total profit</t>
  </si>
  <si>
    <t>LOU Model 2.0A</t>
  </si>
  <si>
    <t>LOU Model 2.0B</t>
  </si>
  <si>
    <t>XA</t>
  </si>
  <si>
    <t xml:space="preserve"> </t>
  </si>
  <si>
    <t>Product # Constraint</t>
  </si>
  <si>
    <t>Labor hr Constraint</t>
  </si>
  <si>
    <t>Objective function</t>
  </si>
  <si>
    <t>LOU2.0B Unit Constraint</t>
  </si>
  <si>
    <t>LOU2.0A Unit Constraint</t>
  </si>
  <si>
    <t>Total</t>
  </si>
  <si>
    <t>&lt;=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</si>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</sst>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&quot;$&quot;#,##0"/>
    <numFmt numFmtId="165" formatCode="0.0"/>
    <numFmt numFmtId="166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164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0" fontId="0" fillId="3" borderId="0" xfId="0" applyNumberFormat="1" applyFill="1" applyAlignment="1">
      <alignment horizontal="right"/>
    </xf>
    <xf numFmtId="0" fontId="0" fillId="3" borderId="0" xfId="0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right"/>
    </xf>
    <xf numFmtId="0" fontId="0" fillId="3" borderId="1" xfId="0" applyNumberForma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right"/>
    </xf>
    <xf numFmtId="0" fontId="0" fillId="3" borderId="1" xfId="0" applyFill="1" applyBorder="1" applyAlignment="1">
      <alignment horizontal="left"/>
    </xf>
    <xf numFmtId="1" fontId="2" fillId="3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164" fontId="1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164" fontId="3" fillId="6" borderId="1" xfId="0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0" fontId="4" fillId="8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 applyAlignment="1">
      <alignment horizontal="right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2" fillId="9" borderId="1" xfId="0" applyNumberFormat="1" applyFont="1" applyFill="1" applyBorder="1" applyAlignment="1">
      <alignment horizontal="right"/>
    </xf>
    <xf numFmtId="166" fontId="2" fillId="5" borderId="1" xfId="1" applyNumberFormat="1" applyFont="1" applyFill="1" applyBorder="1" applyAlignment="1">
      <alignment horizontal="right"/>
    </xf>
    <xf numFmtId="0" fontId="2" fillId="4" borderId="0" xfId="0" applyFont="1" applyFill="1" applyAlignment="1">
      <alignment horizontal="center"/>
    </xf>
    <xf numFmtId="0" fontId="1" fillId="3" borderId="1" xfId="0" applyNumberFormat="1" applyFont="1" applyFill="1" applyBorder="1" applyAlignment="1">
      <alignment horizontal="right"/>
    </xf>
    <xf numFmtId="0" fontId="6" fillId="3" borderId="1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9.6306403873004098E-2"/>
          <c:w val="0.77429396325459321"/>
          <c:h val="0.75399272186325861"/>
        </c:manualLayout>
      </c:layout>
      <c:scatterChart>
        <c:scatterStyle val="lineMarker"/>
        <c:varyColors val="0"/>
        <c:ser>
          <c:idx val="7"/>
          <c:order val="0"/>
          <c:tx>
            <c:strRef>
              <c:f>'LP model solution chart'!$C$9</c:f>
              <c:strCache>
                <c:ptCount val="1"/>
                <c:pt idx="0">
                  <c:v>Product # Constraint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'LP model solution chart'!$B$10:$B$20</c:f>
              <c:numCache>
                <c:formatCode>General</c:formatCode>
                <c:ptCount val="1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</c:numCache>
            </c:numRef>
          </c:xVal>
          <c:yVal>
            <c:numRef>
              <c:f>'LP model solution chart'!$C$10:$C$20</c:f>
              <c:numCache>
                <c:formatCode>General</c:formatCode>
                <c:ptCount val="11"/>
                <c:pt idx="0">
                  <c:v>14000</c:v>
                </c:pt>
                <c:pt idx="1">
                  <c:v>13500</c:v>
                </c:pt>
                <c:pt idx="2">
                  <c:v>13000</c:v>
                </c:pt>
                <c:pt idx="3">
                  <c:v>12500</c:v>
                </c:pt>
                <c:pt idx="4">
                  <c:v>12000</c:v>
                </c:pt>
                <c:pt idx="5">
                  <c:v>11500</c:v>
                </c:pt>
                <c:pt idx="6">
                  <c:v>11000</c:v>
                </c:pt>
                <c:pt idx="7">
                  <c:v>10500</c:v>
                </c:pt>
                <c:pt idx="8">
                  <c:v>10000</c:v>
                </c:pt>
                <c:pt idx="9">
                  <c:v>9500</c:v>
                </c:pt>
                <c:pt idx="10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B-4BA0-8415-6D662AA4AEFE}"/>
            </c:ext>
          </c:extLst>
        </c:ser>
        <c:ser>
          <c:idx val="8"/>
          <c:order val="1"/>
          <c:tx>
            <c:strRef>
              <c:f>'LP model solution chart'!$D$9</c:f>
              <c:strCache>
                <c:ptCount val="1"/>
                <c:pt idx="0">
                  <c:v>Labor hr Constraint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'LP model solution chart'!$B$10:$B$20</c:f>
              <c:numCache>
                <c:formatCode>General</c:formatCode>
                <c:ptCount val="1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</c:numCache>
            </c:numRef>
          </c:xVal>
          <c:yVal>
            <c:numRef>
              <c:f>'LP model solution chart'!$D$10:$D$20</c:f>
              <c:numCache>
                <c:formatCode>General</c:formatCode>
                <c:ptCount val="11"/>
                <c:pt idx="0">
                  <c:v>12976.744186046511</c:v>
                </c:pt>
                <c:pt idx="1">
                  <c:v>12674.418604651162</c:v>
                </c:pt>
                <c:pt idx="2">
                  <c:v>12372.093023255813</c:v>
                </c:pt>
                <c:pt idx="3">
                  <c:v>12069.767441860466</c:v>
                </c:pt>
                <c:pt idx="4">
                  <c:v>11767.441860465116</c:v>
                </c:pt>
                <c:pt idx="5">
                  <c:v>11465.116279069767</c:v>
                </c:pt>
                <c:pt idx="6">
                  <c:v>11162.790697674418</c:v>
                </c:pt>
                <c:pt idx="7">
                  <c:v>10860.465116279069</c:v>
                </c:pt>
                <c:pt idx="8">
                  <c:v>10558.139534883721</c:v>
                </c:pt>
                <c:pt idx="9">
                  <c:v>10255.813953488372</c:v>
                </c:pt>
                <c:pt idx="10">
                  <c:v>9953.4883720930229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B-4BA0-8415-6D662AA4AEFE}"/>
            </c:ext>
          </c:extLst>
        </c:ser>
        <c:ser>
          <c:idx val="9"/>
          <c:order val="2"/>
          <c:tx>
            <c:strRef>
              <c:f>'LP model solution chart'!$E$9</c:f>
              <c:strCache>
                <c:ptCount val="1"/>
                <c:pt idx="0">
                  <c:v>LOU2.0A Unit Constraint</c:v>
                </c:pt>
              </c:strCache>
            </c:strRef>
          </c:tx>
          <c:spPr>
            <a:ln w="254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'LP model solution chart'!$B$10:$B$20</c:f>
              <c:numCache>
                <c:formatCode>General</c:formatCode>
                <c:ptCount val="1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</c:numCache>
            </c:numRef>
          </c:xVal>
          <c:yVal>
            <c:numRef>
              <c:f>'LP model solution chart'!$E$10:$E$20</c:f>
              <c:numCache>
                <c:formatCode>General</c:formatCode>
                <c:ptCount val="1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B-4BA0-8415-6D662AA4AEFE}"/>
            </c:ext>
          </c:extLst>
        </c:ser>
        <c:ser>
          <c:idx val="10"/>
          <c:order val="3"/>
          <c:tx>
            <c:strRef>
              <c:f>'LP model solution chart'!$D$22</c:f>
              <c:strCache>
                <c:ptCount val="1"/>
                <c:pt idx="0">
                  <c:v>LOU2.0B Unit Constraint</c:v>
                </c:pt>
              </c:strCache>
            </c:strRef>
          </c:tx>
          <c:spPr>
            <a:ln w="254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'LP model solution chart'!$C$23:$C$33</c:f>
              <c:numCache>
                <c:formatCode>General</c:formatCode>
                <c:ptCount val="11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</c:numCache>
            </c:numRef>
          </c:xVal>
          <c:yVal>
            <c:numRef>
              <c:f>'LP model solution chart'!$D$23:$D$33</c:f>
              <c:numCache>
                <c:formatCode>General</c:formatCode>
                <c:ptCount val="11"/>
                <c:pt idx="0">
                  <c:v>10000</c:v>
                </c:pt>
                <c:pt idx="1">
                  <c:v>10500</c:v>
                </c:pt>
                <c:pt idx="2">
                  <c:v>11000</c:v>
                </c:pt>
                <c:pt idx="3">
                  <c:v>11500</c:v>
                </c:pt>
                <c:pt idx="4">
                  <c:v>12000</c:v>
                </c:pt>
                <c:pt idx="5">
                  <c:v>12500</c:v>
                </c:pt>
                <c:pt idx="6">
                  <c:v>13000</c:v>
                </c:pt>
                <c:pt idx="7">
                  <c:v>13500</c:v>
                </c:pt>
                <c:pt idx="8">
                  <c:v>14000</c:v>
                </c:pt>
                <c:pt idx="9">
                  <c:v>14500</c:v>
                </c:pt>
                <c:pt idx="10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B-4BA0-8415-6D662AA4AEFE}"/>
            </c:ext>
          </c:extLst>
        </c:ser>
        <c:ser>
          <c:idx val="11"/>
          <c:order val="4"/>
          <c:tx>
            <c:strRef>
              <c:f>'LP model solution chart'!$H$9</c:f>
              <c:strCache>
                <c:ptCount val="1"/>
                <c:pt idx="0">
                  <c:v>Objective function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'LP model solution chart'!$B$10:$B$20</c:f>
              <c:numCache>
                <c:formatCode>General</c:formatCode>
                <c:ptCount val="1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</c:numCache>
            </c:numRef>
          </c:xVal>
          <c:yVal>
            <c:numRef>
              <c:f>'LP model solution chart'!$J$10:$J$20</c:f>
              <c:numCache>
                <c:formatCode>General</c:formatCode>
                <c:ptCount val="11"/>
                <c:pt idx="0">
                  <c:v>13889.332365747459</c:v>
                </c:pt>
                <c:pt idx="1">
                  <c:v>13405.116110304789</c:v>
                </c:pt>
                <c:pt idx="2">
                  <c:v>12920.899854862118</c:v>
                </c:pt>
                <c:pt idx="3">
                  <c:v>12436.683599419448</c:v>
                </c:pt>
                <c:pt idx="4">
                  <c:v>11952.467343976778</c:v>
                </c:pt>
                <c:pt idx="5">
                  <c:v>11468.251088534107</c:v>
                </c:pt>
                <c:pt idx="6">
                  <c:v>10984.034833091437</c:v>
                </c:pt>
                <c:pt idx="7">
                  <c:v>10499.818577648766</c:v>
                </c:pt>
                <c:pt idx="8">
                  <c:v>10015.602322206096</c:v>
                </c:pt>
                <c:pt idx="9">
                  <c:v>9531.3860667634253</c:v>
                </c:pt>
                <c:pt idx="10">
                  <c:v>9047.1698113207549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FB-4BA0-8415-6D662AA4AEFE}"/>
            </c:ext>
          </c:extLst>
        </c:ser>
        <c:ser>
          <c:idx val="12"/>
          <c:order val="5"/>
          <c:tx>
            <c:strRef>
              <c:f>'LP model solution chart'!$I$9</c:f>
              <c:strCache>
                <c:ptCount val="1"/>
                <c:pt idx="0">
                  <c:v>Objective function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'LP model solution chart'!$B$10:$B$20</c:f>
              <c:numCache>
                <c:formatCode>General</c:formatCode>
                <c:ptCount val="1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</c:numCache>
            </c:numRef>
          </c:xVal>
          <c:yVal>
            <c:numRef>
              <c:f>'LP model solution chart'!$H$10:$H$20</c:f>
              <c:numCache>
                <c:formatCode>General</c:formatCode>
                <c:ptCount val="11"/>
                <c:pt idx="0">
                  <c:v>12437.953555878084</c:v>
                </c:pt>
                <c:pt idx="1">
                  <c:v>11953.737300435414</c:v>
                </c:pt>
                <c:pt idx="2">
                  <c:v>11469.521044992744</c:v>
                </c:pt>
                <c:pt idx="3">
                  <c:v>10985.304789550073</c:v>
                </c:pt>
                <c:pt idx="4">
                  <c:v>10501.088534107403</c:v>
                </c:pt>
                <c:pt idx="5">
                  <c:v>10016.872278664732</c:v>
                </c:pt>
                <c:pt idx="6">
                  <c:v>9532.6560232220618</c:v>
                </c:pt>
                <c:pt idx="7">
                  <c:v>9048.4397677793895</c:v>
                </c:pt>
                <c:pt idx="8">
                  <c:v>8564.2235123367191</c:v>
                </c:pt>
                <c:pt idx="9">
                  <c:v>8080.0072568940495</c:v>
                </c:pt>
                <c:pt idx="10">
                  <c:v>7595.7910014513791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FB-4BA0-8415-6D662AA4AEFE}"/>
            </c:ext>
          </c:extLst>
        </c:ser>
        <c:ser>
          <c:idx val="13"/>
          <c:order val="6"/>
          <c:tx>
            <c:strRef>
              <c:f>'LP model solution chart'!$J$9</c:f>
              <c:strCache>
                <c:ptCount val="1"/>
                <c:pt idx="0">
                  <c:v>Objective function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'LP model solution chart'!$B$10:$B$20</c:f>
              <c:numCache>
                <c:formatCode>General</c:formatCode>
                <c:ptCount val="1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</c:numCache>
            </c:numRef>
          </c:xVal>
          <c:yVal>
            <c:numRef>
              <c:f>'LP model solution chart'!$I$10:$I$20</c:f>
              <c:numCache>
                <c:formatCode>General</c:formatCode>
                <c:ptCount val="11"/>
                <c:pt idx="0">
                  <c:v>12800.798258345429</c:v>
                </c:pt>
                <c:pt idx="1">
                  <c:v>12316.582002902758</c:v>
                </c:pt>
                <c:pt idx="2">
                  <c:v>11832.365747460088</c:v>
                </c:pt>
                <c:pt idx="3">
                  <c:v>11348.149492017417</c:v>
                </c:pt>
                <c:pt idx="4">
                  <c:v>10863.933236574747</c:v>
                </c:pt>
                <c:pt idx="5">
                  <c:v>10379.716981132075</c:v>
                </c:pt>
                <c:pt idx="6">
                  <c:v>9895.5007256894041</c:v>
                </c:pt>
                <c:pt idx="7">
                  <c:v>9411.2844702467337</c:v>
                </c:pt>
                <c:pt idx="8">
                  <c:v>8927.0682148040632</c:v>
                </c:pt>
                <c:pt idx="9">
                  <c:v>8442.8519593613928</c:v>
                </c:pt>
                <c:pt idx="10">
                  <c:v>7958.6357039187224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FB-4BA0-8415-6D662AA4AEFE}"/>
            </c:ext>
          </c:extLst>
        </c:ser>
        <c:ser>
          <c:idx val="1"/>
          <c:order val="7"/>
          <c:tx>
            <c:strRef>
              <c:f>'LP model solution chart'!$D$9</c:f>
              <c:strCache>
                <c:ptCount val="1"/>
                <c:pt idx="0">
                  <c:v>Labor hr Constraint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'LP model solution chart'!$B$10:$B$20</c:f>
              <c:numCache>
                <c:formatCode>General</c:formatCode>
                <c:ptCount val="1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</c:numCache>
            </c:numRef>
          </c:xVal>
          <c:yVal>
            <c:numRef>
              <c:f>'LP model solution chart'!$D$10:$D$20</c:f>
              <c:numCache>
                <c:formatCode>General</c:formatCode>
                <c:ptCount val="11"/>
                <c:pt idx="0">
                  <c:v>12976.744186046511</c:v>
                </c:pt>
                <c:pt idx="1">
                  <c:v>12674.418604651162</c:v>
                </c:pt>
                <c:pt idx="2">
                  <c:v>12372.093023255813</c:v>
                </c:pt>
                <c:pt idx="3">
                  <c:v>12069.767441860466</c:v>
                </c:pt>
                <c:pt idx="4">
                  <c:v>11767.441860465116</c:v>
                </c:pt>
                <c:pt idx="5">
                  <c:v>11465.116279069767</c:v>
                </c:pt>
                <c:pt idx="6">
                  <c:v>11162.790697674418</c:v>
                </c:pt>
                <c:pt idx="7">
                  <c:v>10860.465116279069</c:v>
                </c:pt>
                <c:pt idx="8">
                  <c:v>10558.139534883721</c:v>
                </c:pt>
                <c:pt idx="9">
                  <c:v>10255.813953488372</c:v>
                </c:pt>
                <c:pt idx="10">
                  <c:v>9953.4883720930229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FB-4BA0-8415-6D662AA4A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20600"/>
        <c:axId val="580319032"/>
      </c:scatterChart>
      <c:valAx>
        <c:axId val="580320600"/>
        <c:scaling>
          <c:orientation val="minMax"/>
          <c:max val="14000"/>
          <c:min val="9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LOU2.0A</a:t>
                </a:r>
                <a:r>
                  <a:rPr lang="en-US" baseline="0"/>
                  <a:t> Unit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720713035870514"/>
              <c:y val="0.90534169602789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19032"/>
        <c:crosses val="autoZero"/>
        <c:crossBetween val="midCat"/>
      </c:valAx>
      <c:valAx>
        <c:axId val="580319032"/>
        <c:scaling>
          <c:orientation val="minMax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LOU2.0B</a:t>
                </a:r>
                <a:r>
                  <a:rPr lang="en-US" baseline="0"/>
                  <a:t> Unit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2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ayout>
        <c:manualLayout>
          <c:xMode val="edge"/>
          <c:yMode val="edge"/>
          <c:x val="0.45513035870516183"/>
          <c:y val="0.13988894493187301"/>
          <c:w val="0.50918350831146109"/>
          <c:h val="0.268095415190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9.6306403873004098E-2"/>
          <c:w val="0.77429396325459321"/>
          <c:h val="0.75399272186325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 model solution chart'!$C$9</c:f>
              <c:strCache>
                <c:ptCount val="1"/>
                <c:pt idx="0">
                  <c:v>Product # Constraint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'LP model solution chart'!$B$10:$B$20</c:f>
              <c:numCache>
                <c:formatCode>General</c:formatCode>
                <c:ptCount val="1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</c:numCache>
            </c:numRef>
          </c:xVal>
          <c:yVal>
            <c:numRef>
              <c:f>'LP model solution chart'!$C$10:$C$20</c:f>
              <c:numCache>
                <c:formatCode>General</c:formatCode>
                <c:ptCount val="11"/>
                <c:pt idx="0">
                  <c:v>14000</c:v>
                </c:pt>
                <c:pt idx="1">
                  <c:v>13500</c:v>
                </c:pt>
                <c:pt idx="2">
                  <c:v>13000</c:v>
                </c:pt>
                <c:pt idx="3">
                  <c:v>12500</c:v>
                </c:pt>
                <c:pt idx="4">
                  <c:v>12000</c:v>
                </c:pt>
                <c:pt idx="5">
                  <c:v>11500</c:v>
                </c:pt>
                <c:pt idx="6">
                  <c:v>11000</c:v>
                </c:pt>
                <c:pt idx="7">
                  <c:v>10500</c:v>
                </c:pt>
                <c:pt idx="8">
                  <c:v>10000</c:v>
                </c:pt>
                <c:pt idx="9">
                  <c:v>9500</c:v>
                </c:pt>
                <c:pt idx="10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4-4559-BFC0-6626E74268D5}"/>
            </c:ext>
          </c:extLst>
        </c:ser>
        <c:ser>
          <c:idx val="1"/>
          <c:order val="1"/>
          <c:tx>
            <c:strRef>
              <c:f>'LP model solution chart'!$D$9</c:f>
              <c:strCache>
                <c:ptCount val="1"/>
                <c:pt idx="0">
                  <c:v>Labor hr Constraint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'LP model solution chart'!$B$10:$B$20</c:f>
              <c:numCache>
                <c:formatCode>General</c:formatCode>
                <c:ptCount val="1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</c:numCache>
            </c:numRef>
          </c:xVal>
          <c:yVal>
            <c:numRef>
              <c:f>'LP model solution chart'!$D$10:$D$20</c:f>
              <c:numCache>
                <c:formatCode>General</c:formatCode>
                <c:ptCount val="11"/>
                <c:pt idx="0">
                  <c:v>12976.744186046511</c:v>
                </c:pt>
                <c:pt idx="1">
                  <c:v>12674.418604651162</c:v>
                </c:pt>
                <c:pt idx="2">
                  <c:v>12372.093023255813</c:v>
                </c:pt>
                <c:pt idx="3">
                  <c:v>12069.767441860466</c:v>
                </c:pt>
                <c:pt idx="4">
                  <c:v>11767.441860465116</c:v>
                </c:pt>
                <c:pt idx="5">
                  <c:v>11465.116279069767</c:v>
                </c:pt>
                <c:pt idx="6">
                  <c:v>11162.790697674418</c:v>
                </c:pt>
                <c:pt idx="7">
                  <c:v>10860.465116279069</c:v>
                </c:pt>
                <c:pt idx="8">
                  <c:v>10558.139534883721</c:v>
                </c:pt>
                <c:pt idx="9">
                  <c:v>10255.813953488372</c:v>
                </c:pt>
                <c:pt idx="10">
                  <c:v>9953.4883720930229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4-4559-BFC0-6626E74268D5}"/>
            </c:ext>
          </c:extLst>
        </c:ser>
        <c:ser>
          <c:idx val="2"/>
          <c:order val="2"/>
          <c:tx>
            <c:strRef>
              <c:f>'LP model solution chart'!$E$9</c:f>
              <c:strCache>
                <c:ptCount val="1"/>
                <c:pt idx="0">
                  <c:v>LOU2.0A Unit Constraint</c:v>
                </c:pt>
              </c:strCache>
            </c:strRef>
          </c:tx>
          <c:spPr>
            <a:ln w="254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'LP model solution chart'!$B$10:$B$20</c:f>
              <c:numCache>
                <c:formatCode>General</c:formatCode>
                <c:ptCount val="1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</c:numCache>
            </c:numRef>
          </c:xVal>
          <c:yVal>
            <c:numRef>
              <c:f>'LP model solution chart'!$E$10:$E$20</c:f>
              <c:numCache>
                <c:formatCode>General</c:formatCode>
                <c:ptCount val="1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4-4559-BFC0-6626E74268D5}"/>
            </c:ext>
          </c:extLst>
        </c:ser>
        <c:ser>
          <c:idx val="3"/>
          <c:order val="3"/>
          <c:tx>
            <c:strRef>
              <c:f>'LP model solution chart'!$D$22</c:f>
              <c:strCache>
                <c:ptCount val="1"/>
                <c:pt idx="0">
                  <c:v>LOU2.0B Unit Constraint</c:v>
                </c:pt>
              </c:strCache>
            </c:strRef>
          </c:tx>
          <c:spPr>
            <a:ln w="254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'LP model solution chart'!$C$23:$C$33</c:f>
              <c:numCache>
                <c:formatCode>General</c:formatCode>
                <c:ptCount val="11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</c:numCache>
            </c:numRef>
          </c:xVal>
          <c:yVal>
            <c:numRef>
              <c:f>'LP model solution chart'!$D$23:$D$33</c:f>
              <c:numCache>
                <c:formatCode>General</c:formatCode>
                <c:ptCount val="11"/>
                <c:pt idx="0">
                  <c:v>10000</c:v>
                </c:pt>
                <c:pt idx="1">
                  <c:v>10500</c:v>
                </c:pt>
                <c:pt idx="2">
                  <c:v>11000</c:v>
                </c:pt>
                <c:pt idx="3">
                  <c:v>11500</c:v>
                </c:pt>
                <c:pt idx="4">
                  <c:v>12000</c:v>
                </c:pt>
                <c:pt idx="5">
                  <c:v>12500</c:v>
                </c:pt>
                <c:pt idx="6">
                  <c:v>13000</c:v>
                </c:pt>
                <c:pt idx="7">
                  <c:v>13500</c:v>
                </c:pt>
                <c:pt idx="8">
                  <c:v>14000</c:v>
                </c:pt>
                <c:pt idx="9">
                  <c:v>14500</c:v>
                </c:pt>
                <c:pt idx="10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F4-4559-BFC0-6626E7426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22560"/>
        <c:axId val="580321776"/>
      </c:scatterChart>
      <c:valAx>
        <c:axId val="580322560"/>
        <c:scaling>
          <c:orientation val="minMax"/>
          <c:max val="14000"/>
          <c:min val="9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LOU2.0A</a:t>
                </a:r>
                <a:r>
                  <a:rPr lang="en-US" baseline="0"/>
                  <a:t> Unit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054046369203848"/>
              <c:y val="0.91572793532398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21776"/>
        <c:crosses val="autoZero"/>
        <c:crossBetween val="midCat"/>
      </c:valAx>
      <c:valAx>
        <c:axId val="580321776"/>
        <c:scaling>
          <c:orientation val="minMax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LOU2.0B</a:t>
                </a:r>
                <a:r>
                  <a:rPr lang="en-US" baseline="0"/>
                  <a:t> Unit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2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957480314960624"/>
          <c:y val="0.12171302616371371"/>
          <c:w val="0.41709186351706046"/>
          <c:h val="0.25251605624680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31</xdr:row>
      <xdr:rowOff>19050</xdr:rowOff>
    </xdr:from>
    <xdr:to>
      <xdr:col>21</xdr:col>
      <xdr:colOff>57150</xdr:colOff>
      <xdr:row>56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30</xdr:row>
      <xdr:rowOff>161925</xdr:rowOff>
    </xdr:from>
    <xdr:to>
      <xdr:col>13</xdr:col>
      <xdr:colOff>38100</xdr:colOff>
      <xdr:row>56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2"/>
  <sheetViews>
    <sheetView showGridLines="0" topLeftCell="A20" workbookViewId="0">
      <selection activeCell="I28" sqref="A1:XFD1048576"/>
    </sheetView>
  </sheetViews>
  <sheetFormatPr defaultColWidth="8.85546875" defaultRowHeight="15" x14ac:dyDescent="0.25"/>
  <cols>
    <col min="1" max="1" width="35.140625" style="6" bestFit="1" customWidth="1"/>
    <col min="2" max="2" width="16.28515625" style="5" customWidth="1"/>
    <col min="3" max="3" width="16.7109375" style="5" customWidth="1"/>
    <col min="4" max="4" width="16.5703125" style="5" bestFit="1" customWidth="1"/>
    <col min="5" max="5" width="14.140625" style="6" bestFit="1" customWidth="1"/>
    <col min="6" max="6" width="8.42578125" style="18" customWidth="1"/>
    <col min="7" max="7" width="8.85546875" style="1" customWidth="1"/>
    <col min="8" max="15" width="15.28515625" style="1" bestFit="1" customWidth="1"/>
    <col min="16" max="16384" width="8.85546875" style="1"/>
  </cols>
  <sheetData>
    <row r="1" spans="1:8" ht="21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</row>
    <row r="2" spans="1:8" ht="21" customHeight="1" x14ac:dyDescent="0.25">
      <c r="A2" s="7" t="s">
        <v>1</v>
      </c>
      <c r="B2" s="8" t="s">
        <v>26</v>
      </c>
      <c r="C2" s="8" t="s">
        <v>27</v>
      </c>
      <c r="D2" s="9"/>
    </row>
    <row r="3" spans="1:8" ht="21" customHeight="1" x14ac:dyDescent="0.25">
      <c r="A3" s="10" t="s">
        <v>2</v>
      </c>
      <c r="B3" s="2">
        <v>1000</v>
      </c>
      <c r="C3" s="2">
        <v>900</v>
      </c>
      <c r="D3" s="8" t="s">
        <v>3</v>
      </c>
    </row>
    <row r="4" spans="1:8" ht="21" customHeight="1" x14ac:dyDescent="0.25">
      <c r="A4" s="10" t="s">
        <v>4</v>
      </c>
      <c r="B4" s="3">
        <v>9.6999999999999993</v>
      </c>
      <c r="C4" s="3">
        <v>11</v>
      </c>
      <c r="D4" s="8" t="s">
        <v>5</v>
      </c>
    </row>
    <row r="5" spans="1:8" ht="21" customHeight="1" x14ac:dyDescent="0.25">
      <c r="A5" s="10" t="s">
        <v>6</v>
      </c>
      <c r="B5" s="11">
        <v>60</v>
      </c>
      <c r="C5" s="11">
        <v>60</v>
      </c>
      <c r="D5" s="8" t="s">
        <v>3</v>
      </c>
    </row>
    <row r="6" spans="1:8" ht="21" customHeight="1" x14ac:dyDescent="0.25">
      <c r="A6" s="10" t="s">
        <v>7</v>
      </c>
      <c r="B6" s="11">
        <f>B5*B4</f>
        <v>582</v>
      </c>
      <c r="C6" s="11">
        <f>C5*C4</f>
        <v>660</v>
      </c>
      <c r="D6" s="8" t="s">
        <v>3</v>
      </c>
    </row>
    <row r="7" spans="1:8" ht="21" customHeight="1" x14ac:dyDescent="0.25">
      <c r="A7" s="10" t="s">
        <v>8</v>
      </c>
      <c r="B7" s="11">
        <f>B6*0.35</f>
        <v>203.7</v>
      </c>
      <c r="C7" s="11">
        <f>C6*0.35</f>
        <v>230.99999999999997</v>
      </c>
      <c r="D7" s="8" t="s">
        <v>3</v>
      </c>
    </row>
    <row r="8" spans="1:8" ht="21" customHeight="1" x14ac:dyDescent="0.25">
      <c r="A8" s="10" t="s">
        <v>9</v>
      </c>
      <c r="B8" s="11">
        <v>150000</v>
      </c>
      <c r="C8" s="11">
        <v>150000</v>
      </c>
      <c r="D8" s="8" t="s">
        <v>3</v>
      </c>
    </row>
    <row r="9" spans="1:8" ht="21" customHeight="1" x14ac:dyDescent="0.25">
      <c r="A9" s="4"/>
      <c r="B9" s="13"/>
      <c r="C9" s="13"/>
      <c r="D9" s="13"/>
    </row>
    <row r="10" spans="1:8" x14ac:dyDescent="0.25">
      <c r="A10" s="7" t="s">
        <v>16</v>
      </c>
      <c r="B10" s="2">
        <v>4300</v>
      </c>
      <c r="C10" s="2">
        <v>4500</v>
      </c>
      <c r="D10" s="8" t="s">
        <v>3</v>
      </c>
    </row>
    <row r="11" spans="1:8" x14ac:dyDescent="0.25">
      <c r="A11" s="14"/>
      <c r="B11" s="13"/>
      <c r="C11" s="13"/>
      <c r="D11" s="13"/>
    </row>
    <row r="12" spans="1:8" ht="21" customHeight="1" x14ac:dyDescent="0.25">
      <c r="A12" s="7" t="s">
        <v>10</v>
      </c>
      <c r="B12" s="8" t="s">
        <v>26</v>
      </c>
      <c r="C12" s="8" t="s">
        <v>27</v>
      </c>
      <c r="D12" s="9"/>
    </row>
    <row r="13" spans="1:8" ht="21" customHeight="1" x14ac:dyDescent="0.25">
      <c r="A13" s="12" t="s">
        <v>37</v>
      </c>
      <c r="B13" s="27">
        <v>15000</v>
      </c>
      <c r="C13" s="27">
        <v>14000</v>
      </c>
      <c r="D13" s="8" t="s">
        <v>11</v>
      </c>
    </row>
    <row r="14" spans="1:8" ht="21" customHeight="1" x14ac:dyDescent="0.25">
      <c r="A14" s="12" t="s">
        <v>12</v>
      </c>
      <c r="B14" s="27">
        <v>10000</v>
      </c>
      <c r="C14" s="27">
        <v>9000</v>
      </c>
      <c r="D14" s="8" t="s">
        <v>11</v>
      </c>
    </row>
    <row r="15" spans="1:8" ht="21" customHeight="1" x14ac:dyDescent="0.25">
      <c r="A15" s="14" t="s">
        <v>13</v>
      </c>
    </row>
    <row r="16" spans="1:8" ht="21" customHeight="1" x14ac:dyDescent="0.25">
      <c r="A16" s="10" t="s">
        <v>14</v>
      </c>
      <c r="B16" s="27">
        <v>23000</v>
      </c>
      <c r="C16" s="8"/>
      <c r="D16" s="8" t="s">
        <v>11</v>
      </c>
    </row>
    <row r="17" spans="1:8" ht="21" customHeight="1" x14ac:dyDescent="0.25">
      <c r="A17" s="10" t="s">
        <v>15</v>
      </c>
      <c r="B17" s="27">
        <f>1080*220</f>
        <v>237600</v>
      </c>
      <c r="C17" s="8"/>
      <c r="D17" s="8" t="s">
        <v>5</v>
      </c>
    </row>
    <row r="18" spans="1:8" ht="21" customHeight="1" x14ac:dyDescent="0.25">
      <c r="A18" s="4"/>
    </row>
    <row r="19" spans="1:8" x14ac:dyDescent="0.25">
      <c r="A19" s="16"/>
      <c r="B19" s="8" t="s">
        <v>26</v>
      </c>
      <c r="C19" s="8" t="s">
        <v>27</v>
      </c>
      <c r="D19" s="9" t="s">
        <v>35</v>
      </c>
      <c r="E19" s="16"/>
    </row>
    <row r="20" spans="1:8" ht="21" customHeight="1" x14ac:dyDescent="0.25">
      <c r="A20" s="7" t="s">
        <v>17</v>
      </c>
      <c r="B20" s="28">
        <v>11847</v>
      </c>
      <c r="C20" s="28">
        <v>11153</v>
      </c>
      <c r="D20" s="23">
        <f>B20+C20</f>
        <v>23000</v>
      </c>
      <c r="E20" s="10" t="s">
        <v>11</v>
      </c>
      <c r="F20" s="25" t="s">
        <v>36</v>
      </c>
      <c r="G20" s="26">
        <f>B16</f>
        <v>23000</v>
      </c>
      <c r="H20" s="1" t="s">
        <v>11</v>
      </c>
    </row>
    <row r="21" spans="1:8" ht="21" customHeight="1" x14ac:dyDescent="0.25">
      <c r="A21" s="7" t="s">
        <v>18</v>
      </c>
      <c r="B21" s="22">
        <f>B20*B10</f>
        <v>50942100</v>
      </c>
      <c r="C21" s="22">
        <f>C10*C20</f>
        <v>50188500</v>
      </c>
      <c r="D21" s="11">
        <f>B21+C21</f>
        <v>101130600</v>
      </c>
      <c r="E21" s="10" t="s">
        <v>3</v>
      </c>
    </row>
    <row r="22" spans="1:8" ht="21" customHeight="1" x14ac:dyDescent="0.25">
      <c r="A22" s="14" t="s">
        <v>1</v>
      </c>
    </row>
    <row r="23" spans="1:8" ht="21" customHeight="1" x14ac:dyDescent="0.25">
      <c r="A23" s="10" t="s">
        <v>19</v>
      </c>
      <c r="B23" s="11">
        <f>B$20*B3</f>
        <v>11847000</v>
      </c>
      <c r="C23" s="11">
        <f>C$20*C3</f>
        <v>10037700</v>
      </c>
      <c r="D23" s="11">
        <f>B23+C23</f>
        <v>21884700</v>
      </c>
      <c r="E23" s="10" t="s">
        <v>3</v>
      </c>
    </row>
    <row r="24" spans="1:8" ht="21" customHeight="1" x14ac:dyDescent="0.25">
      <c r="A24" s="10" t="s">
        <v>20</v>
      </c>
      <c r="B24" s="17">
        <f>B$20*B4</f>
        <v>114915.9</v>
      </c>
      <c r="C24" s="17">
        <f>C$20*C4</f>
        <v>122683</v>
      </c>
      <c r="D24" s="24">
        <f>B24+C24</f>
        <v>237598.9</v>
      </c>
      <c r="E24" s="10" t="s">
        <v>5</v>
      </c>
      <c r="F24" s="25" t="s">
        <v>36</v>
      </c>
      <c r="G24" s="26">
        <f>B17</f>
        <v>237600</v>
      </c>
      <c r="H24" s="1" t="s">
        <v>5</v>
      </c>
    </row>
    <row r="25" spans="1:8" ht="21" hidden="1" customHeight="1" x14ac:dyDescent="0.25">
      <c r="A25" s="12" t="s">
        <v>6</v>
      </c>
      <c r="B25" s="8">
        <f>B5</f>
        <v>60</v>
      </c>
      <c r="C25" s="8">
        <f>C5</f>
        <v>60</v>
      </c>
      <c r="D25" s="8"/>
      <c r="E25" s="10" t="s">
        <v>21</v>
      </c>
    </row>
    <row r="26" spans="1:8" ht="21" customHeight="1" x14ac:dyDescent="0.25">
      <c r="A26" s="10" t="s">
        <v>22</v>
      </c>
      <c r="B26" s="11">
        <f>B$20*B6</f>
        <v>6894954</v>
      </c>
      <c r="C26" s="11">
        <f>C$20*C6</f>
        <v>7360980</v>
      </c>
      <c r="D26" s="11">
        <f>B26+C26</f>
        <v>14255934</v>
      </c>
      <c r="E26" s="10" t="s">
        <v>3</v>
      </c>
    </row>
    <row r="27" spans="1:8" ht="21" customHeight="1" x14ac:dyDescent="0.25">
      <c r="A27" s="10" t="s">
        <v>23</v>
      </c>
      <c r="B27" s="11">
        <f>B$20*B7</f>
        <v>2413233.9</v>
      </c>
      <c r="C27" s="11">
        <f>C$20*C7</f>
        <v>2576342.9999999995</v>
      </c>
      <c r="D27" s="11">
        <f>B27+C27</f>
        <v>4989576.8999999994</v>
      </c>
      <c r="E27" s="16"/>
    </row>
    <row r="28" spans="1:8" ht="21" customHeight="1" x14ac:dyDescent="0.25">
      <c r="A28" s="10" t="s">
        <v>9</v>
      </c>
      <c r="B28" s="11">
        <f>B8</f>
        <v>150000</v>
      </c>
      <c r="C28" s="11">
        <f>C8</f>
        <v>150000</v>
      </c>
      <c r="D28" s="11">
        <f>B28+C28</f>
        <v>300000</v>
      </c>
      <c r="E28" s="16"/>
    </row>
    <row r="29" spans="1:8" ht="21" customHeight="1" x14ac:dyDescent="0.25">
      <c r="A29" s="4"/>
      <c r="B29" s="15"/>
      <c r="C29" s="15"/>
      <c r="D29" s="15"/>
    </row>
    <row r="30" spans="1:8" ht="21" customHeight="1" x14ac:dyDescent="0.25">
      <c r="A30" s="7" t="s">
        <v>24</v>
      </c>
      <c r="B30" s="19">
        <f>SUM(B23,B26:B28)</f>
        <v>21305187.899999999</v>
      </c>
      <c r="C30" s="19">
        <f>SUM(C23,C26:C28)</f>
        <v>20125023</v>
      </c>
      <c r="D30" s="19">
        <f>B30+C30</f>
        <v>41430210.899999999</v>
      </c>
      <c r="E30" s="20" t="s">
        <v>3</v>
      </c>
    </row>
    <row r="31" spans="1:8" ht="21" customHeight="1" x14ac:dyDescent="0.25">
      <c r="A31" s="4"/>
      <c r="B31" s="15"/>
      <c r="C31" s="15"/>
      <c r="D31" s="15"/>
    </row>
    <row r="32" spans="1:8" ht="21" customHeight="1" x14ac:dyDescent="0.25">
      <c r="A32" s="7" t="s">
        <v>25</v>
      </c>
      <c r="B32" s="19">
        <f>B21-B30</f>
        <v>29636912.100000001</v>
      </c>
      <c r="C32" s="19">
        <f>C21-C30</f>
        <v>30063477</v>
      </c>
      <c r="D32" s="21">
        <f>B32+C32</f>
        <v>59700389.100000001</v>
      </c>
      <c r="E32" s="20" t="s">
        <v>3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2"/>
  <sheetViews>
    <sheetView showGridLines="0" tabSelected="1" topLeftCell="A10" zoomScaleNormal="100" workbookViewId="0">
      <selection activeCell="B12" sqref="B12"/>
    </sheetView>
  </sheetViews>
  <sheetFormatPr defaultColWidth="8.85546875" defaultRowHeight="15" x14ac:dyDescent="0.25"/>
  <cols>
    <col min="1" max="1" width="35.140625" style="6" bestFit="1" customWidth="1"/>
    <col min="2" max="2" width="17.42578125" style="5" bestFit="1" customWidth="1"/>
    <col min="3" max="3" width="17.7109375" style="5" bestFit="1" customWidth="1"/>
    <col min="4" max="4" width="16.5703125" style="5" bestFit="1" customWidth="1"/>
    <col min="5" max="5" width="14.140625" style="6" bestFit="1" customWidth="1"/>
    <col min="6" max="6" width="8.42578125" style="18" customWidth="1"/>
    <col min="7" max="7" width="8.85546875" style="1" customWidth="1"/>
    <col min="8" max="15" width="15.28515625" style="1" bestFit="1" customWidth="1"/>
    <col min="16" max="16384" width="8.85546875" style="1"/>
  </cols>
  <sheetData>
    <row r="1" spans="1:8" x14ac:dyDescent="0.25">
      <c r="A1" s="29" t="s">
        <v>0</v>
      </c>
      <c r="B1" s="29"/>
      <c r="C1" s="29"/>
      <c r="D1" s="29"/>
      <c r="E1" s="29"/>
      <c r="F1" s="29"/>
      <c r="G1" s="29"/>
      <c r="H1" s="29"/>
    </row>
    <row r="2" spans="1:8" x14ac:dyDescent="0.25">
      <c r="A2" s="7" t="s">
        <v>1</v>
      </c>
      <c r="B2" s="8" t="s">
        <v>26</v>
      </c>
      <c r="C2" s="8" t="s">
        <v>27</v>
      </c>
      <c r="D2" s="9"/>
    </row>
    <row r="3" spans="1:8" x14ac:dyDescent="0.25">
      <c r="A3" s="10" t="s">
        <v>2</v>
      </c>
      <c r="B3" s="2">
        <v>1000</v>
      </c>
      <c r="C3" s="2">
        <v>900</v>
      </c>
      <c r="D3" s="8" t="s">
        <v>3</v>
      </c>
    </row>
    <row r="4" spans="1:8" x14ac:dyDescent="0.25">
      <c r="A4" s="10" t="s">
        <v>4</v>
      </c>
      <c r="B4" s="3">
        <v>9.6999999999999993</v>
      </c>
      <c r="C4" s="3">
        <v>11</v>
      </c>
      <c r="D4" s="8" t="s">
        <v>5</v>
      </c>
    </row>
    <row r="5" spans="1:8" x14ac:dyDescent="0.25">
      <c r="A5" s="10" t="s">
        <v>6</v>
      </c>
      <c r="B5" s="11">
        <v>60</v>
      </c>
      <c r="C5" s="11">
        <v>60</v>
      </c>
      <c r="D5" s="8" t="s">
        <v>3</v>
      </c>
    </row>
    <row r="6" spans="1:8" x14ac:dyDescent="0.25">
      <c r="A6" s="10" t="s">
        <v>7</v>
      </c>
      <c r="B6" s="11">
        <f>B5*B4</f>
        <v>582</v>
      </c>
      <c r="C6" s="11">
        <f>C5*C4</f>
        <v>660</v>
      </c>
      <c r="D6" s="8" t="s">
        <v>3</v>
      </c>
    </row>
    <row r="7" spans="1:8" x14ac:dyDescent="0.25">
      <c r="A7" s="10" t="s">
        <v>8</v>
      </c>
      <c r="B7" s="11">
        <f>B6*0.35</f>
        <v>203.7</v>
      </c>
      <c r="C7" s="11">
        <f>C6*0.35</f>
        <v>230.99999999999997</v>
      </c>
      <c r="D7" s="8" t="s">
        <v>3</v>
      </c>
    </row>
    <row r="8" spans="1:8" x14ac:dyDescent="0.25">
      <c r="A8" s="10" t="s">
        <v>9</v>
      </c>
      <c r="B8" s="11">
        <v>150000</v>
      </c>
      <c r="C8" s="11">
        <v>150000</v>
      </c>
      <c r="D8" s="8" t="s">
        <v>3</v>
      </c>
    </row>
    <row r="9" spans="1:8" x14ac:dyDescent="0.25">
      <c r="A9" s="4"/>
      <c r="B9" s="13"/>
      <c r="C9" s="13"/>
      <c r="D9" s="13"/>
    </row>
    <row r="10" spans="1:8" x14ac:dyDescent="0.25">
      <c r="A10" s="7" t="s">
        <v>16</v>
      </c>
      <c r="B10" s="2">
        <v>4300</v>
      </c>
      <c r="C10" s="2">
        <v>4500</v>
      </c>
      <c r="D10" s="8" t="s">
        <v>3</v>
      </c>
    </row>
    <row r="11" spans="1:8" x14ac:dyDescent="0.25">
      <c r="A11" s="14"/>
      <c r="B11" s="13"/>
      <c r="C11" s="13"/>
      <c r="D11" s="13"/>
    </row>
    <row r="12" spans="1:8" x14ac:dyDescent="0.25">
      <c r="A12" s="7" t="s">
        <v>10</v>
      </c>
      <c r="B12" s="8" t="s">
        <v>26</v>
      </c>
      <c r="C12" s="8" t="s">
        <v>27</v>
      </c>
      <c r="D12" s="9"/>
    </row>
    <row r="13" spans="1:8" x14ac:dyDescent="0.25">
      <c r="A13" s="12" t="s">
        <v>37</v>
      </c>
      <c r="B13" s="27">
        <v>15000</v>
      </c>
      <c r="C13" s="27">
        <v>14000</v>
      </c>
      <c r="D13" s="8" t="s">
        <v>11</v>
      </c>
    </row>
    <row r="14" spans="1:8" x14ac:dyDescent="0.25">
      <c r="A14" s="12" t="s">
        <v>12</v>
      </c>
      <c r="B14" s="27">
        <v>10000</v>
      </c>
      <c r="C14" s="27">
        <v>9000</v>
      </c>
      <c r="D14" s="8" t="s">
        <v>11</v>
      </c>
    </row>
    <row r="15" spans="1:8" x14ac:dyDescent="0.25">
      <c r="A15" s="14" t="s">
        <v>13</v>
      </c>
    </row>
    <row r="16" spans="1:8" x14ac:dyDescent="0.25">
      <c r="A16" s="10" t="s">
        <v>14</v>
      </c>
      <c r="B16" s="27">
        <v>23000</v>
      </c>
      <c r="C16" s="8"/>
      <c r="D16" s="8" t="s">
        <v>11</v>
      </c>
    </row>
    <row r="17" spans="1:8" x14ac:dyDescent="0.25">
      <c r="A17" s="10" t="s">
        <v>15</v>
      </c>
      <c r="B17" s="27">
        <f>1080*220</f>
        <v>237600</v>
      </c>
      <c r="C17" s="8"/>
      <c r="D17" s="8" t="s">
        <v>5</v>
      </c>
    </row>
    <row r="18" spans="1:8" x14ac:dyDescent="0.25">
      <c r="A18" s="4"/>
    </row>
    <row r="19" spans="1:8" x14ac:dyDescent="0.25">
      <c r="A19" s="16"/>
      <c r="B19" s="30" t="s">
        <v>26</v>
      </c>
      <c r="C19" s="30" t="s">
        <v>27</v>
      </c>
      <c r="D19" s="31" t="s">
        <v>35</v>
      </c>
      <c r="E19" s="16"/>
    </row>
    <row r="20" spans="1:8" x14ac:dyDescent="0.25">
      <c r="A20" s="7" t="s">
        <v>17</v>
      </c>
      <c r="B20" s="28">
        <v>11847</v>
      </c>
      <c r="C20" s="28">
        <v>11153</v>
      </c>
      <c r="D20" s="23">
        <f>B20+C20</f>
        <v>23000</v>
      </c>
      <c r="E20" s="10" t="s">
        <v>11</v>
      </c>
      <c r="F20" s="25" t="s">
        <v>36</v>
      </c>
      <c r="G20" s="26">
        <f>B16</f>
        <v>23000</v>
      </c>
      <c r="H20" s="1" t="s">
        <v>11</v>
      </c>
    </row>
    <row r="21" spans="1:8" x14ac:dyDescent="0.25">
      <c r="A21" s="7" t="s">
        <v>18</v>
      </c>
      <c r="B21" s="22">
        <f>B20*B10</f>
        <v>50942100</v>
      </c>
      <c r="C21" s="22">
        <f>C10*C20</f>
        <v>50188500</v>
      </c>
      <c r="D21" s="11">
        <f>B21+C21</f>
        <v>101130600</v>
      </c>
      <c r="E21" s="10" t="s">
        <v>3</v>
      </c>
    </row>
    <row r="22" spans="1:8" x14ac:dyDescent="0.25">
      <c r="A22" s="14" t="s">
        <v>1</v>
      </c>
    </row>
    <row r="23" spans="1:8" x14ac:dyDescent="0.25">
      <c r="A23" s="10" t="s">
        <v>19</v>
      </c>
      <c r="B23" s="11">
        <f>B$20*B3</f>
        <v>11847000</v>
      </c>
      <c r="C23" s="11">
        <f>C$20*C3</f>
        <v>10037700</v>
      </c>
      <c r="D23" s="11">
        <f>B23+C23</f>
        <v>21884700</v>
      </c>
      <c r="E23" s="10" t="s">
        <v>3</v>
      </c>
    </row>
    <row r="24" spans="1:8" x14ac:dyDescent="0.25">
      <c r="A24" s="10" t="s">
        <v>20</v>
      </c>
      <c r="B24" s="17">
        <f>B$20*B4</f>
        <v>114915.9</v>
      </c>
      <c r="C24" s="17">
        <f>C$20*C4</f>
        <v>122683</v>
      </c>
      <c r="D24" s="24">
        <f>B24+C24</f>
        <v>237598.9</v>
      </c>
      <c r="E24" s="10" t="s">
        <v>5</v>
      </c>
      <c r="F24" s="25" t="s">
        <v>36</v>
      </c>
      <c r="G24" s="26">
        <f>B17</f>
        <v>237600</v>
      </c>
      <c r="H24" s="1" t="s">
        <v>5</v>
      </c>
    </row>
    <row r="25" spans="1:8" x14ac:dyDescent="0.25">
      <c r="A25" s="10" t="s">
        <v>6</v>
      </c>
      <c r="B25" s="8">
        <f>B5</f>
        <v>60</v>
      </c>
      <c r="C25" s="8">
        <f>C5</f>
        <v>60</v>
      </c>
      <c r="D25" s="8"/>
      <c r="E25" s="10" t="s">
        <v>21</v>
      </c>
    </row>
    <row r="26" spans="1:8" x14ac:dyDescent="0.25">
      <c r="A26" s="10" t="s">
        <v>22</v>
      </c>
      <c r="B26" s="11">
        <f>B$20*B6</f>
        <v>6894954</v>
      </c>
      <c r="C26" s="11">
        <f>C$20*C6</f>
        <v>7360980</v>
      </c>
      <c r="D26" s="11">
        <f>B26+C26</f>
        <v>14255934</v>
      </c>
      <c r="E26" s="10" t="s">
        <v>3</v>
      </c>
    </row>
    <row r="27" spans="1:8" x14ac:dyDescent="0.25">
      <c r="A27" s="10" t="s">
        <v>23</v>
      </c>
      <c r="B27" s="11">
        <f>B$20*B7</f>
        <v>2413233.9</v>
      </c>
      <c r="C27" s="11">
        <f>C$20*C7</f>
        <v>2576342.9999999995</v>
      </c>
      <c r="D27" s="11">
        <f>B27+C27</f>
        <v>4989576.8999999994</v>
      </c>
      <c r="E27" s="16"/>
    </row>
    <row r="28" spans="1:8" x14ac:dyDescent="0.25">
      <c r="A28" s="10" t="s">
        <v>9</v>
      </c>
      <c r="B28" s="11">
        <f>B8</f>
        <v>150000</v>
      </c>
      <c r="C28" s="11">
        <f>C8</f>
        <v>150000</v>
      </c>
      <c r="D28" s="11">
        <f>B28+C28</f>
        <v>300000</v>
      </c>
      <c r="E28" s="16"/>
    </row>
    <row r="29" spans="1:8" x14ac:dyDescent="0.25">
      <c r="A29" s="4"/>
      <c r="B29" s="15"/>
      <c r="C29" s="15"/>
      <c r="D29" s="15"/>
    </row>
    <row r="30" spans="1:8" x14ac:dyDescent="0.25">
      <c r="A30" s="7" t="s">
        <v>24</v>
      </c>
      <c r="B30" s="19">
        <f>SUM(B23,B26:B28)</f>
        <v>21305187.899999999</v>
      </c>
      <c r="C30" s="19">
        <f>SUM(C23,C26:C28)</f>
        <v>20125023</v>
      </c>
      <c r="D30" s="19">
        <f>B30+C30</f>
        <v>41430210.899999999</v>
      </c>
      <c r="E30" s="20" t="s">
        <v>3</v>
      </c>
    </row>
    <row r="31" spans="1:8" x14ac:dyDescent="0.25">
      <c r="A31" s="4"/>
      <c r="B31" s="15"/>
      <c r="C31" s="15"/>
      <c r="D31" s="15"/>
    </row>
    <row r="32" spans="1:8" x14ac:dyDescent="0.25">
      <c r="A32" s="7" t="s">
        <v>25</v>
      </c>
      <c r="B32" s="19">
        <f>B21-B30</f>
        <v>29636912.100000001</v>
      </c>
      <c r="C32" s="19">
        <f>C21-C30</f>
        <v>30063477</v>
      </c>
      <c r="D32" s="21">
        <f>B32+C32</f>
        <v>59700389.100000001</v>
      </c>
      <c r="E32" s="20" t="s">
        <v>3</v>
      </c>
    </row>
  </sheetData>
  <mergeCells count="1">
    <mergeCell ref="A1:H1"/>
  </mergeCells>
  <pageMargins left="0.7" right="0.7" top="0.75" bottom="0.75" header="0.3" footer="0.3"/>
  <pageSetup orientation="portrait" r:id="rId1"/>
  <ignoredErrors>
    <ignoredError sqref="B25:C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N33"/>
  <sheetViews>
    <sheetView workbookViewId="0">
      <selection activeCell="D7" sqref="D7"/>
    </sheetView>
  </sheetViews>
  <sheetFormatPr defaultRowHeight="15" x14ac:dyDescent="0.25"/>
  <sheetData>
    <row r="9" spans="2:10" x14ac:dyDescent="0.25">
      <c r="B9" t="s">
        <v>28</v>
      </c>
      <c r="C9" t="s">
        <v>30</v>
      </c>
      <c r="D9" s="1" t="s">
        <v>31</v>
      </c>
      <c r="E9" s="1" t="s">
        <v>34</v>
      </c>
      <c r="G9" t="s">
        <v>32</v>
      </c>
      <c r="H9" s="1" t="s">
        <v>32</v>
      </c>
      <c r="I9" s="1" t="s">
        <v>32</v>
      </c>
      <c r="J9" s="1" t="s">
        <v>32</v>
      </c>
    </row>
    <row r="10" spans="2:10" x14ac:dyDescent="0.25">
      <c r="B10">
        <v>9000</v>
      </c>
      <c r="C10">
        <f>23000-B10</f>
        <v>14000</v>
      </c>
      <c r="D10">
        <f>(220*1080-7.8*B10)/12.9</f>
        <v>12976.744186046511</v>
      </c>
      <c r="E10">
        <v>10000</v>
      </c>
      <c r="G10">
        <f>(55000000+300000-$B10*$G$26)/$G$27</f>
        <v>11349.419448476052</v>
      </c>
      <c r="H10" s="1">
        <f>(58000000+300000-$B10*$G$26)/$G$27</f>
        <v>12437.953555878084</v>
      </c>
      <c r="I10" s="1">
        <f>(59000000+300000-$B10*$G$26)/$G$27</f>
        <v>12800.798258345429</v>
      </c>
      <c r="J10" s="1">
        <f t="shared" ref="J10:J20" si="0">(62000000+300000-$B10*$G$26)/$G$27</f>
        <v>13889.332365747459</v>
      </c>
    </row>
    <row r="11" spans="2:10" x14ac:dyDescent="0.25">
      <c r="B11">
        <v>9500</v>
      </c>
      <c r="C11" s="1">
        <f t="shared" ref="C11:C20" si="1">23000-B11</f>
        <v>13500</v>
      </c>
      <c r="D11" s="1">
        <f t="shared" ref="D11:D20" si="2">(220*1080-7.8*B11)/12.9</f>
        <v>12674.418604651162</v>
      </c>
      <c r="E11" s="1">
        <v>10000</v>
      </c>
      <c r="G11" s="1">
        <f t="shared" ref="G11:G20" si="3">(55000000+300000-$B11*$G$26)/$G$27</f>
        <v>10865.203193033381</v>
      </c>
      <c r="H11" s="1">
        <f t="shared" ref="H11:H20" si="4">(58000000+300000-$B11*$G$26)/$G$27</f>
        <v>11953.737300435414</v>
      </c>
      <c r="I11" s="1">
        <f t="shared" ref="I11:I20" si="5">(59000000+300000-$B11*$G$26)/$G$27</f>
        <v>12316.582002902758</v>
      </c>
      <c r="J11" s="1">
        <f t="shared" si="0"/>
        <v>13405.116110304789</v>
      </c>
    </row>
    <row r="12" spans="2:10" x14ac:dyDescent="0.25">
      <c r="B12" s="1">
        <v>10000</v>
      </c>
      <c r="C12" s="1">
        <f t="shared" si="1"/>
        <v>13000</v>
      </c>
      <c r="D12" s="1">
        <f t="shared" si="2"/>
        <v>12372.093023255813</v>
      </c>
      <c r="E12" s="1">
        <v>10000</v>
      </c>
      <c r="G12" s="1">
        <f t="shared" si="3"/>
        <v>10380.986937590711</v>
      </c>
      <c r="H12" s="1">
        <f t="shared" si="4"/>
        <v>11469.521044992744</v>
      </c>
      <c r="I12" s="1">
        <f t="shared" si="5"/>
        <v>11832.365747460088</v>
      </c>
      <c r="J12" s="1">
        <f t="shared" si="0"/>
        <v>12920.899854862118</v>
      </c>
    </row>
    <row r="13" spans="2:10" x14ac:dyDescent="0.25">
      <c r="B13" s="1">
        <v>10500</v>
      </c>
      <c r="C13" s="1">
        <f t="shared" si="1"/>
        <v>12500</v>
      </c>
      <c r="D13" s="1">
        <f t="shared" si="2"/>
        <v>12069.767441860466</v>
      </c>
      <c r="E13" s="1">
        <v>10000</v>
      </c>
      <c r="G13" s="1">
        <f t="shared" si="3"/>
        <v>9896.7706821480406</v>
      </c>
      <c r="H13" s="1">
        <f t="shared" si="4"/>
        <v>10985.304789550073</v>
      </c>
      <c r="I13" s="1">
        <f t="shared" si="5"/>
        <v>11348.149492017417</v>
      </c>
      <c r="J13" s="1">
        <f t="shared" si="0"/>
        <v>12436.683599419448</v>
      </c>
    </row>
    <row r="14" spans="2:10" x14ac:dyDescent="0.25">
      <c r="B14" s="1">
        <v>11000</v>
      </c>
      <c r="C14" s="1">
        <f t="shared" si="1"/>
        <v>12000</v>
      </c>
      <c r="D14" s="1">
        <f t="shared" si="2"/>
        <v>11767.441860465116</v>
      </c>
      <c r="E14" s="1">
        <v>10000</v>
      </c>
      <c r="G14" s="1">
        <f t="shared" si="3"/>
        <v>9412.5544267053701</v>
      </c>
      <c r="H14" s="1">
        <f t="shared" si="4"/>
        <v>10501.088534107403</v>
      </c>
      <c r="I14" s="1">
        <f t="shared" si="5"/>
        <v>10863.933236574747</v>
      </c>
      <c r="J14" s="1">
        <f t="shared" si="0"/>
        <v>11952.467343976778</v>
      </c>
    </row>
    <row r="15" spans="2:10" x14ac:dyDescent="0.25">
      <c r="B15" s="1">
        <v>11500</v>
      </c>
      <c r="C15" s="1">
        <f t="shared" si="1"/>
        <v>11500</v>
      </c>
      <c r="D15" s="1">
        <f t="shared" si="2"/>
        <v>11465.116279069767</v>
      </c>
      <c r="E15" s="1">
        <v>10000</v>
      </c>
      <c r="G15" s="1">
        <f t="shared" si="3"/>
        <v>8928.3381712626997</v>
      </c>
      <c r="H15" s="1">
        <f t="shared" si="4"/>
        <v>10016.872278664732</v>
      </c>
      <c r="I15" s="1">
        <f t="shared" si="5"/>
        <v>10379.716981132075</v>
      </c>
      <c r="J15" s="1">
        <f t="shared" si="0"/>
        <v>11468.251088534107</v>
      </c>
    </row>
    <row r="16" spans="2:10" x14ac:dyDescent="0.25">
      <c r="B16" s="1">
        <v>12000</v>
      </c>
      <c r="C16" s="1">
        <f t="shared" si="1"/>
        <v>11000</v>
      </c>
      <c r="D16" s="1">
        <f t="shared" si="2"/>
        <v>11162.790697674418</v>
      </c>
      <c r="E16" s="1">
        <v>10000</v>
      </c>
      <c r="G16" s="1">
        <f t="shared" si="3"/>
        <v>8444.1219158200292</v>
      </c>
      <c r="H16" s="1">
        <f t="shared" si="4"/>
        <v>9532.6560232220618</v>
      </c>
      <c r="I16" s="1">
        <f t="shared" si="5"/>
        <v>9895.5007256894041</v>
      </c>
      <c r="J16" s="1">
        <f t="shared" si="0"/>
        <v>10984.034833091437</v>
      </c>
    </row>
    <row r="17" spans="2:14" x14ac:dyDescent="0.25">
      <c r="B17" s="1">
        <v>12500</v>
      </c>
      <c r="C17" s="1">
        <f t="shared" si="1"/>
        <v>10500</v>
      </c>
      <c r="D17" s="1">
        <f t="shared" si="2"/>
        <v>10860.465116279069</v>
      </c>
      <c r="E17" s="1">
        <v>10000</v>
      </c>
      <c r="G17" s="1">
        <f t="shared" si="3"/>
        <v>7959.9056603773588</v>
      </c>
      <c r="H17" s="1">
        <f t="shared" si="4"/>
        <v>9048.4397677793895</v>
      </c>
      <c r="I17" s="1">
        <f t="shared" si="5"/>
        <v>9411.2844702467337</v>
      </c>
      <c r="J17" s="1">
        <f t="shared" si="0"/>
        <v>10499.818577648766</v>
      </c>
    </row>
    <row r="18" spans="2:14" x14ac:dyDescent="0.25">
      <c r="B18" s="1">
        <v>13000</v>
      </c>
      <c r="C18" s="1">
        <f t="shared" si="1"/>
        <v>10000</v>
      </c>
      <c r="D18" s="1">
        <f t="shared" si="2"/>
        <v>10558.139534883721</v>
      </c>
      <c r="E18" s="1">
        <v>10000</v>
      </c>
      <c r="G18" s="1">
        <f t="shared" si="3"/>
        <v>7475.6894049346884</v>
      </c>
      <c r="H18" s="1">
        <f t="shared" si="4"/>
        <v>8564.2235123367191</v>
      </c>
      <c r="I18" s="1">
        <f t="shared" si="5"/>
        <v>8927.0682148040632</v>
      </c>
      <c r="J18" s="1">
        <f t="shared" si="0"/>
        <v>10015.602322206096</v>
      </c>
    </row>
    <row r="19" spans="2:14" x14ac:dyDescent="0.25">
      <c r="B19" s="1">
        <v>13500</v>
      </c>
      <c r="C19" s="1">
        <f t="shared" si="1"/>
        <v>9500</v>
      </c>
      <c r="D19" s="1">
        <f t="shared" si="2"/>
        <v>10255.813953488372</v>
      </c>
      <c r="E19" s="1">
        <v>10000</v>
      </c>
      <c r="G19" s="1">
        <f t="shared" si="3"/>
        <v>6991.473149492017</v>
      </c>
      <c r="H19" s="1">
        <f t="shared" si="4"/>
        <v>8080.0072568940495</v>
      </c>
      <c r="I19" s="1">
        <f t="shared" si="5"/>
        <v>8442.8519593613928</v>
      </c>
      <c r="J19" s="1">
        <f t="shared" si="0"/>
        <v>9531.3860667634253</v>
      </c>
    </row>
    <row r="20" spans="2:14" x14ac:dyDescent="0.25">
      <c r="B20" s="1">
        <v>14000</v>
      </c>
      <c r="C20" s="1">
        <f t="shared" si="1"/>
        <v>9000</v>
      </c>
      <c r="D20" s="1">
        <f t="shared" si="2"/>
        <v>9953.4883720930229</v>
      </c>
      <c r="E20" s="1">
        <v>10000</v>
      </c>
      <c r="G20" s="1">
        <f t="shared" si="3"/>
        <v>6507.2568940493466</v>
      </c>
      <c r="H20" s="1">
        <f t="shared" si="4"/>
        <v>7595.7910014513791</v>
      </c>
      <c r="I20" s="1">
        <f t="shared" si="5"/>
        <v>7958.6357039187224</v>
      </c>
      <c r="J20" s="1">
        <f t="shared" si="0"/>
        <v>9047.1698113207549</v>
      </c>
    </row>
    <row r="21" spans="2:14" x14ac:dyDescent="0.25">
      <c r="B21" s="1"/>
    </row>
    <row r="22" spans="2:14" x14ac:dyDescent="0.25">
      <c r="B22" s="1"/>
      <c r="D22" t="s">
        <v>33</v>
      </c>
    </row>
    <row r="23" spans="2:14" x14ac:dyDescent="0.25">
      <c r="B23" s="1"/>
      <c r="C23">
        <v>9000</v>
      </c>
      <c r="D23">
        <v>10000</v>
      </c>
    </row>
    <row r="24" spans="2:14" x14ac:dyDescent="0.25">
      <c r="B24" s="1"/>
      <c r="C24" s="1">
        <v>9000</v>
      </c>
      <c r="D24">
        <v>10500</v>
      </c>
    </row>
    <row r="25" spans="2:14" x14ac:dyDescent="0.25">
      <c r="B25" s="1"/>
      <c r="C25" s="1">
        <v>9000</v>
      </c>
      <c r="D25" s="1">
        <v>11000</v>
      </c>
    </row>
    <row r="26" spans="2:14" x14ac:dyDescent="0.25">
      <c r="B26" s="1"/>
      <c r="C26" s="1">
        <v>9000</v>
      </c>
      <c r="D26" s="1">
        <v>11500</v>
      </c>
      <c r="G26">
        <f>4300-1631</f>
        <v>2669</v>
      </c>
    </row>
    <row r="27" spans="2:14" x14ac:dyDescent="0.25">
      <c r="C27" s="1">
        <v>9000</v>
      </c>
      <c r="D27" s="1">
        <v>12000</v>
      </c>
      <c r="G27">
        <f>4500-1744</f>
        <v>2756</v>
      </c>
    </row>
    <row r="28" spans="2:14" x14ac:dyDescent="0.25">
      <c r="C28" s="1">
        <v>9000</v>
      </c>
      <c r="D28" s="1">
        <v>12500</v>
      </c>
    </row>
    <row r="29" spans="2:14" x14ac:dyDescent="0.25">
      <c r="C29" s="1">
        <v>9000</v>
      </c>
      <c r="D29" s="1">
        <v>13000</v>
      </c>
    </row>
    <row r="30" spans="2:14" x14ac:dyDescent="0.25">
      <c r="C30" s="1">
        <v>9000</v>
      </c>
      <c r="D30" s="1">
        <v>13500</v>
      </c>
      <c r="N30" t="s">
        <v>29</v>
      </c>
    </row>
    <row r="31" spans="2:14" x14ac:dyDescent="0.25">
      <c r="C31" s="1">
        <v>9000</v>
      </c>
      <c r="D31" s="1">
        <v>14000</v>
      </c>
    </row>
    <row r="32" spans="2:14" x14ac:dyDescent="0.25">
      <c r="C32" s="1">
        <v>9000</v>
      </c>
      <c r="D32" s="1">
        <v>14500</v>
      </c>
    </row>
    <row r="33" spans="3:4" x14ac:dyDescent="0.25">
      <c r="C33" s="1">
        <v>9000</v>
      </c>
      <c r="D33" s="1">
        <v>15000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 model</vt:lpstr>
      <vt:lpstr>Business model with LP Opt</vt:lpstr>
      <vt:lpstr>LP model solution chart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Xiaomin</dc:creator>
  <cp:lastModifiedBy>Arjun Parameswaran</cp:lastModifiedBy>
  <dcterms:created xsi:type="dcterms:W3CDTF">2017-11-27T14:24:44Z</dcterms:created>
  <dcterms:modified xsi:type="dcterms:W3CDTF">2018-03-07T00:06:23Z</dcterms:modified>
</cp:coreProperties>
</file>