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Xiaomin/Library/Mobile Documents/com~apple~CloudDocs/Tim Yang Documents/MEM course/Modules Final/Module 8/Tools and Assessment/Tools/"/>
    </mc:Choice>
  </mc:AlternateContent>
  <bookViews>
    <workbookView xWindow="760" yWindow="460" windowWidth="20500" windowHeight="15280" firstSheet="1" activeTab="1"/>
  </bookViews>
  <sheets>
    <sheet name="Cash Flow manual optimizati " sheetId="4" r:id="rId1"/>
    <sheet name="Cash Flow with LP optimization" sheetId="5" r:id="rId2"/>
  </sheets>
  <definedNames>
    <definedName name="solver_adj" localSheetId="1" hidden="1">'Cash Flow with LP optimization'!$B$24</definedName>
    <definedName name="solver_adj_ob" localSheetId="1" hidden="1">1</definedName>
    <definedName name="solver_adj_ob1" localSheetId="1" hidden="1">1</definedName>
    <definedName name="solver_adj1" localSheetId="1" hidden="1">'Cash Flow with LP optimization'!$B$25:$M$25</definedName>
    <definedName name="solver_cha" localSheetId="1" hidden="1">0</definedName>
    <definedName name="solver_chc1" localSheetId="1" hidden="1">0</definedName>
    <definedName name="solver_chc2" localSheetId="1" hidden="1">0</definedName>
    <definedName name="solver_chc3" localSheetId="1" hidden="1">0</definedName>
    <definedName name="solver_chc4" localSheetId="1" hidden="1">0</definedName>
    <definedName name="solver_chn" localSheetId="1" hidden="1">4</definedName>
    <definedName name="solver_chp1" localSheetId="1" hidden="1">0</definedName>
    <definedName name="solver_chp2" localSheetId="1" hidden="1">0</definedName>
    <definedName name="solver_chp3" localSheetId="1" hidden="1">0</definedName>
    <definedName name="solver_chp4" localSheetId="1" hidden="1">0</definedName>
    <definedName name="solver_cht" localSheetId="1" hidden="1">0</definedName>
    <definedName name="solver_cir1" localSheetId="1" hidden="1">1</definedName>
    <definedName name="solver_cir2" localSheetId="1" hidden="1">1</definedName>
    <definedName name="solver_cir3" localSheetId="1" hidden="1">1</definedName>
    <definedName name="solver_cir4" localSheetId="1" hidden="1">1</definedName>
    <definedName name="solver_con" localSheetId="1" hidden="1">" "</definedName>
    <definedName name="solver_con1" localSheetId="1" hidden="1">" "</definedName>
    <definedName name="solver_con2" localSheetId="1" hidden="1">" "</definedName>
    <definedName name="solver_con3" localSheetId="1" hidden="1">" "</definedName>
    <definedName name="solver_con4" localSheetId="1" hidden="1">" "</definedName>
    <definedName name="solver_dia" localSheetId="1" hidden="1">5</definedName>
    <definedName name="solver_iao" localSheetId="1" hidden="1">0</definedName>
    <definedName name="solver_int" localSheetId="1" hidden="1">0</definedName>
    <definedName name="solver_irs" localSheetId="1" hidden="1">0</definedName>
    <definedName name="solver_ism" localSheetId="1" hidden="1">0</definedName>
    <definedName name="solver_lhs_ob1" localSheetId="1" hidden="1">0</definedName>
    <definedName name="solver_lhs_ob2" localSheetId="1" hidden="1">0</definedName>
    <definedName name="solver_lhs_ob3" localSheetId="1" hidden="1">0</definedName>
    <definedName name="solver_lhs_ob4" localSheetId="1" hidden="1">0</definedName>
    <definedName name="solver_lhs1" localSheetId="1" hidden="1">'Cash Flow with LP optimization'!$B$38:$M$38</definedName>
    <definedName name="solver_lhs2" localSheetId="1" hidden="1">'Cash Flow with LP optimization'!$B$24</definedName>
    <definedName name="solver_lhs3" localSheetId="1" hidden="1">'Cash Flow with LP optimization'!$B$25:$M$25</definedName>
    <definedName name="solver_lhs4" localSheetId="1" hidden="1">'Cash Flow with LP optimization'!$B$32:$N$32</definedName>
    <definedName name="solver_mda" localSheetId="1" hidden="1">4</definedName>
    <definedName name="solver_mod" localSheetId="1" hidden="1">3</definedName>
    <definedName name="solver_ntr" localSheetId="1" hidden="1">0</definedName>
    <definedName name="solver_ntri" hidden="1">1000</definedName>
    <definedName name="solver_num" localSheetId="1" hidden="1">4</definedName>
    <definedName name="solver_obc" localSheetId="1" hidden="1">0</definedName>
    <definedName name="solver_obp" localSheetId="1" hidden="1">0</definedName>
    <definedName name="solver_opt" localSheetId="1" hidden="1">'Cash Flow with LP optimization'!$Q$29</definedName>
    <definedName name="solver_opt_ob" localSheetId="1" hidden="1">1</definedName>
    <definedName name="solver_psi" localSheetId="1" hidden="1">0</definedName>
    <definedName name="solver_rdp" localSheetId="1" hidden="1">0</definedName>
    <definedName name="solver_reco1" localSheetId="1" hidden="1">0</definedName>
    <definedName name="solver_reco2" localSheetId="1" hidden="1">0</definedName>
    <definedName name="solver_reco3" localSheetId="1" hidden="1">0</definedName>
    <definedName name="solver_reco4" localSheetId="1" hidden="1">0</definedName>
    <definedName name="solver_rel1" localSheetId="1" hidden="1">3</definedName>
    <definedName name="solver_rel2" localSheetId="1" hidden="1">3</definedName>
    <definedName name="solver_rel3" localSheetId="1" hidden="1">3</definedName>
    <definedName name="solver_rel4" localSheetId="1" hidden="1">3</definedName>
    <definedName name="solver_rhs1" localSheetId="1" hidden="1">'Cash Flow with LP optimization'!$B$40:$M$40</definedName>
    <definedName name="solver_rhs2" localSheetId="1" hidden="1">0</definedName>
    <definedName name="solver_rhs3" localSheetId="1" hidden="1">0</definedName>
    <definedName name="solver_rhs4" localSheetId="1" hidden="1">'Cash Flow with LP optimization'!$B$34:$N$34</definedName>
    <definedName name="solver_rlx" localSheetId="1" hidden="1">0</definedName>
    <definedName name="solver_rsmp" hidden="1">2</definedName>
    <definedName name="solver_rtr" localSheetId="1" hidden="1">0</definedName>
    <definedName name="solver_rxc1" localSheetId="1" hidden="1">1</definedName>
    <definedName name="solver_rxc2" localSheetId="1" hidden="1">1</definedName>
    <definedName name="solver_rxc3" localSheetId="1" hidden="1">1</definedName>
    <definedName name="solver_rxc4" localSheetId="1" hidden="1">1</definedName>
    <definedName name="solver_rxv" localSheetId="1" hidden="1">1</definedName>
    <definedName name="solver_rxv1" localSheetId="1" hidden="1">1</definedName>
    <definedName name="solver_seed" hidden="1">0</definedName>
    <definedName name="solver_sel" localSheetId="1" hidden="1">1</definedName>
    <definedName name="solver_slv" localSheetId="1" hidden="1">0</definedName>
    <definedName name="solver_slvu" localSheetId="1" hidden="1">0</definedName>
    <definedName name="solver_spid" localSheetId="1" hidden="1">" "</definedName>
    <definedName name="solver_srvr" localSheetId="1" hidden="1">" "</definedName>
    <definedName name="solver_typ" localSheetId="1" hidden="1">2</definedName>
    <definedName name="solver_umod" localSheetId="1" hidden="1">1</definedName>
    <definedName name="solver_urs" localSheetId="1" hidden="1">0</definedName>
    <definedName name="solver_userid" localSheetId="1" hidden="1">347419</definedName>
    <definedName name="solver_val" localSheetId="1" hidden="1">0</definedName>
    <definedName name="solver_var" localSheetId="1" hidden="1">" "</definedName>
    <definedName name="solver_var1" localSheetId="1" hidden="1">" "</definedName>
    <definedName name="solver_ver" localSheetId="1" hidden="1">17</definedName>
    <definedName name="solver_vir" localSheetId="1" hidden="1">1</definedName>
    <definedName name="solver_vir1" localSheetId="1" hidden="1">1</definedName>
    <definedName name="solver_vol" localSheetId="1" hidden="1">0</definedName>
    <definedName name="solver_vst" localSheetId="1" hidden="1">0</definedName>
    <definedName name="solver_vst1" localSheetId="1" hidden="1">0</definedName>
  </definedNames>
  <calcPr calcId="171027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5" l="1"/>
  <c r="C27" i="5"/>
  <c r="D27" i="5"/>
  <c r="E27" i="5"/>
  <c r="F27" i="5"/>
  <c r="G27" i="5"/>
  <c r="H27" i="5"/>
  <c r="I27" i="5"/>
  <c r="J27" i="5"/>
  <c r="K27" i="5"/>
  <c r="L27" i="5"/>
  <c r="M27" i="5"/>
  <c r="Q27" i="5"/>
  <c r="B28" i="5"/>
  <c r="C28" i="5"/>
  <c r="D28" i="5"/>
  <c r="E28" i="5"/>
  <c r="F28" i="5"/>
  <c r="G28" i="5"/>
  <c r="H28" i="5"/>
  <c r="I28" i="5"/>
  <c r="J28" i="5"/>
  <c r="K28" i="5"/>
  <c r="L28" i="5"/>
  <c r="M28" i="5"/>
  <c r="Q28" i="5"/>
  <c r="Q29" i="5"/>
  <c r="N30" i="5"/>
  <c r="C31" i="5"/>
  <c r="B32" i="5"/>
  <c r="B38" i="5"/>
  <c r="B42" i="5"/>
  <c r="C23" i="5"/>
  <c r="C30" i="5"/>
  <c r="F31" i="5"/>
  <c r="B45" i="5"/>
  <c r="B92" i="5"/>
  <c r="B91" i="5"/>
  <c r="B23" i="5"/>
  <c r="C32" i="5"/>
  <c r="C38" i="5"/>
  <c r="C42" i="5"/>
  <c r="D23" i="5"/>
  <c r="D30" i="5"/>
  <c r="D31" i="5"/>
  <c r="D32" i="5"/>
  <c r="D38" i="5"/>
  <c r="D42" i="5"/>
  <c r="E23" i="5"/>
  <c r="E30" i="5"/>
  <c r="E31" i="5"/>
  <c r="E32" i="5"/>
  <c r="E38" i="5"/>
  <c r="E42" i="5"/>
  <c r="F23" i="5"/>
  <c r="F30" i="5"/>
  <c r="F32" i="5"/>
  <c r="F38" i="5"/>
  <c r="F42" i="5"/>
  <c r="G23" i="5"/>
  <c r="G30" i="5"/>
  <c r="G31" i="5"/>
  <c r="G32" i="5"/>
  <c r="G38" i="5"/>
  <c r="G42" i="5"/>
  <c r="H23" i="5"/>
  <c r="H30" i="5"/>
  <c r="H31" i="5"/>
  <c r="H32" i="5"/>
  <c r="H38" i="5"/>
  <c r="H42" i="5"/>
  <c r="I23" i="5"/>
  <c r="I30" i="5"/>
  <c r="I31" i="5"/>
  <c r="I32" i="5"/>
  <c r="I38" i="5"/>
  <c r="I42" i="5"/>
  <c r="J23" i="5"/>
  <c r="J30" i="5"/>
  <c r="J31" i="5"/>
  <c r="J32" i="5"/>
  <c r="J38" i="5"/>
  <c r="J42" i="5"/>
  <c r="K23" i="5"/>
  <c r="K30" i="5"/>
  <c r="K31" i="5"/>
  <c r="K32" i="5"/>
  <c r="K38" i="5"/>
  <c r="K42" i="5"/>
  <c r="L23" i="5"/>
  <c r="L30" i="5"/>
  <c r="L31" i="5"/>
  <c r="L32" i="5"/>
  <c r="L38" i="5"/>
  <c r="L42" i="5"/>
  <c r="M23" i="5"/>
  <c r="M30" i="5"/>
  <c r="M31" i="5"/>
  <c r="M32" i="5"/>
  <c r="M38" i="5"/>
  <c r="M42" i="5"/>
  <c r="Q42" i="5"/>
  <c r="B90" i="5"/>
  <c r="Q36" i="5"/>
  <c r="B89" i="5"/>
  <c r="N23" i="5"/>
  <c r="N31" i="5"/>
  <c r="N32" i="5"/>
  <c r="B46" i="5"/>
  <c r="M40" i="5"/>
  <c r="L40" i="5"/>
  <c r="K40" i="5"/>
  <c r="J40" i="5"/>
  <c r="I40" i="5"/>
  <c r="H40" i="5"/>
  <c r="G40" i="5"/>
  <c r="F40" i="5"/>
  <c r="E40" i="5"/>
  <c r="D40" i="5"/>
  <c r="C40" i="5"/>
  <c r="B40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Q31" i="5"/>
  <c r="Q30" i="5"/>
  <c r="Q25" i="5"/>
  <c r="Q24" i="5"/>
  <c r="B23" i="4"/>
  <c r="B32" i="4"/>
  <c r="B38" i="4"/>
  <c r="B42" i="4"/>
  <c r="C23" i="4"/>
  <c r="B27" i="4"/>
  <c r="C30" i="4"/>
  <c r="B28" i="4"/>
  <c r="C31" i="4"/>
  <c r="C32" i="4"/>
  <c r="C38" i="4"/>
  <c r="C42" i="4"/>
  <c r="D23" i="4"/>
  <c r="C27" i="4"/>
  <c r="D30" i="4"/>
  <c r="C28" i="4"/>
  <c r="D31" i="4"/>
  <c r="D32" i="4"/>
  <c r="D38" i="4"/>
  <c r="D42" i="4"/>
  <c r="E23" i="4"/>
  <c r="D27" i="4"/>
  <c r="E30" i="4"/>
  <c r="D28" i="4"/>
  <c r="E31" i="4"/>
  <c r="E32" i="4"/>
  <c r="E38" i="4"/>
  <c r="E42" i="4"/>
  <c r="F23" i="4"/>
  <c r="E27" i="4"/>
  <c r="F30" i="4"/>
  <c r="E28" i="4"/>
  <c r="F31" i="4"/>
  <c r="F32" i="4"/>
  <c r="F38" i="4"/>
  <c r="F42" i="4"/>
  <c r="G23" i="4"/>
  <c r="F27" i="4"/>
  <c r="G30" i="4"/>
  <c r="F28" i="4"/>
  <c r="G31" i="4"/>
  <c r="G32" i="4"/>
  <c r="G38" i="4"/>
  <c r="G42" i="4"/>
  <c r="H23" i="4"/>
  <c r="G27" i="4"/>
  <c r="H30" i="4"/>
  <c r="G28" i="4"/>
  <c r="H31" i="4"/>
  <c r="H32" i="4"/>
  <c r="H38" i="4"/>
  <c r="H42" i="4"/>
  <c r="I23" i="4"/>
  <c r="H27" i="4"/>
  <c r="I30" i="4"/>
  <c r="H28" i="4"/>
  <c r="I31" i="4"/>
  <c r="I32" i="4"/>
  <c r="I38" i="4"/>
  <c r="I42" i="4"/>
  <c r="J23" i="4"/>
  <c r="I27" i="4"/>
  <c r="J30" i="4"/>
  <c r="I28" i="4"/>
  <c r="J31" i="4"/>
  <c r="J32" i="4"/>
  <c r="J38" i="4"/>
  <c r="J42" i="4"/>
  <c r="K23" i="4"/>
  <c r="J27" i="4"/>
  <c r="K30" i="4"/>
  <c r="J28" i="4"/>
  <c r="K31" i="4"/>
  <c r="K32" i="4"/>
  <c r="K38" i="4"/>
  <c r="K42" i="4"/>
  <c r="L23" i="4"/>
  <c r="K27" i="4"/>
  <c r="L30" i="4"/>
  <c r="K28" i="4"/>
  <c r="L31" i="4"/>
  <c r="L32" i="4"/>
  <c r="L38" i="4"/>
  <c r="L42" i="4"/>
  <c r="M23" i="4"/>
  <c r="L27" i="4"/>
  <c r="M30" i="4"/>
  <c r="L28" i="4"/>
  <c r="M31" i="4"/>
  <c r="M32" i="4"/>
  <c r="M38" i="4"/>
  <c r="M42" i="4"/>
  <c r="N23" i="4"/>
  <c r="M27" i="4"/>
  <c r="N30" i="4"/>
  <c r="M28" i="4"/>
  <c r="N31" i="4"/>
  <c r="N32" i="4"/>
  <c r="B46" i="4"/>
  <c r="Q27" i="4"/>
  <c r="Q28" i="4"/>
  <c r="Q29" i="4"/>
  <c r="B45" i="4"/>
  <c r="Q42" i="4"/>
  <c r="M40" i="4"/>
  <c r="L40" i="4"/>
  <c r="K40" i="4"/>
  <c r="J40" i="4"/>
  <c r="I40" i="4"/>
  <c r="H40" i="4"/>
  <c r="G40" i="4"/>
  <c r="F40" i="4"/>
  <c r="E40" i="4"/>
  <c r="D40" i="4"/>
  <c r="C40" i="4"/>
  <c r="B40" i="4"/>
  <c r="Q36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Q31" i="4"/>
  <c r="Q30" i="4"/>
  <c r="Q25" i="4"/>
  <c r="Q24" i="4"/>
</calcChain>
</file>

<file path=xl/sharedStrings.xml><?xml version="1.0" encoding="utf-8"?>
<sst xmlns="http://schemas.openxmlformats.org/spreadsheetml/2006/main" count="158" uniqueCount="44">
  <si>
    <t>Confidential financial information</t>
  </si>
  <si>
    <t>Monthly loan rates</t>
  </si>
  <si>
    <t xml:space="preserve">Short-term loan </t>
  </si>
  <si>
    <t>Long-term loan</t>
  </si>
  <si>
    <t>Minimal required cash balance at the end of each month</t>
  </si>
  <si>
    <t>Cash carried over from December last year (with interest)</t>
  </si>
  <si>
    <t>Cash Flow</t>
  </si>
  <si>
    <t>Beginning balance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</si>
  <si>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</si>
  <si>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</si>
  <si>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</si>
  <si>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</si>
  <si>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</si>
  <si>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</si>
  <si>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</si>
  <si>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</si>
  <si>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</si>
  <si>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</si>
  <si>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</si>
  <si>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</si>
  <si>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Short-term loan</t>
  </si>
  <si>
    <t>Interest on long-term loan</t>
  </si>
  <si>
    <t>Interest on short-term loan</t>
  </si>
  <si>
    <t>Cash payback to long-term loan creditor</t>
  </si>
  <si>
    <t>Cash payback to short-term loan creditor</t>
  </si>
  <si>
    <t>Balance after financial loan activities</t>
  </si>
  <si>
    <t>Cash flow from operations/sales</t>
  </si>
  <si>
    <t>Cash balance at the end of the month</t>
  </si>
  <si>
    <t>Interest on excess cash</t>
  </si>
  <si>
    <t>Jan</t>
  </si>
  <si>
    <t>&gt;=</t>
  </si>
  <si>
    <t>Total interest</t>
  </si>
  <si>
    <t>Excess cash interest (earned)</t>
  </si>
  <si>
    <t>Business risk management requirement</t>
  </si>
  <si>
    <t>Financial cost summary</t>
  </si>
  <si>
    <t>Minimum balance</t>
  </si>
  <si>
    <t>Financing activities</t>
  </si>
  <si>
    <t>Total</t>
  </si>
  <si>
    <t>Annual summary</t>
  </si>
  <si>
    <t>Beginning cash balance next year (after long-term loan payback)</t>
  </si>
  <si>
    <t>Minimal required cash balance after financing activities  at the end of each month</t>
  </si>
  <si>
    <t>Cash Flow Optimization Decision</t>
  </si>
  <si>
    <t>Total loan interest</t>
  </si>
  <si>
    <t>Interest dearned on excess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</si>
</sst>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_);[Red]\(&quot;$&quot;#,##0\)"/>
    <numFmt numFmtId="165" formatCode="&quot;$&quot;#,##0;[Red]&quot;$&quot;#,##0"/>
    <numFmt numFmtId="166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0" fillId="4" borderId="0" xfId="0" applyFill="1"/>
    <xf numFmtId="165" fontId="0" fillId="4" borderId="0" xfId="0" applyNumberFormat="1" applyFill="1"/>
    <xf numFmtId="166" fontId="0" fillId="0" borderId="0" xfId="0" applyNumberFormat="1"/>
    <xf numFmtId="166" fontId="0" fillId="3" borderId="1" xfId="0" applyNumberFormat="1" applyFill="1" applyBorder="1"/>
    <xf numFmtId="166" fontId="0" fillId="2" borderId="0" xfId="0" applyNumberFormat="1" applyFill="1"/>
    <xf numFmtId="166" fontId="0" fillId="4" borderId="0" xfId="0" applyNumberFormat="1" applyFill="1"/>
    <xf numFmtId="0" fontId="1" fillId="0" borderId="1" xfId="0" applyFont="1" applyBorder="1"/>
    <xf numFmtId="0" fontId="0" fillId="0" borderId="0" xfId="0" applyAlignment="1">
      <alignment wrapText="1"/>
    </xf>
    <xf numFmtId="166" fontId="0" fillId="3" borderId="2" xfId="0" applyNumberFormat="1" applyFill="1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164" fontId="0" fillId="6" borderId="1" xfId="0" applyNumberFormat="1" applyFill="1" applyBorder="1"/>
    <xf numFmtId="0" fontId="0" fillId="4" borderId="0" xfId="0" applyFill="1" applyBorder="1" applyAlignment="1">
      <alignment wrapText="1"/>
    </xf>
    <xf numFmtId="166" fontId="0" fillId="4" borderId="1" xfId="0" applyNumberFormat="1" applyFill="1" applyBorder="1"/>
    <xf numFmtId="0" fontId="0" fillId="0" borderId="0" xfId="0" applyAlignment="1">
      <alignment horizontal="center"/>
    </xf>
    <xf numFmtId="166" fontId="0" fillId="6" borderId="1" xfId="0" applyNumberFormat="1" applyFill="1" applyBorder="1"/>
    <xf numFmtId="166" fontId="0" fillId="0" borderId="0" xfId="0" applyNumberFormat="1" applyFill="1" applyBorder="1"/>
    <xf numFmtId="0" fontId="0" fillId="4" borderId="0" xfId="0" applyFill="1" applyAlignment="1">
      <alignment wrapText="1"/>
    </xf>
    <xf numFmtId="0" fontId="1" fillId="4" borderId="0" xfId="0" applyFont="1" applyFill="1" applyAlignment="1">
      <alignment wrapText="1"/>
    </xf>
    <xf numFmtId="0" fontId="0" fillId="4" borderId="1" xfId="0" applyFill="1" applyBorder="1" applyAlignment="1">
      <alignment wrapText="1"/>
    </xf>
    <xf numFmtId="9" fontId="0" fillId="4" borderId="1" xfId="0" applyNumberFormat="1" applyFill="1" applyBorder="1"/>
    <xf numFmtId="10" fontId="0" fillId="4" borderId="1" xfId="0" applyNumberFormat="1" applyFill="1" applyBorder="1"/>
    <xf numFmtId="164" fontId="0" fillId="4" borderId="1" xfId="0" applyNumberFormat="1" applyFill="1" applyBorder="1"/>
    <xf numFmtId="164" fontId="0" fillId="4" borderId="0" xfId="0" applyNumberFormat="1" applyFill="1" applyBorder="1"/>
    <xf numFmtId="0" fontId="1" fillId="4" borderId="0" xfId="0" applyFont="1" applyFill="1" applyBorder="1" applyAlignment="1">
      <alignment wrapText="1"/>
    </xf>
    <xf numFmtId="0" fontId="1" fillId="4" borderId="3" xfId="0" applyFont="1" applyFill="1" applyBorder="1"/>
    <xf numFmtId="166" fontId="1" fillId="4" borderId="1" xfId="0" applyNumberFormat="1" applyFont="1" applyFill="1" applyBorder="1"/>
    <xf numFmtId="0" fontId="0" fillId="4" borderId="0" xfId="0" applyFill="1" applyBorder="1" applyAlignment="1">
      <alignment horizontal="center" wrapText="1"/>
    </xf>
    <xf numFmtId="0" fontId="0" fillId="4" borderId="0" xfId="0" applyFill="1" applyAlignment="1">
      <alignment horizontal="center"/>
    </xf>
    <xf numFmtId="166" fontId="0" fillId="4" borderId="0" xfId="0" applyNumberFormat="1" applyFill="1" applyBorder="1"/>
    <xf numFmtId="0" fontId="0" fillId="4" borderId="1" xfId="0" applyFill="1" applyBorder="1" applyAlignment="1">
      <alignment horizontal="center" wrapText="1"/>
    </xf>
    <xf numFmtId="166" fontId="0" fillId="4" borderId="1" xfId="0" applyNumberFormat="1" applyFill="1" applyBorder="1" applyAlignment="1">
      <alignment horizontal="center"/>
    </xf>
    <xf numFmtId="166" fontId="0" fillId="4" borderId="0" xfId="0" applyNumberFormat="1" applyFill="1" applyBorder="1" applyAlignment="1">
      <alignment horizontal="center"/>
    </xf>
    <xf numFmtId="0" fontId="0" fillId="4" borderId="4" xfId="0" applyFill="1" applyBorder="1" applyAlignment="1">
      <alignment wrapText="1"/>
    </xf>
    <xf numFmtId="165" fontId="0" fillId="4" borderId="5" xfId="0" applyNumberFormat="1" applyFill="1" applyBorder="1"/>
    <xf numFmtId="0" fontId="0" fillId="4" borderId="6" xfId="0" applyFill="1" applyBorder="1" applyAlignment="1">
      <alignment wrapText="1"/>
    </xf>
    <xf numFmtId="165" fontId="0" fillId="4" borderId="7" xfId="0" applyNumberFormat="1" applyFill="1" applyBorder="1"/>
    <xf numFmtId="0" fontId="1" fillId="4" borderId="1" xfId="0" applyFont="1" applyFill="1" applyBorder="1"/>
    <xf numFmtId="0" fontId="1" fillId="4" borderId="0" xfId="0" applyFont="1" applyFill="1"/>
    <xf numFmtId="166" fontId="1" fillId="7" borderId="1" xfId="0" applyNumberFormat="1" applyFont="1" applyFill="1" applyBorder="1"/>
    <xf numFmtId="166" fontId="0" fillId="7" borderId="1" xfId="0" applyNumberFormat="1" applyFill="1" applyBorder="1"/>
    <xf numFmtId="166" fontId="0" fillId="7" borderId="1" xfId="0" applyNumberFormat="1" applyFill="1" applyBorder="1" applyAlignment="1">
      <alignment horizontal="center"/>
    </xf>
    <xf numFmtId="166" fontId="2" fillId="8" borderId="1" xfId="0" applyNumberFormat="1" applyFont="1" applyFill="1" applyBorder="1"/>
    <xf numFmtId="166" fontId="0" fillId="9" borderId="1" xfId="0" applyNumberFormat="1" applyFill="1" applyBorder="1"/>
    <xf numFmtId="166" fontId="0" fillId="10" borderId="1" xfId="0" applyNumberFormat="1" applyFill="1" applyBorder="1"/>
    <xf numFmtId="164" fontId="0" fillId="9" borderId="1" xfId="0" applyNumberFormat="1" applyFill="1" applyBorder="1"/>
    <xf numFmtId="0" fontId="1" fillId="5" borderId="0" xfId="0" applyFont="1" applyFill="1" applyAlignment="1">
      <alignment horizontal="center" wrapText="1"/>
    </xf>
  </cellXfs>
  <cellStyles count="1">
    <cellStyle name="Normal" xfId="0" builtinId="0"/>
  </cellStyles>
  <dxfs count="6">
    <dxf>
      <font>
        <color rgb="FF00B050"/>
      </font>
    </dxf>
    <dxf>
      <font>
        <color rgb="FFFFFF00"/>
      </font>
    </dxf>
    <dxf>
      <font>
        <color rgb="FFFF0000"/>
      </font>
    </dxf>
    <dxf>
      <font>
        <b val="0"/>
        <i val="0"/>
        <color rgb="FFFF0000"/>
      </font>
    </dxf>
    <dxf>
      <font>
        <b val="0"/>
        <i val="0"/>
        <color rgb="FFFFFF00"/>
      </font>
    </dxf>
    <dxf>
      <font>
        <b val="0"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Planning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'Cash Flow with LP optimization'!$A$23</c:f>
              <c:strCache>
                <c:ptCount val="1"/>
                <c:pt idx="0">
                  <c:v>Beginning balance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'Cash Flow with LP optimization'!$B$22:$M$22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'Cash Flow with LP optimization'!$B$23:$M$23</c:f>
              <c:numCache>
                <c:formatCode>"$"#,##0</c:formatCode>
                <c:ptCount val="12"/>
                <c:pt idx="0">
                  <c:v>6.5E6</c:v>
                </c:pt>
                <c:pt idx="1">
                  <c:v>2.52196666852212E7</c:v>
                </c:pt>
                <c:pt idx="2">
                  <c:v>1.49731286851099E7</c:v>
                </c:pt>
                <c:pt idx="3">
                  <c:v>6.69360453299813E6</c:v>
                </c:pt>
                <c:pt idx="4">
                  <c:v>5.02E6</c:v>
                </c:pt>
                <c:pt idx="5">
                  <c:v>5.02E6</c:v>
                </c:pt>
                <c:pt idx="6">
                  <c:v>1.3052E7</c:v>
                </c:pt>
                <c:pt idx="7">
                  <c:v>5.02E6</c:v>
                </c:pt>
                <c:pt idx="8">
                  <c:v>6.024E6</c:v>
                </c:pt>
                <c:pt idx="9">
                  <c:v>2.3092E7</c:v>
                </c:pt>
                <c:pt idx="10">
                  <c:v>2.008E7</c:v>
                </c:pt>
                <c:pt idx="11">
                  <c:v>5.02E6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9B3-4F16-87C2-86458F3D9B3C}"/>
            </c:ext>
          </c:extLst>
        </c:ser>
        <c:ser>
          <c:idx val="1"/>
          <c:order val="1"/>
          <c:tx>
            <c:strRef>
              <c:f>'Cash Flow with LP optimization'!$A$24</c:f>
              <c:strCache>
                <c:ptCount val="1"/>
                <c:pt idx="0">
                  <c:v>Long-term loan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'Cash Flow with LP optimization'!$B$22:$M$22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'Cash Flow with LP optimization'!$B$24:$M$24</c:f>
              <c:numCache>
                <c:formatCode>"$"#,##0</c:formatCode>
                <c:ptCount val="12"/>
                <c:pt idx="0">
                  <c:v>3.06191899255191E7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9B3-4F16-87C2-86458F3D9B3C}"/>
            </c:ext>
          </c:extLst>
        </c:ser>
        <c:ser>
          <c:idx val="2"/>
          <c:order val="2"/>
          <c:tx>
            <c:strRef>
              <c:f>'Cash Flow with LP optimization'!$A$25</c:f>
              <c:strCache>
                <c:ptCount val="1"/>
                <c:pt idx="0">
                  <c:v>Short-term loan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'Cash Flow with LP optimization'!$B$22:$M$22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'Cash Flow with LP optimization'!$B$25:$M$25</c:f>
              <c:numCache>
                <c:formatCode>"$"#,##0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8.61258736625706E6</c:v>
                </c:pt>
                <c:pt idx="4">
                  <c:v>1.30279680760061E7</c:v>
                </c:pt>
                <c:pt idx="5">
                  <c:v>1.65095794964014E7</c:v>
                </c:pt>
                <c:pt idx="6">
                  <c:v>1.60114150881026E7</c:v>
                </c:pt>
                <c:pt idx="7">
                  <c:v>1.95377782136793E7</c:v>
                </c:pt>
                <c:pt idx="8">
                  <c:v>2.21130367861397E7</c:v>
                </c:pt>
                <c:pt idx="9">
                  <c:v>7.65892423718701E6</c:v>
                </c:pt>
                <c:pt idx="10">
                  <c:v>0.0</c:v>
                </c:pt>
                <c:pt idx="11">
                  <c:v>3.2861918992552E6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9B3-4F16-87C2-86458F3D9B3C}"/>
            </c:ext>
          </c:extLst>
        </c:ser>
        <c:ser>
          <c:idx val="3"/>
          <c:order val="3"/>
          <c:tx>
            <c:strRef>
              <c:f>'Cash Flow with LP optimization'!$A$36</c:f>
              <c:strCache>
                <c:ptCount val="1"/>
                <c:pt idx="0">
                  <c:v>Cash flow from operations/sales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'Cash Flow with LP optimization'!$B$22:$M$22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'Cash Flow with LP optimization'!$B$36:$M$36</c:f>
              <c:numCache>
                <c:formatCode>"$"#,##0</c:formatCode>
                <c:ptCount val="12"/>
                <c:pt idx="0">
                  <c:v>-1.2E7</c:v>
                </c:pt>
                <c:pt idx="1">
                  <c:v>-1.0E7</c:v>
                </c:pt>
                <c:pt idx="2">
                  <c:v>-8.0E6</c:v>
                </c:pt>
                <c:pt idx="3">
                  <c:v>-1.0E7</c:v>
                </c:pt>
                <c:pt idx="4">
                  <c:v>-4.0E6</c:v>
                </c:pt>
                <c:pt idx="5">
                  <c:v>5.0E6</c:v>
                </c:pt>
                <c:pt idx="6">
                  <c:v>-7.0E6</c:v>
                </c:pt>
                <c:pt idx="7">
                  <c:v>-2.0E6</c:v>
                </c:pt>
                <c:pt idx="8">
                  <c:v>1.5E7</c:v>
                </c:pt>
                <c:pt idx="9">
                  <c:v>1.2E7</c:v>
                </c:pt>
                <c:pt idx="10">
                  <c:v>-7.0E6</c:v>
                </c:pt>
                <c:pt idx="11">
                  <c:v>4.5E7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9B3-4F16-87C2-86458F3D9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842448"/>
        <c:axId val="-2124534288"/>
      </c:lineChart>
      <c:catAx>
        <c:axId val="-212384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534288"/>
        <c:crosses val="autoZero"/>
        <c:auto val="1"/>
        <c:lblAlgn val="ctr"/>
        <c:lblOffset val="100"/>
        <c:noMultiLvlLbl val="0"/>
      </c:catAx>
      <c:valAx>
        <c:axId val="-212453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84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Annuary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07468958499"/>
          <c:y val="0.121051193813024"/>
          <c:w val="0.426109081084364"/>
          <c:h val="0.84304793986335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'Cash Flow with LP optimization'!$A$90</c:f>
              <c:strCache>
                <c:ptCount val="1"/>
                <c:pt idx="0">
                  <c:v>Interest dearned on excess cash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'Cash Flow with LP optimization'!$R$44</c:f>
              <c:numCache>
                <c:formatCode>General</c:formatCode>
                <c:ptCount val="1"/>
              </c:numCache>
            </c:numRef>
          </c:cat>
          <c:val>
            <c:numRef>
              <c:f>'Cash Flow with LP optimization'!$B$90</c:f>
              <c:numCache>
                <c:formatCode>"$"#,##0</c:formatCode>
                <c:ptCount val="1"/>
                <c:pt idx="0">
                  <c:v>726798.4059893597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D7F-489D-A67D-1CF71D6705DD}"/>
            </c:ext>
          </c:extLst>
        </c:ser>
        <c:ser>
          <c:idx val="0"/>
          <c:order val="1"/>
          <c:tx>
            <c:strRef>
              <c:f>'Cash Flow with LP optimization'!$A$89</c:f>
              <c:strCache>
                <c:ptCount val="1"/>
                <c:pt idx="0">
                  <c:v>Cash flow from operations/sales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'Cash Flow with LP optimization'!$R$44</c:f>
              <c:numCache>
                <c:formatCode>General</c:formatCode>
                <c:ptCount val="1"/>
              </c:numCache>
            </c:numRef>
          </c:cat>
          <c:val>
            <c:numRef>
              <c:f>'Cash Flow with LP optimization'!$B$89</c:f>
              <c:numCache>
                <c:formatCode>"$"#,##0</c:formatCode>
                <c:ptCount val="1"/>
                <c:pt idx="0">
                  <c:v>1.7E7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D7F-489D-A67D-1CF71D6705DD}"/>
            </c:ext>
          </c:extLst>
        </c:ser>
        <c:ser>
          <c:idx val="3"/>
          <c:order val="2"/>
          <c:tx>
            <c:strRef>
              <c:f>'Cash Flow with LP optimization'!$A$92</c:f>
              <c:strCache>
                <c:ptCount val="1"/>
                <c:pt idx="0">
                  <c:v>Interest on short-term loan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'Cash Flow with LP optimization'!$R$44</c:f>
              <c:numCache>
                <c:formatCode>General</c:formatCode>
                <c:ptCount val="1"/>
              </c:numCache>
            </c:numRef>
          </c:cat>
          <c:val>
            <c:numRef>
              <c:f>'Cash Flow with LP optimization'!$B$92</c:f>
              <c:numCache>
                <c:formatCode>"$"#,##0</c:formatCode>
                <c:ptCount val="1"/>
                <c:pt idx="0">
                  <c:v>-1.60136221744543E6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D7F-489D-A67D-1CF71D6705DD}"/>
            </c:ext>
          </c:extLst>
        </c:ser>
        <c:ser>
          <c:idx val="2"/>
          <c:order val="3"/>
          <c:tx>
            <c:strRef>
              <c:f>'Cash Flow with LP optimization'!$A$91</c:f>
              <c:strCache>
                <c:ptCount val="1"/>
                <c:pt idx="0">
                  <c:v>Interest on long-term loan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'Cash Flow with LP optimization'!$R$44</c:f>
              <c:numCache>
                <c:formatCode>General</c:formatCode>
                <c:ptCount val="1"/>
              </c:numCache>
            </c:numRef>
          </c:cat>
          <c:val>
            <c:numRef>
              <c:f>'Cash Flow with LP optimization'!$B$91</c:f>
              <c:numCache>
                <c:formatCode>"$"#,##0</c:formatCode>
                <c:ptCount val="1"/>
                <c:pt idx="0">
                  <c:v>-3.6743027910623E6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D7F-489D-A67D-1CF71D6705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-2124749840"/>
        <c:axId val="2138551728"/>
      </c:barChart>
      <c:catAx>
        <c:axId val="-212474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551728"/>
        <c:crosses val="autoZero"/>
        <c:auto val="1"/>
        <c:lblAlgn val="ctr"/>
        <c:lblOffset val="100"/>
        <c:noMultiLvlLbl val="0"/>
      </c:catAx>
      <c:valAx>
        <c:axId val="213855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749840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7860026519685"/>
          <c:y val="0.18764537345253"/>
          <c:w val="0.292137956863078"/>
          <c:h val="0.6870135747420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441613</xdr:colOff>
      <xdr:row>48</xdr:row>
      <xdr:rowOff>118999</xdr:rowOff>
    </xdr:from>
    <xdr:to>
      <xdr:col>3</xdr:col>
      <xdr:colOff>362444</xdr:colOff>
      <xdr:row>63</xdr:row>
      <xdr:rowOff>78920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416873</xdr:colOff>
      <xdr:row>65</xdr:row>
      <xdr:rowOff>24739</xdr:rowOff>
    </xdr:from>
    <xdr:to>
      <xdr:col>3</xdr:col>
      <xdr:colOff>903020</xdr:colOff>
      <xdr:row>86</xdr:row>
      <xdr:rowOff>19419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56"/>
  <sheetViews>
    <sheetView topLeftCell="A27" zoomScale="70" zoomScaleNormal="70" zoomScalePageLayoutView="70" workbookViewId="0">
      <selection activeCell="I54" sqref="I54"/>
    </sheetView>
  </sheetViews>
  <sheetFormatPr baseColWidth="10" defaultColWidth="8.83203125" defaultRowHeight="15" x14ac:dyDescent="0.2"/>
  <cols>
    <col min="1" max="1" width="37.83203125" style="9" customWidth="1"/>
    <col min="2" max="3" width="16" bestFit="1" customWidth="1"/>
    <col min="4" max="4" width="15.33203125" bestFit="1" customWidth="1"/>
    <col min="5" max="5" width="16" bestFit="1" customWidth="1"/>
    <col min="6" max="14" width="15.33203125" bestFit="1" customWidth="1"/>
    <col min="15" max="15" width="11.5" customWidth="1"/>
    <col min="16" max="16" width="28.33203125" customWidth="1"/>
    <col min="17" max="17" width="17.33203125" customWidth="1"/>
    <col min="19" max="19" width="8.83203125" style="2"/>
  </cols>
  <sheetData>
    <row r="2" spans="1:19" x14ac:dyDescent="0.2">
      <c r="A2" s="19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9" x14ac:dyDescent="0.2">
      <c r="A3" s="19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9" x14ac:dyDescent="0.2">
      <c r="A4" s="19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9" x14ac:dyDescent="0.2">
      <c r="A5" s="19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9" s="1" customFormat="1" ht="30.75" customHeight="1" x14ac:dyDescent="0.2">
      <c r="A6" s="48" t="s">
        <v>41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0"/>
      <c r="S6" s="40"/>
    </row>
    <row r="7" spans="1:19" x14ac:dyDescent="0.2">
      <c r="A7" s="19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9" x14ac:dyDescent="0.2">
      <c r="A8" s="20" t="s">
        <v>0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9" x14ac:dyDescent="0.2">
      <c r="A9" s="21" t="s">
        <v>1</v>
      </c>
      <c r="B9" s="2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9" x14ac:dyDescent="0.2">
      <c r="A10" s="21" t="s">
        <v>3</v>
      </c>
      <c r="B10" s="23">
        <v>0.01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9" x14ac:dyDescent="0.2">
      <c r="A11" s="21" t="s">
        <v>2</v>
      </c>
      <c r="B11" s="23">
        <v>1.4999999999999999E-2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9" x14ac:dyDescent="0.2">
      <c r="A12" s="21" t="s">
        <v>32</v>
      </c>
      <c r="B12" s="23">
        <v>4.0000000000000001E-3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9" x14ac:dyDescent="0.2">
      <c r="A13" s="19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9" x14ac:dyDescent="0.2">
      <c r="A14" s="20" t="s">
        <v>33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9" ht="30" x14ac:dyDescent="0.2">
      <c r="A15" s="21" t="s">
        <v>40</v>
      </c>
      <c r="B15" s="24">
        <v>8000000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9" ht="30" x14ac:dyDescent="0.2">
      <c r="A16" s="21" t="s">
        <v>4</v>
      </c>
      <c r="B16" s="24">
        <v>5000000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21" x14ac:dyDescent="0.2">
      <c r="A17" s="19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21" x14ac:dyDescent="0.2">
      <c r="A18" s="20" t="s">
        <v>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21" ht="30" x14ac:dyDescent="0.2">
      <c r="A19" s="12" t="s">
        <v>5</v>
      </c>
      <c r="B19" s="13">
        <v>6500000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T19" s="2"/>
      <c r="U19" s="2"/>
    </row>
    <row r="20" spans="1:21" x14ac:dyDescent="0.2">
      <c r="A20" s="14"/>
      <c r="B20" s="25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21" x14ac:dyDescent="0.2">
      <c r="A21" s="26" t="s">
        <v>36</v>
      </c>
      <c r="B21" s="25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21" x14ac:dyDescent="0.2">
      <c r="B22" s="8" t="s">
        <v>8</v>
      </c>
      <c r="C22" s="8" t="s">
        <v>9</v>
      </c>
      <c r="D22" s="8" t="s">
        <v>10</v>
      </c>
      <c r="E22" s="8" t="s">
        <v>11</v>
      </c>
      <c r="F22" s="8" t="s">
        <v>12</v>
      </c>
      <c r="G22" s="8" t="s">
        <v>13</v>
      </c>
      <c r="H22" s="8" t="s">
        <v>14</v>
      </c>
      <c r="I22" s="8" t="s">
        <v>15</v>
      </c>
      <c r="J22" s="8" t="s">
        <v>16</v>
      </c>
      <c r="K22" s="8" t="s">
        <v>17</v>
      </c>
      <c r="L22" s="8" t="s">
        <v>18</v>
      </c>
      <c r="M22" s="8" t="s">
        <v>19</v>
      </c>
      <c r="N22" s="8" t="s">
        <v>29</v>
      </c>
      <c r="O22" s="27"/>
      <c r="P22" s="39" t="s">
        <v>38</v>
      </c>
      <c r="Q22" s="39" t="s">
        <v>37</v>
      </c>
      <c r="R22" s="2"/>
    </row>
    <row r="23" spans="1:21" x14ac:dyDescent="0.2">
      <c r="A23" s="12" t="s">
        <v>7</v>
      </c>
      <c r="B23" s="11">
        <f>B19</f>
        <v>6500000</v>
      </c>
      <c r="C23" s="11">
        <f>B38+B42</f>
        <v>39658000</v>
      </c>
      <c r="D23" s="11">
        <f t="shared" ref="D23:L23" si="0">C38+C42</f>
        <v>29324832</v>
      </c>
      <c r="E23" s="11">
        <f t="shared" si="0"/>
        <v>20958331.328000002</v>
      </c>
      <c r="F23" s="11">
        <f t="shared" si="0"/>
        <v>20590364.653312001</v>
      </c>
      <c r="G23" s="11">
        <f t="shared" si="0"/>
        <v>16054326.11192525</v>
      </c>
      <c r="H23" s="11">
        <f t="shared" si="0"/>
        <v>20536143.416372951</v>
      </c>
      <c r="I23" s="11">
        <f t="shared" si="0"/>
        <v>12987887.990038443</v>
      </c>
      <c r="J23" s="11">
        <f t="shared" si="0"/>
        <v>10429439.541998597</v>
      </c>
      <c r="K23" s="11">
        <f t="shared" si="0"/>
        <v>24928757.300166588</v>
      </c>
      <c r="L23" s="11">
        <f t="shared" si="0"/>
        <v>36474072.329367258</v>
      </c>
      <c r="M23" s="11">
        <f>L38+L42</f>
        <v>18949568.618684728</v>
      </c>
      <c r="N23" s="11">
        <f>M38+M42</f>
        <v>63753566.893159464</v>
      </c>
      <c r="O23" s="31"/>
      <c r="P23" s="2"/>
      <c r="Q23" s="2"/>
      <c r="R23" s="2"/>
    </row>
    <row r="24" spans="1:21" x14ac:dyDescent="0.2">
      <c r="A24" s="12" t="s">
        <v>3</v>
      </c>
      <c r="B24" s="10">
        <v>45000000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7"/>
      <c r="O24" s="7"/>
      <c r="P24" s="21" t="s">
        <v>3</v>
      </c>
      <c r="Q24" s="15">
        <f>B24</f>
        <v>45000000</v>
      </c>
      <c r="R24" s="2"/>
    </row>
    <row r="25" spans="1:21" x14ac:dyDescent="0.2">
      <c r="A25" s="12" t="s">
        <v>20</v>
      </c>
      <c r="B25" s="5">
        <v>0</v>
      </c>
      <c r="C25" s="5">
        <v>0</v>
      </c>
      <c r="D25" s="5">
        <v>0</v>
      </c>
      <c r="E25" s="5">
        <v>10000000</v>
      </c>
      <c r="F25" s="5">
        <v>10000000</v>
      </c>
      <c r="G25" s="5">
        <v>10000000</v>
      </c>
      <c r="H25" s="5">
        <v>10000000</v>
      </c>
      <c r="I25" s="5">
        <v>10000000</v>
      </c>
      <c r="J25" s="5">
        <v>10000000</v>
      </c>
      <c r="K25" s="5">
        <v>10000000</v>
      </c>
      <c r="L25" s="5">
        <v>0</v>
      </c>
      <c r="M25" s="5">
        <v>0</v>
      </c>
      <c r="N25" s="7"/>
      <c r="O25" s="7"/>
      <c r="P25" s="21" t="s">
        <v>20</v>
      </c>
      <c r="Q25" s="15">
        <f>SUM(B25:M25)</f>
        <v>70000000</v>
      </c>
      <c r="R25" s="2"/>
    </row>
    <row r="26" spans="1:21" s="2" customFormat="1" x14ac:dyDescent="0.2">
      <c r="A26" s="19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9"/>
    </row>
    <row r="27" spans="1:21" x14ac:dyDescent="0.2">
      <c r="A27" s="21" t="s">
        <v>21</v>
      </c>
      <c r="B27" s="15">
        <f t="shared" ref="B27:M27" si="1">$B24*$B10</f>
        <v>450000</v>
      </c>
      <c r="C27" s="15">
        <f t="shared" si="1"/>
        <v>450000</v>
      </c>
      <c r="D27" s="15">
        <f t="shared" si="1"/>
        <v>450000</v>
      </c>
      <c r="E27" s="15">
        <f t="shared" si="1"/>
        <v>450000</v>
      </c>
      <c r="F27" s="15">
        <f t="shared" si="1"/>
        <v>450000</v>
      </c>
      <c r="G27" s="15">
        <f t="shared" si="1"/>
        <v>450000</v>
      </c>
      <c r="H27" s="15">
        <f t="shared" si="1"/>
        <v>450000</v>
      </c>
      <c r="I27" s="15">
        <f t="shared" si="1"/>
        <v>450000</v>
      </c>
      <c r="J27" s="15">
        <f t="shared" si="1"/>
        <v>450000</v>
      </c>
      <c r="K27" s="15">
        <f t="shared" si="1"/>
        <v>450000</v>
      </c>
      <c r="L27" s="15">
        <f t="shared" si="1"/>
        <v>450000</v>
      </c>
      <c r="M27" s="15">
        <f t="shared" si="1"/>
        <v>450000</v>
      </c>
      <c r="N27" s="7"/>
      <c r="O27" s="7"/>
      <c r="P27" s="21" t="s">
        <v>21</v>
      </c>
      <c r="Q27" s="15">
        <f>SUM(B27:M27)</f>
        <v>5400000</v>
      </c>
      <c r="R27" s="2"/>
    </row>
    <row r="28" spans="1:21" x14ac:dyDescent="0.2">
      <c r="A28" s="21" t="s">
        <v>22</v>
      </c>
      <c r="B28" s="15">
        <f t="shared" ref="B28:M28" si="2">B25*$B11</f>
        <v>0</v>
      </c>
      <c r="C28" s="15">
        <f t="shared" si="2"/>
        <v>0</v>
      </c>
      <c r="D28" s="15">
        <f t="shared" si="2"/>
        <v>0</v>
      </c>
      <c r="E28" s="15">
        <f t="shared" si="2"/>
        <v>150000</v>
      </c>
      <c r="F28" s="15">
        <f t="shared" si="2"/>
        <v>150000</v>
      </c>
      <c r="G28" s="15">
        <f t="shared" si="2"/>
        <v>150000</v>
      </c>
      <c r="H28" s="15">
        <f t="shared" si="2"/>
        <v>150000</v>
      </c>
      <c r="I28" s="15">
        <f t="shared" si="2"/>
        <v>150000</v>
      </c>
      <c r="J28" s="15">
        <f t="shared" si="2"/>
        <v>150000</v>
      </c>
      <c r="K28" s="15">
        <f t="shared" si="2"/>
        <v>150000</v>
      </c>
      <c r="L28" s="15">
        <f t="shared" si="2"/>
        <v>0</v>
      </c>
      <c r="M28" s="15">
        <f t="shared" si="2"/>
        <v>0</v>
      </c>
      <c r="N28" s="7"/>
      <c r="O28" s="7"/>
      <c r="P28" s="21" t="s">
        <v>22</v>
      </c>
      <c r="Q28" s="15">
        <f>SUM(B28:M28)</f>
        <v>1050000</v>
      </c>
      <c r="R28" s="2"/>
    </row>
    <row r="29" spans="1:21" x14ac:dyDescent="0.2">
      <c r="A29" s="1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21" t="s">
        <v>31</v>
      </c>
      <c r="Q29" s="28">
        <f>SUM(Q27:Q28)</f>
        <v>6450000</v>
      </c>
      <c r="R29" s="2"/>
    </row>
    <row r="30" spans="1:21" ht="30" x14ac:dyDescent="0.2">
      <c r="A30" s="21" t="s">
        <v>23</v>
      </c>
      <c r="B30" s="15">
        <v>0</v>
      </c>
      <c r="C30" s="15">
        <f>B27</f>
        <v>450000</v>
      </c>
      <c r="D30" s="15">
        <f t="shared" ref="D30:L30" si="3">C27</f>
        <v>450000</v>
      </c>
      <c r="E30" s="15">
        <f t="shared" si="3"/>
        <v>450000</v>
      </c>
      <c r="F30" s="15">
        <f t="shared" si="3"/>
        <v>450000</v>
      </c>
      <c r="G30" s="15">
        <f t="shared" si="3"/>
        <v>450000</v>
      </c>
      <c r="H30" s="15">
        <f t="shared" si="3"/>
        <v>450000</v>
      </c>
      <c r="I30" s="15">
        <f t="shared" si="3"/>
        <v>450000</v>
      </c>
      <c r="J30" s="15">
        <f t="shared" si="3"/>
        <v>450000</v>
      </c>
      <c r="K30" s="15">
        <f t="shared" si="3"/>
        <v>450000</v>
      </c>
      <c r="L30" s="15">
        <f t="shared" si="3"/>
        <v>450000</v>
      </c>
      <c r="M30" s="15">
        <f>L27</f>
        <v>450000</v>
      </c>
      <c r="N30" s="15">
        <f>M27+B24</f>
        <v>45450000</v>
      </c>
      <c r="O30" s="31"/>
      <c r="P30" s="21" t="s">
        <v>23</v>
      </c>
      <c r="Q30" s="15">
        <f>SUM(B30:N30)</f>
        <v>50400000</v>
      </c>
      <c r="R30" s="2"/>
    </row>
    <row r="31" spans="1:21" ht="30" x14ac:dyDescent="0.2">
      <c r="A31" s="21" t="s">
        <v>24</v>
      </c>
      <c r="B31" s="15">
        <v>0</v>
      </c>
      <c r="C31" s="15">
        <f>B25+B28</f>
        <v>0</v>
      </c>
      <c r="D31" s="15">
        <f t="shared" ref="D31:N31" si="4">C25+C28</f>
        <v>0</v>
      </c>
      <c r="E31" s="15">
        <f t="shared" si="4"/>
        <v>0</v>
      </c>
      <c r="F31" s="15">
        <f t="shared" si="4"/>
        <v>10150000</v>
      </c>
      <c r="G31" s="15">
        <f t="shared" si="4"/>
        <v>10150000</v>
      </c>
      <c r="H31" s="15">
        <f t="shared" si="4"/>
        <v>10150000</v>
      </c>
      <c r="I31" s="15">
        <f t="shared" si="4"/>
        <v>10150000</v>
      </c>
      <c r="J31" s="15">
        <f t="shared" si="4"/>
        <v>10150000</v>
      </c>
      <c r="K31" s="15">
        <f t="shared" si="4"/>
        <v>10150000</v>
      </c>
      <c r="L31" s="15">
        <f t="shared" si="4"/>
        <v>10150000</v>
      </c>
      <c r="M31" s="15">
        <f t="shared" si="4"/>
        <v>0</v>
      </c>
      <c r="N31" s="15">
        <f t="shared" si="4"/>
        <v>0</v>
      </c>
      <c r="O31" s="31"/>
      <c r="P31" s="21" t="s">
        <v>24</v>
      </c>
      <c r="Q31" s="15">
        <f>SUM(B31:N31)</f>
        <v>71050000</v>
      </c>
      <c r="R31" s="2"/>
    </row>
    <row r="32" spans="1:21" x14ac:dyDescent="0.2">
      <c r="A32" s="21" t="s">
        <v>25</v>
      </c>
      <c r="B32" s="15">
        <f>SUM(B23:B25)-SUM(B30:B31)</f>
        <v>51500000</v>
      </c>
      <c r="C32" s="15">
        <f t="shared" ref="C32:N32" si="5">SUM(C23:C25)-SUM(C30:C31)</f>
        <v>39208000</v>
      </c>
      <c r="D32" s="15">
        <f t="shared" si="5"/>
        <v>28874832</v>
      </c>
      <c r="E32" s="15">
        <f t="shared" si="5"/>
        <v>30508331.328000002</v>
      </c>
      <c r="F32" s="15">
        <f t="shared" si="5"/>
        <v>19990364.653312001</v>
      </c>
      <c r="G32" s="15">
        <f t="shared" si="5"/>
        <v>15454326.111925252</v>
      </c>
      <c r="H32" s="15">
        <f t="shared" si="5"/>
        <v>19936143.416372951</v>
      </c>
      <c r="I32" s="15">
        <f t="shared" si="5"/>
        <v>12387887.990038443</v>
      </c>
      <c r="J32" s="15">
        <f t="shared" si="5"/>
        <v>9829439.541998595</v>
      </c>
      <c r="K32" s="15">
        <f t="shared" si="5"/>
        <v>24328757.300166592</v>
      </c>
      <c r="L32" s="15">
        <f t="shared" si="5"/>
        <v>25874072.329367258</v>
      </c>
      <c r="M32" s="15">
        <f t="shared" si="5"/>
        <v>18499568.618684728</v>
      </c>
      <c r="N32" s="28">
        <f t="shared" si="5"/>
        <v>18303566.893159464</v>
      </c>
      <c r="O32" s="31"/>
      <c r="P32" s="14"/>
      <c r="Q32" s="7"/>
      <c r="R32" s="2"/>
    </row>
    <row r="33" spans="1:19" s="16" customFormat="1" x14ac:dyDescent="0.2">
      <c r="A33" s="32"/>
      <c r="B33" s="33" t="s">
        <v>30</v>
      </c>
      <c r="C33" s="33" t="s">
        <v>30</v>
      </c>
      <c r="D33" s="33" t="s">
        <v>30</v>
      </c>
      <c r="E33" s="33" t="s">
        <v>30</v>
      </c>
      <c r="F33" s="33" t="s">
        <v>30</v>
      </c>
      <c r="G33" s="33" t="s">
        <v>30</v>
      </c>
      <c r="H33" s="33" t="s">
        <v>30</v>
      </c>
      <c r="I33" s="33" t="s">
        <v>30</v>
      </c>
      <c r="J33" s="33" t="s">
        <v>30</v>
      </c>
      <c r="K33" s="33" t="s">
        <v>30</v>
      </c>
      <c r="L33" s="33" t="s">
        <v>30</v>
      </c>
      <c r="M33" s="33" t="s">
        <v>30</v>
      </c>
      <c r="N33" s="33" t="s">
        <v>30</v>
      </c>
      <c r="O33" s="34"/>
      <c r="P33" s="29"/>
      <c r="Q33" s="30"/>
      <c r="R33" s="30"/>
      <c r="S33" s="30"/>
    </row>
    <row r="34" spans="1:19" x14ac:dyDescent="0.2">
      <c r="A34" s="21" t="s">
        <v>35</v>
      </c>
      <c r="B34" s="15">
        <f>$B$15</f>
        <v>8000000</v>
      </c>
      <c r="C34" s="15">
        <f t="shared" ref="C34:N34" si="6">$B$15</f>
        <v>8000000</v>
      </c>
      <c r="D34" s="15">
        <f t="shared" si="6"/>
        <v>8000000</v>
      </c>
      <c r="E34" s="15">
        <f t="shared" si="6"/>
        <v>8000000</v>
      </c>
      <c r="F34" s="15">
        <f t="shared" si="6"/>
        <v>8000000</v>
      </c>
      <c r="G34" s="15">
        <f t="shared" si="6"/>
        <v>8000000</v>
      </c>
      <c r="H34" s="15">
        <f t="shared" si="6"/>
        <v>8000000</v>
      </c>
      <c r="I34" s="15">
        <f t="shared" si="6"/>
        <v>8000000</v>
      </c>
      <c r="J34" s="15">
        <f t="shared" si="6"/>
        <v>8000000</v>
      </c>
      <c r="K34" s="15">
        <f t="shared" si="6"/>
        <v>8000000</v>
      </c>
      <c r="L34" s="15">
        <f t="shared" si="6"/>
        <v>8000000</v>
      </c>
      <c r="M34" s="15">
        <f t="shared" si="6"/>
        <v>8000000</v>
      </c>
      <c r="N34" s="15">
        <f t="shared" si="6"/>
        <v>8000000</v>
      </c>
      <c r="O34" s="31"/>
      <c r="P34" s="14"/>
      <c r="Q34" s="2"/>
      <c r="R34" s="2"/>
    </row>
    <row r="35" spans="1:19" x14ac:dyDescent="0.2">
      <c r="A35" s="19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31"/>
      <c r="P35" s="19"/>
      <c r="Q35" s="2"/>
      <c r="R35" s="2"/>
    </row>
    <row r="36" spans="1:19" x14ac:dyDescent="0.2">
      <c r="A36" s="12" t="s">
        <v>26</v>
      </c>
      <c r="B36" s="17">
        <v>-12000000</v>
      </c>
      <c r="C36" s="17">
        <v>-10000000</v>
      </c>
      <c r="D36" s="17">
        <v>-8000000</v>
      </c>
      <c r="E36" s="17">
        <v>-10000000</v>
      </c>
      <c r="F36" s="17">
        <v>-4000000</v>
      </c>
      <c r="G36" s="17">
        <v>5000000</v>
      </c>
      <c r="H36" s="17">
        <v>-7000000</v>
      </c>
      <c r="I36" s="17">
        <v>-2000000</v>
      </c>
      <c r="J36" s="17">
        <v>15000000</v>
      </c>
      <c r="K36" s="17">
        <v>12000000</v>
      </c>
      <c r="L36" s="17">
        <v>-7000000</v>
      </c>
      <c r="M36" s="17">
        <v>45000000</v>
      </c>
      <c r="N36" s="4"/>
      <c r="O36" s="18"/>
      <c r="P36" s="21" t="s">
        <v>26</v>
      </c>
      <c r="Q36" s="15">
        <f>SUM(B36:M36)</f>
        <v>17000000</v>
      </c>
      <c r="R36" s="2"/>
    </row>
    <row r="37" spans="1:19" x14ac:dyDescent="0.2">
      <c r="A37" s="19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19"/>
      <c r="Q37" s="2"/>
      <c r="R37" s="2"/>
    </row>
    <row r="38" spans="1:19" x14ac:dyDescent="0.2">
      <c r="A38" s="21" t="s">
        <v>27</v>
      </c>
      <c r="B38" s="15">
        <f>B32+B36</f>
        <v>39500000</v>
      </c>
      <c r="C38" s="15">
        <f t="shared" ref="C38:M38" si="7">C32+C36</f>
        <v>29208000</v>
      </c>
      <c r="D38" s="15">
        <f t="shared" si="7"/>
        <v>20874832</v>
      </c>
      <c r="E38" s="15">
        <f t="shared" si="7"/>
        <v>20508331.328000002</v>
      </c>
      <c r="F38" s="15">
        <f t="shared" si="7"/>
        <v>15990364.653312001</v>
      </c>
      <c r="G38" s="15">
        <f t="shared" si="7"/>
        <v>20454326.111925252</v>
      </c>
      <c r="H38" s="15">
        <f t="shared" si="7"/>
        <v>12936143.416372951</v>
      </c>
      <c r="I38" s="15">
        <f t="shared" si="7"/>
        <v>10387887.990038443</v>
      </c>
      <c r="J38" s="15">
        <f t="shared" si="7"/>
        <v>24829439.541998595</v>
      </c>
      <c r="K38" s="15">
        <f t="shared" si="7"/>
        <v>36328757.300166592</v>
      </c>
      <c r="L38" s="15">
        <f t="shared" si="7"/>
        <v>18874072.329367258</v>
      </c>
      <c r="M38" s="15">
        <f t="shared" si="7"/>
        <v>63499568.618684724</v>
      </c>
      <c r="N38" s="7"/>
      <c r="O38" s="7"/>
      <c r="P38" s="14"/>
      <c r="Q38" s="2"/>
      <c r="R38" s="2"/>
    </row>
    <row r="39" spans="1:19" x14ac:dyDescent="0.2">
      <c r="A39" s="21"/>
      <c r="B39" s="33" t="s">
        <v>30</v>
      </c>
      <c r="C39" s="33" t="s">
        <v>30</v>
      </c>
      <c r="D39" s="33" t="s">
        <v>30</v>
      </c>
      <c r="E39" s="33" t="s">
        <v>30</v>
      </c>
      <c r="F39" s="33" t="s">
        <v>30</v>
      </c>
      <c r="G39" s="33" t="s">
        <v>30</v>
      </c>
      <c r="H39" s="33" t="s">
        <v>30</v>
      </c>
      <c r="I39" s="33" t="s">
        <v>30</v>
      </c>
      <c r="J39" s="33" t="s">
        <v>30</v>
      </c>
      <c r="K39" s="33" t="s">
        <v>30</v>
      </c>
      <c r="L39" s="33" t="s">
        <v>30</v>
      </c>
      <c r="M39" s="33" t="s">
        <v>30</v>
      </c>
      <c r="N39" s="7"/>
      <c r="O39" s="7"/>
      <c r="P39" s="14"/>
      <c r="Q39" s="2"/>
      <c r="R39" s="2"/>
    </row>
    <row r="40" spans="1:19" x14ac:dyDescent="0.2">
      <c r="A40" s="21" t="s">
        <v>35</v>
      </c>
      <c r="B40" s="15">
        <f>$B$16</f>
        <v>5000000</v>
      </c>
      <c r="C40" s="15">
        <f t="shared" ref="C40:M40" si="8">$B$16</f>
        <v>5000000</v>
      </c>
      <c r="D40" s="15">
        <f t="shared" si="8"/>
        <v>5000000</v>
      </c>
      <c r="E40" s="15">
        <f t="shared" si="8"/>
        <v>5000000</v>
      </c>
      <c r="F40" s="15">
        <f t="shared" si="8"/>
        <v>5000000</v>
      </c>
      <c r="G40" s="15">
        <f t="shared" si="8"/>
        <v>5000000</v>
      </c>
      <c r="H40" s="15">
        <f t="shared" si="8"/>
        <v>5000000</v>
      </c>
      <c r="I40" s="15">
        <f t="shared" si="8"/>
        <v>5000000</v>
      </c>
      <c r="J40" s="15">
        <f t="shared" si="8"/>
        <v>5000000</v>
      </c>
      <c r="K40" s="15">
        <f t="shared" si="8"/>
        <v>5000000</v>
      </c>
      <c r="L40" s="15">
        <f t="shared" si="8"/>
        <v>5000000</v>
      </c>
      <c r="M40" s="15">
        <f t="shared" si="8"/>
        <v>5000000</v>
      </c>
      <c r="N40" s="7"/>
      <c r="O40" s="7"/>
      <c r="P40" s="14"/>
      <c r="Q40" s="2"/>
      <c r="R40" s="2"/>
    </row>
    <row r="41" spans="1:19" x14ac:dyDescent="0.2">
      <c r="A41" s="14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7"/>
      <c r="O41" s="7"/>
      <c r="P41" s="14"/>
      <c r="Q41" s="2"/>
      <c r="R41" s="2"/>
    </row>
    <row r="42" spans="1:19" ht="23.25" customHeight="1" x14ac:dyDescent="0.2">
      <c r="A42" s="21" t="s">
        <v>28</v>
      </c>
      <c r="B42" s="15">
        <f t="shared" ref="B42:M42" si="9">B38*$B12</f>
        <v>158000</v>
      </c>
      <c r="C42" s="15">
        <f t="shared" si="9"/>
        <v>116832</v>
      </c>
      <c r="D42" s="15">
        <f t="shared" si="9"/>
        <v>83499.328000000009</v>
      </c>
      <c r="E42" s="15">
        <f t="shared" si="9"/>
        <v>82033.325312000015</v>
      </c>
      <c r="F42" s="15">
        <f t="shared" si="9"/>
        <v>63961.458613248004</v>
      </c>
      <c r="G42" s="15">
        <f t="shared" si="9"/>
        <v>81817.304447701012</v>
      </c>
      <c r="H42" s="15">
        <f t="shared" si="9"/>
        <v>51744.573665491807</v>
      </c>
      <c r="I42" s="15">
        <f t="shared" si="9"/>
        <v>41551.551960153774</v>
      </c>
      <c r="J42" s="15">
        <f t="shared" si="9"/>
        <v>99317.758167994383</v>
      </c>
      <c r="K42" s="15">
        <f t="shared" si="9"/>
        <v>145315.02920066638</v>
      </c>
      <c r="L42" s="15">
        <f t="shared" si="9"/>
        <v>75496.289317469025</v>
      </c>
      <c r="M42" s="15">
        <f t="shared" si="9"/>
        <v>253998.27447473889</v>
      </c>
      <c r="N42" s="7"/>
      <c r="O42" s="7"/>
      <c r="P42" s="21" t="s">
        <v>28</v>
      </c>
      <c r="Q42" s="15">
        <f>SUM(B42:M42)</f>
        <v>1253566.8931594633</v>
      </c>
      <c r="R42" s="2"/>
    </row>
    <row r="43" spans="1:19" x14ac:dyDescent="0.2">
      <c r="A43" s="19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2"/>
      <c r="Q43" s="2"/>
      <c r="R43" s="2"/>
    </row>
    <row r="44" spans="1:19" ht="16" thickBot="1" x14ac:dyDescent="0.25">
      <c r="A44" s="20" t="s">
        <v>34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2"/>
      <c r="Q44" s="2"/>
      <c r="R44" s="2"/>
    </row>
    <row r="45" spans="1:19" x14ac:dyDescent="0.2">
      <c r="A45" s="35" t="s">
        <v>42</v>
      </c>
      <c r="B45" s="36">
        <f>Q29</f>
        <v>6450000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2"/>
      <c r="Q45" s="2"/>
      <c r="R45" s="2"/>
    </row>
    <row r="46" spans="1:19" ht="31" thickBot="1" x14ac:dyDescent="0.25">
      <c r="A46" s="37" t="s">
        <v>39</v>
      </c>
      <c r="B46" s="38">
        <f>N32</f>
        <v>18303566.893159464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2"/>
      <c r="Q46" s="2"/>
      <c r="R46" s="2"/>
    </row>
    <row r="47" spans="1:19" x14ac:dyDescent="0.2">
      <c r="A47" s="19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9" x14ac:dyDescent="0.2">
      <c r="A48" s="1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x14ac:dyDescent="0.2">
      <c r="A49" s="19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x14ac:dyDescent="0.2">
      <c r="A50" s="19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x14ac:dyDescent="0.2">
      <c r="A51" s="19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 x14ac:dyDescent="0.2">
      <c r="A52" s="19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 x14ac:dyDescent="0.2">
      <c r="A53" s="19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 x14ac:dyDescent="0.2">
      <c r="A54" s="19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 x14ac:dyDescent="0.2">
      <c r="A55" s="19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 x14ac:dyDescent="0.2">
      <c r="A56" s="19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</sheetData>
  <mergeCells count="1">
    <mergeCell ref="A6:Q6"/>
  </mergeCells>
  <conditionalFormatting sqref="B38:M38">
    <cfRule type="cellIs" dxfId="5" priority="4" stopIfTrue="1" operator="greaterThan">
      <formula>B$40</formula>
    </cfRule>
    <cfRule type="cellIs" dxfId="4" priority="5" stopIfTrue="1" operator="equal">
      <formula>B$40</formula>
    </cfRule>
    <cfRule type="cellIs" dxfId="3" priority="6" stopIfTrue="1" operator="lessThan">
      <formula>B$40</formula>
    </cfRule>
  </conditionalFormatting>
  <conditionalFormatting sqref="B32:N32">
    <cfRule type="cellIs" dxfId="2" priority="1" operator="lessThan">
      <formula>B$34</formula>
    </cfRule>
    <cfRule type="cellIs" dxfId="1" priority="2" operator="equal">
      <formula>B$34</formula>
    </cfRule>
    <cfRule type="cellIs" dxfId="0" priority="3" operator="greaterThan">
      <formula>B$34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92"/>
  <sheetViews>
    <sheetView tabSelected="1" topLeftCell="A13" zoomScale="90" zoomScaleNormal="90" zoomScalePageLayoutView="90" workbookViewId="0">
      <selection activeCell="S33" sqref="S33"/>
    </sheetView>
  </sheetViews>
  <sheetFormatPr baseColWidth="10" defaultColWidth="8.83203125" defaultRowHeight="15" x14ac:dyDescent="0.2"/>
  <cols>
    <col min="1" max="1" width="37.83203125" style="9" customWidth="1"/>
    <col min="2" max="3" width="16" bestFit="1" customWidth="1"/>
    <col min="4" max="4" width="15.33203125" bestFit="1" customWidth="1"/>
    <col min="5" max="5" width="16" bestFit="1" customWidth="1"/>
    <col min="6" max="14" width="15.33203125" bestFit="1" customWidth="1"/>
    <col min="15" max="15" width="11.5" customWidth="1"/>
    <col min="16" max="16" width="28.33203125" customWidth="1"/>
    <col min="17" max="17" width="17.33203125" customWidth="1"/>
    <col min="19" max="19" width="8.83203125" style="2"/>
    <col min="20" max="20" width="18.6640625" customWidth="1"/>
    <col min="21" max="21" width="12.5" bestFit="1" customWidth="1"/>
  </cols>
  <sheetData>
    <row r="2" spans="1:19" x14ac:dyDescent="0.2">
      <c r="A2" s="19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9" x14ac:dyDescent="0.2">
      <c r="A3" s="19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9" x14ac:dyDescent="0.2">
      <c r="A4" s="19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9" x14ac:dyDescent="0.2">
      <c r="A5" s="19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9" s="1" customFormat="1" ht="30.75" customHeight="1" x14ac:dyDescent="0.2">
      <c r="A6" s="48" t="s">
        <v>41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0"/>
      <c r="S6" s="40"/>
    </row>
    <row r="7" spans="1:19" x14ac:dyDescent="0.2">
      <c r="A7" s="19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9" x14ac:dyDescent="0.2">
      <c r="A8" s="20" t="s">
        <v>0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9" x14ac:dyDescent="0.2">
      <c r="A9" s="21" t="s">
        <v>1</v>
      </c>
      <c r="B9" s="2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9" x14ac:dyDescent="0.2">
      <c r="A10" s="21" t="s">
        <v>3</v>
      </c>
      <c r="B10" s="23">
        <v>0.01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9" x14ac:dyDescent="0.2">
      <c r="A11" s="21" t="s">
        <v>2</v>
      </c>
      <c r="B11" s="23">
        <v>1.4999999999999999E-2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9" x14ac:dyDescent="0.2">
      <c r="A12" s="21" t="s">
        <v>32</v>
      </c>
      <c r="B12" s="23">
        <v>4.0000000000000001E-3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9" x14ac:dyDescent="0.2">
      <c r="A13" s="19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9" x14ac:dyDescent="0.2">
      <c r="A14" s="20" t="s">
        <v>33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9" ht="30" x14ac:dyDescent="0.2">
      <c r="A15" s="21" t="s">
        <v>40</v>
      </c>
      <c r="B15" s="24">
        <v>8000000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9" ht="30" x14ac:dyDescent="0.2">
      <c r="A16" s="21" t="s">
        <v>4</v>
      </c>
      <c r="B16" s="24">
        <v>5000000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21" x14ac:dyDescent="0.2">
      <c r="A17" s="19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21" x14ac:dyDescent="0.2">
      <c r="A18" s="20" t="s">
        <v>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21" ht="30" x14ac:dyDescent="0.2">
      <c r="A19" s="12" t="s">
        <v>5</v>
      </c>
      <c r="B19" s="47">
        <v>6500000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T19" s="2"/>
      <c r="U19" s="2"/>
    </row>
    <row r="20" spans="1:21" x14ac:dyDescent="0.2">
      <c r="A20" s="14"/>
      <c r="B20" s="25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21" x14ac:dyDescent="0.2">
      <c r="A21" s="26" t="s">
        <v>36</v>
      </c>
      <c r="B21" s="25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21" x14ac:dyDescent="0.2">
      <c r="B22" s="8" t="s">
        <v>8</v>
      </c>
      <c r="C22" s="8" t="s">
        <v>9</v>
      </c>
      <c r="D22" s="8" t="s">
        <v>10</v>
      </c>
      <c r="E22" s="8" t="s">
        <v>11</v>
      </c>
      <c r="F22" s="8" t="s">
        <v>12</v>
      </c>
      <c r="G22" s="8" t="s">
        <v>13</v>
      </c>
      <c r="H22" s="8" t="s">
        <v>14</v>
      </c>
      <c r="I22" s="8" t="s">
        <v>15</v>
      </c>
      <c r="J22" s="8" t="s">
        <v>16</v>
      </c>
      <c r="K22" s="8" t="s">
        <v>17</v>
      </c>
      <c r="L22" s="8" t="s">
        <v>18</v>
      </c>
      <c r="M22" s="8" t="s">
        <v>19</v>
      </c>
      <c r="N22" s="8" t="s">
        <v>8</v>
      </c>
      <c r="O22" s="27"/>
      <c r="P22" s="39" t="s">
        <v>38</v>
      </c>
      <c r="Q22" s="39" t="s">
        <v>37</v>
      </c>
      <c r="R22" s="2"/>
    </row>
    <row r="23" spans="1:21" x14ac:dyDescent="0.2">
      <c r="A23" s="12" t="s">
        <v>7</v>
      </c>
      <c r="B23" s="11">
        <f>B19</f>
        <v>6500000</v>
      </c>
      <c r="C23" s="11">
        <f>B38+B42</f>
        <v>25219666.685221229</v>
      </c>
      <c r="D23" s="11">
        <f t="shared" ref="D23:L23" si="0">C38+C42</f>
        <v>14973128.685109902</v>
      </c>
      <c r="E23" s="11">
        <f t="shared" si="0"/>
        <v>6693604.5329981288</v>
      </c>
      <c r="F23" s="11">
        <f t="shared" si="0"/>
        <v>5019999.9999999981</v>
      </c>
      <c r="G23" s="11">
        <f t="shared" si="0"/>
        <v>5019999.9999999981</v>
      </c>
      <c r="H23" s="11">
        <f t="shared" si="0"/>
        <v>13052000.000000006</v>
      </c>
      <c r="I23" s="11">
        <f t="shared" si="0"/>
        <v>5020000.0000000037</v>
      </c>
      <c r="J23" s="11">
        <f t="shared" si="0"/>
        <v>6024000</v>
      </c>
      <c r="K23" s="11">
        <f t="shared" si="0"/>
        <v>23091999.999999996</v>
      </c>
      <c r="L23" s="11">
        <f t="shared" si="0"/>
        <v>20080000.000000007</v>
      </c>
      <c r="M23" s="11">
        <f>L38+L42</f>
        <v>5020000.0000000019</v>
      </c>
      <c r="N23" s="11">
        <f>M38+M42</f>
        <v>53212000</v>
      </c>
      <c r="O23" s="31"/>
      <c r="P23" s="2"/>
      <c r="Q23" s="2"/>
      <c r="R23" s="2"/>
    </row>
    <row r="24" spans="1:21" x14ac:dyDescent="0.2">
      <c r="A24" s="12" t="s">
        <v>3</v>
      </c>
      <c r="B24" s="10">
        <v>30619189.92551915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7"/>
      <c r="O24" s="7"/>
      <c r="P24" s="21" t="s">
        <v>3</v>
      </c>
      <c r="Q24" s="15">
        <f>B24</f>
        <v>30619189.92551915</v>
      </c>
      <c r="R24" s="2"/>
    </row>
    <row r="25" spans="1:21" x14ac:dyDescent="0.2">
      <c r="A25" s="12" t="s">
        <v>20</v>
      </c>
      <c r="B25" s="5">
        <v>0</v>
      </c>
      <c r="C25" s="5">
        <v>0</v>
      </c>
      <c r="D25" s="5">
        <v>0</v>
      </c>
      <c r="E25" s="5">
        <v>8612587.3662570603</v>
      </c>
      <c r="F25" s="5">
        <v>13027968.076006111</v>
      </c>
      <c r="G25" s="5">
        <v>16509579.496401399</v>
      </c>
      <c r="H25" s="5">
        <v>16011415.088102609</v>
      </c>
      <c r="I25" s="5">
        <v>19537778.213679336</v>
      </c>
      <c r="J25" s="5">
        <v>22113036.786139712</v>
      </c>
      <c r="K25" s="5">
        <v>7658924.2371870084</v>
      </c>
      <c r="L25" s="5">
        <v>0</v>
      </c>
      <c r="M25" s="5">
        <v>3286191.8992551905</v>
      </c>
      <c r="N25" s="7"/>
      <c r="O25" s="7"/>
      <c r="P25" s="21" t="s">
        <v>20</v>
      </c>
      <c r="Q25" s="15">
        <f>SUM(B25:M25)</f>
        <v>106757481.16302842</v>
      </c>
      <c r="R25" s="2"/>
    </row>
    <row r="26" spans="1:21" s="2" customFormat="1" x14ac:dyDescent="0.2">
      <c r="A26" s="19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9"/>
    </row>
    <row r="27" spans="1:21" x14ac:dyDescent="0.2">
      <c r="A27" s="21" t="s">
        <v>21</v>
      </c>
      <c r="B27" s="15">
        <f>$B24*$B10</f>
        <v>306191.8992551915</v>
      </c>
      <c r="C27" s="15">
        <f t="shared" ref="C27:M27" si="1">$B24*$B10</f>
        <v>306191.8992551915</v>
      </c>
      <c r="D27" s="15">
        <f t="shared" si="1"/>
        <v>306191.8992551915</v>
      </c>
      <c r="E27" s="15">
        <f t="shared" si="1"/>
        <v>306191.8992551915</v>
      </c>
      <c r="F27" s="15">
        <f t="shared" si="1"/>
        <v>306191.8992551915</v>
      </c>
      <c r="G27" s="15">
        <f t="shared" si="1"/>
        <v>306191.8992551915</v>
      </c>
      <c r="H27" s="15">
        <f t="shared" si="1"/>
        <v>306191.8992551915</v>
      </c>
      <c r="I27" s="15">
        <f t="shared" si="1"/>
        <v>306191.8992551915</v>
      </c>
      <c r="J27" s="15">
        <f t="shared" si="1"/>
        <v>306191.8992551915</v>
      </c>
      <c r="K27" s="15">
        <f t="shared" si="1"/>
        <v>306191.8992551915</v>
      </c>
      <c r="L27" s="15">
        <f t="shared" si="1"/>
        <v>306191.8992551915</v>
      </c>
      <c r="M27" s="15">
        <f t="shared" si="1"/>
        <v>306191.8992551915</v>
      </c>
      <c r="N27" s="7"/>
      <c r="O27" s="7"/>
      <c r="P27" s="21" t="s">
        <v>21</v>
      </c>
      <c r="Q27" s="15">
        <f>SUM(B27:M27)</f>
        <v>3674302.7910622978</v>
      </c>
      <c r="R27" s="2"/>
    </row>
    <row r="28" spans="1:21" x14ac:dyDescent="0.2">
      <c r="A28" s="21" t="s">
        <v>22</v>
      </c>
      <c r="B28" s="15">
        <f>B25*$B11</f>
        <v>0</v>
      </c>
      <c r="C28" s="15">
        <f t="shared" ref="C28:M28" si="2">C25*$B11</f>
        <v>0</v>
      </c>
      <c r="D28" s="15">
        <f t="shared" si="2"/>
        <v>0</v>
      </c>
      <c r="E28" s="15">
        <f t="shared" si="2"/>
        <v>129188.8104938559</v>
      </c>
      <c r="F28" s="15">
        <f t="shared" si="2"/>
        <v>195419.52114009165</v>
      </c>
      <c r="G28" s="15">
        <f t="shared" si="2"/>
        <v>247643.69244602098</v>
      </c>
      <c r="H28" s="15">
        <f t="shared" si="2"/>
        <v>240171.22632153911</v>
      </c>
      <c r="I28" s="15">
        <f t="shared" si="2"/>
        <v>293066.67320519005</v>
      </c>
      <c r="J28" s="15">
        <f t="shared" si="2"/>
        <v>331695.55179209565</v>
      </c>
      <c r="K28" s="15">
        <f t="shared" si="2"/>
        <v>114883.86355780512</v>
      </c>
      <c r="L28" s="15">
        <f t="shared" si="2"/>
        <v>0</v>
      </c>
      <c r="M28" s="15">
        <f t="shared" si="2"/>
        <v>49292.878488827853</v>
      </c>
      <c r="N28" s="7"/>
      <c r="O28" s="7"/>
      <c r="P28" s="21" t="s">
        <v>22</v>
      </c>
      <c r="Q28" s="15">
        <f>SUM(B28:M28)</f>
        <v>1601362.2174454264</v>
      </c>
      <c r="R28" s="2"/>
    </row>
    <row r="29" spans="1:21" x14ac:dyDescent="0.2">
      <c r="A29" s="1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21" t="s">
        <v>31</v>
      </c>
      <c r="Q29" s="44">
        <f>SUM(Q27:Q28)</f>
        <v>5275665.0085077239</v>
      </c>
      <c r="R29" s="2"/>
    </row>
    <row r="30" spans="1:21" ht="30" x14ac:dyDescent="0.2">
      <c r="A30" s="21" t="s">
        <v>23</v>
      </c>
      <c r="B30" s="15">
        <v>0</v>
      </c>
      <c r="C30" s="15">
        <f>B27</f>
        <v>306191.8992551915</v>
      </c>
      <c r="D30" s="15">
        <f t="shared" ref="D30:L30" si="3">C27</f>
        <v>306191.8992551915</v>
      </c>
      <c r="E30" s="15">
        <f t="shared" si="3"/>
        <v>306191.8992551915</v>
      </c>
      <c r="F30" s="15">
        <f t="shared" si="3"/>
        <v>306191.8992551915</v>
      </c>
      <c r="G30" s="15">
        <f t="shared" si="3"/>
        <v>306191.8992551915</v>
      </c>
      <c r="H30" s="15">
        <f t="shared" si="3"/>
        <v>306191.8992551915</v>
      </c>
      <c r="I30" s="15">
        <f t="shared" si="3"/>
        <v>306191.8992551915</v>
      </c>
      <c r="J30" s="15">
        <f t="shared" si="3"/>
        <v>306191.8992551915</v>
      </c>
      <c r="K30" s="15">
        <f t="shared" si="3"/>
        <v>306191.8992551915</v>
      </c>
      <c r="L30" s="15">
        <f t="shared" si="3"/>
        <v>306191.8992551915</v>
      </c>
      <c r="M30" s="15">
        <f>L27</f>
        <v>306191.8992551915</v>
      </c>
      <c r="N30" s="15">
        <f>M27+B24</f>
        <v>30925381.82477434</v>
      </c>
      <c r="O30" s="31"/>
      <c r="P30" s="21" t="s">
        <v>23</v>
      </c>
      <c r="Q30" s="15">
        <f>SUM(B30:N30)</f>
        <v>34293492.716581449</v>
      </c>
      <c r="R30" s="2"/>
    </row>
    <row r="31" spans="1:21" ht="30" x14ac:dyDescent="0.2">
      <c r="A31" s="21" t="s">
        <v>24</v>
      </c>
      <c r="B31" s="15">
        <v>0</v>
      </c>
      <c r="C31" s="15">
        <f>B25+B28</f>
        <v>0</v>
      </c>
      <c r="D31" s="15">
        <f t="shared" ref="D31:N31" si="4">C25+C28</f>
        <v>0</v>
      </c>
      <c r="E31" s="15">
        <f t="shared" si="4"/>
        <v>0</v>
      </c>
      <c r="F31" s="15">
        <f>E25+E28</f>
        <v>8741776.176750917</v>
      </c>
      <c r="G31" s="15">
        <f t="shared" si="4"/>
        <v>13223387.597146202</v>
      </c>
      <c r="H31" s="15">
        <f t="shared" si="4"/>
        <v>16757223.188847421</v>
      </c>
      <c r="I31" s="15">
        <f t="shared" si="4"/>
        <v>16251586.314424148</v>
      </c>
      <c r="J31" s="15">
        <f t="shared" si="4"/>
        <v>19830844.886884525</v>
      </c>
      <c r="K31" s="15">
        <f t="shared" si="4"/>
        <v>22444732.337931808</v>
      </c>
      <c r="L31" s="15">
        <f t="shared" si="4"/>
        <v>7773808.1007448137</v>
      </c>
      <c r="M31" s="15">
        <f t="shared" si="4"/>
        <v>0</v>
      </c>
      <c r="N31" s="15">
        <f t="shared" si="4"/>
        <v>3335484.7777440185</v>
      </c>
      <c r="O31" s="31"/>
      <c r="P31" s="21" t="s">
        <v>24</v>
      </c>
      <c r="Q31" s="15">
        <f>SUM(B31:N31)</f>
        <v>108358843.38047387</v>
      </c>
      <c r="R31" s="2"/>
    </row>
    <row r="32" spans="1:21" x14ac:dyDescent="0.2">
      <c r="A32" s="21" t="s">
        <v>25</v>
      </c>
      <c r="B32" s="42">
        <f>SUM(B23:B25)-SUM(B30:B31)</f>
        <v>37119189.925519153</v>
      </c>
      <c r="C32" s="42">
        <f t="shared" ref="C32:N32" si="5">SUM(C23:C25)-SUM(C30:C31)</f>
        <v>24913474.785966039</v>
      </c>
      <c r="D32" s="42">
        <f t="shared" si="5"/>
        <v>14666936.78585471</v>
      </c>
      <c r="E32" s="42">
        <f t="shared" si="5"/>
        <v>14999999.999999998</v>
      </c>
      <c r="F32" s="42">
        <f t="shared" si="5"/>
        <v>8999999.9999999981</v>
      </c>
      <c r="G32" s="42">
        <f t="shared" si="5"/>
        <v>8000000.0000000056</v>
      </c>
      <c r="H32" s="42">
        <f t="shared" si="5"/>
        <v>12000000.000000004</v>
      </c>
      <c r="I32" s="42">
        <f t="shared" si="5"/>
        <v>8000000</v>
      </c>
      <c r="J32" s="42">
        <f t="shared" si="5"/>
        <v>7999999.9999999963</v>
      </c>
      <c r="K32" s="42">
        <f t="shared" si="5"/>
        <v>8000000.0000000075</v>
      </c>
      <c r="L32" s="42">
        <f t="shared" si="5"/>
        <v>12000000.000000002</v>
      </c>
      <c r="M32" s="42">
        <f t="shared" si="5"/>
        <v>8000000</v>
      </c>
      <c r="N32" s="41">
        <f t="shared" si="5"/>
        <v>18951133.397481643</v>
      </c>
      <c r="O32" s="31"/>
      <c r="P32" s="14"/>
      <c r="Q32" s="7"/>
      <c r="R32" s="2"/>
    </row>
    <row r="33" spans="1:19" s="16" customFormat="1" x14ac:dyDescent="0.2">
      <c r="A33" s="32"/>
      <c r="B33" s="43" t="s">
        <v>30</v>
      </c>
      <c r="C33" s="43" t="s">
        <v>30</v>
      </c>
      <c r="D33" s="43" t="s">
        <v>30</v>
      </c>
      <c r="E33" s="43" t="s">
        <v>30</v>
      </c>
      <c r="F33" s="43" t="s">
        <v>30</v>
      </c>
      <c r="G33" s="43" t="s">
        <v>30</v>
      </c>
      <c r="H33" s="43" t="s">
        <v>30</v>
      </c>
      <c r="I33" s="43" t="s">
        <v>30</v>
      </c>
      <c r="J33" s="43" t="s">
        <v>30</v>
      </c>
      <c r="K33" s="43" t="s">
        <v>30</v>
      </c>
      <c r="L33" s="43" t="s">
        <v>30</v>
      </c>
      <c r="M33" s="43" t="s">
        <v>30</v>
      </c>
      <c r="N33" s="43" t="s">
        <v>30</v>
      </c>
      <c r="O33" s="34"/>
      <c r="P33" s="29"/>
      <c r="Q33" s="30"/>
      <c r="R33" s="30"/>
      <c r="S33" s="30"/>
    </row>
    <row r="34" spans="1:19" x14ac:dyDescent="0.2">
      <c r="A34" s="21" t="s">
        <v>35</v>
      </c>
      <c r="B34" s="46">
        <f>$B$15</f>
        <v>8000000</v>
      </c>
      <c r="C34" s="46">
        <f t="shared" ref="C34:N34" si="6">$B$15</f>
        <v>8000000</v>
      </c>
      <c r="D34" s="46">
        <f t="shared" si="6"/>
        <v>8000000</v>
      </c>
      <c r="E34" s="46">
        <f t="shared" si="6"/>
        <v>8000000</v>
      </c>
      <c r="F34" s="46">
        <f t="shared" si="6"/>
        <v>8000000</v>
      </c>
      <c r="G34" s="46">
        <f t="shared" si="6"/>
        <v>8000000</v>
      </c>
      <c r="H34" s="46">
        <f t="shared" si="6"/>
        <v>8000000</v>
      </c>
      <c r="I34" s="46">
        <f t="shared" si="6"/>
        <v>8000000</v>
      </c>
      <c r="J34" s="46">
        <f t="shared" si="6"/>
        <v>8000000</v>
      </c>
      <c r="K34" s="46">
        <f t="shared" si="6"/>
        <v>8000000</v>
      </c>
      <c r="L34" s="46">
        <f t="shared" si="6"/>
        <v>8000000</v>
      </c>
      <c r="M34" s="46">
        <f t="shared" si="6"/>
        <v>8000000</v>
      </c>
      <c r="N34" s="46">
        <f t="shared" si="6"/>
        <v>8000000</v>
      </c>
      <c r="O34" s="31"/>
      <c r="P34" s="14"/>
      <c r="Q34" s="2"/>
      <c r="R34" s="2"/>
    </row>
    <row r="35" spans="1:19" x14ac:dyDescent="0.2">
      <c r="A35" s="19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31"/>
      <c r="P35" s="19"/>
      <c r="Q35" s="2"/>
      <c r="R35" s="2"/>
    </row>
    <row r="36" spans="1:19" x14ac:dyDescent="0.2">
      <c r="A36" s="12" t="s">
        <v>26</v>
      </c>
      <c r="B36" s="45">
        <v>-12000000</v>
      </c>
      <c r="C36" s="45">
        <v>-10000000</v>
      </c>
      <c r="D36" s="45">
        <v>-8000000</v>
      </c>
      <c r="E36" s="45">
        <v>-10000000</v>
      </c>
      <c r="F36" s="45">
        <v>-4000000</v>
      </c>
      <c r="G36" s="45">
        <v>5000000</v>
      </c>
      <c r="H36" s="45">
        <v>-7000000</v>
      </c>
      <c r="I36" s="45">
        <v>-2000000</v>
      </c>
      <c r="J36" s="45">
        <v>15000000</v>
      </c>
      <c r="K36" s="45">
        <v>12000000</v>
      </c>
      <c r="L36" s="45">
        <v>-7000000</v>
      </c>
      <c r="M36" s="45">
        <v>45000000</v>
      </c>
      <c r="N36" s="4"/>
      <c r="O36" s="18"/>
      <c r="P36" s="21" t="s">
        <v>26</v>
      </c>
      <c r="Q36" s="15">
        <f>SUM(B36:M36)</f>
        <v>17000000</v>
      </c>
      <c r="R36" s="2"/>
    </row>
    <row r="37" spans="1:19" x14ac:dyDescent="0.2">
      <c r="A37" s="19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19"/>
      <c r="Q37" s="2"/>
      <c r="R37" s="2"/>
    </row>
    <row r="38" spans="1:19" x14ac:dyDescent="0.2">
      <c r="A38" s="21" t="s">
        <v>27</v>
      </c>
      <c r="B38" s="42">
        <f>B32+B36</f>
        <v>25119189.925519153</v>
      </c>
      <c r="C38" s="42">
        <f t="shared" ref="C38:M38" si="7">C32+C36</f>
        <v>14913474.785966039</v>
      </c>
      <c r="D38" s="42">
        <f t="shared" si="7"/>
        <v>6666936.7858547103</v>
      </c>
      <c r="E38" s="42">
        <f t="shared" si="7"/>
        <v>4999999.9999999981</v>
      </c>
      <c r="F38" s="42">
        <f t="shared" si="7"/>
        <v>4999999.9999999981</v>
      </c>
      <c r="G38" s="42">
        <f t="shared" si="7"/>
        <v>13000000.000000006</v>
      </c>
      <c r="H38" s="42">
        <f t="shared" si="7"/>
        <v>5000000.0000000037</v>
      </c>
      <c r="I38" s="42">
        <f t="shared" si="7"/>
        <v>6000000</v>
      </c>
      <c r="J38" s="42">
        <f t="shared" si="7"/>
        <v>22999999.999999996</v>
      </c>
      <c r="K38" s="42">
        <f t="shared" si="7"/>
        <v>20000000.000000007</v>
      </c>
      <c r="L38" s="42">
        <f t="shared" si="7"/>
        <v>5000000.0000000019</v>
      </c>
      <c r="M38" s="42">
        <f t="shared" si="7"/>
        <v>53000000</v>
      </c>
      <c r="N38" s="7"/>
      <c r="O38" s="7"/>
      <c r="P38" s="14"/>
      <c r="Q38" s="2"/>
      <c r="R38" s="2"/>
    </row>
    <row r="39" spans="1:19" x14ac:dyDescent="0.2">
      <c r="A39" s="21"/>
      <c r="B39" s="43" t="s">
        <v>30</v>
      </c>
      <c r="C39" s="43" t="s">
        <v>30</v>
      </c>
      <c r="D39" s="43" t="s">
        <v>30</v>
      </c>
      <c r="E39" s="43" t="s">
        <v>30</v>
      </c>
      <c r="F39" s="43" t="s">
        <v>30</v>
      </c>
      <c r="G39" s="43" t="s">
        <v>30</v>
      </c>
      <c r="H39" s="43" t="s">
        <v>30</v>
      </c>
      <c r="I39" s="43" t="s">
        <v>30</v>
      </c>
      <c r="J39" s="43" t="s">
        <v>30</v>
      </c>
      <c r="K39" s="43" t="s">
        <v>30</v>
      </c>
      <c r="L39" s="43" t="s">
        <v>30</v>
      </c>
      <c r="M39" s="43" t="s">
        <v>30</v>
      </c>
      <c r="N39" s="7"/>
      <c r="O39" s="7"/>
      <c r="P39" s="14"/>
      <c r="Q39" s="2"/>
      <c r="R39" s="2"/>
    </row>
    <row r="40" spans="1:19" x14ac:dyDescent="0.2">
      <c r="A40" s="21" t="s">
        <v>35</v>
      </c>
      <c r="B40" s="46">
        <f>$B$16</f>
        <v>5000000</v>
      </c>
      <c r="C40" s="46">
        <f t="shared" ref="C40:M40" si="8">$B$16</f>
        <v>5000000</v>
      </c>
      <c r="D40" s="46">
        <f t="shared" si="8"/>
        <v>5000000</v>
      </c>
      <c r="E40" s="46">
        <f t="shared" si="8"/>
        <v>5000000</v>
      </c>
      <c r="F40" s="46">
        <f t="shared" si="8"/>
        <v>5000000</v>
      </c>
      <c r="G40" s="46">
        <f t="shared" si="8"/>
        <v>5000000</v>
      </c>
      <c r="H40" s="46">
        <f t="shared" si="8"/>
        <v>5000000</v>
      </c>
      <c r="I40" s="46">
        <f t="shared" si="8"/>
        <v>5000000</v>
      </c>
      <c r="J40" s="46">
        <f t="shared" si="8"/>
        <v>5000000</v>
      </c>
      <c r="K40" s="46">
        <f t="shared" si="8"/>
        <v>5000000</v>
      </c>
      <c r="L40" s="46">
        <f t="shared" si="8"/>
        <v>5000000</v>
      </c>
      <c r="M40" s="46">
        <f t="shared" si="8"/>
        <v>5000000</v>
      </c>
      <c r="N40" s="7"/>
      <c r="O40" s="7"/>
      <c r="P40" s="14"/>
      <c r="Q40" s="2"/>
      <c r="R40" s="2"/>
    </row>
    <row r="41" spans="1:19" x14ac:dyDescent="0.2">
      <c r="A41" s="14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7"/>
      <c r="O41" s="7"/>
      <c r="P41" s="14"/>
      <c r="Q41" s="2"/>
      <c r="R41" s="2"/>
    </row>
    <row r="42" spans="1:19" ht="23.25" customHeight="1" x14ac:dyDescent="0.2">
      <c r="A42" s="21" t="s">
        <v>28</v>
      </c>
      <c r="B42" s="15">
        <f>B38*$B12</f>
        <v>100476.75970207661</v>
      </c>
      <c r="C42" s="15">
        <f t="shared" ref="C42:M42" si="9">C38*$B12</f>
        <v>59653.899143864153</v>
      </c>
      <c r="D42" s="15">
        <f t="shared" si="9"/>
        <v>26667.747143418841</v>
      </c>
      <c r="E42" s="15">
        <f t="shared" si="9"/>
        <v>19999.999999999993</v>
      </c>
      <c r="F42" s="15">
        <f t="shared" si="9"/>
        <v>19999.999999999993</v>
      </c>
      <c r="G42" s="15">
        <f t="shared" si="9"/>
        <v>52000.000000000022</v>
      </c>
      <c r="H42" s="15">
        <f t="shared" si="9"/>
        <v>20000.000000000015</v>
      </c>
      <c r="I42" s="15">
        <f t="shared" si="9"/>
        <v>24000</v>
      </c>
      <c r="J42" s="15">
        <f t="shared" si="9"/>
        <v>91999.999999999985</v>
      </c>
      <c r="K42" s="15">
        <f t="shared" si="9"/>
        <v>80000.000000000029</v>
      </c>
      <c r="L42" s="15">
        <f t="shared" si="9"/>
        <v>20000.000000000007</v>
      </c>
      <c r="M42" s="15">
        <f t="shared" si="9"/>
        <v>212000</v>
      </c>
      <c r="N42" s="7"/>
      <c r="O42" s="7"/>
      <c r="P42" s="21" t="s">
        <v>28</v>
      </c>
      <c r="Q42" s="15">
        <f>SUM(B42:M42)</f>
        <v>726798.40598935972</v>
      </c>
      <c r="R42" s="2"/>
    </row>
    <row r="43" spans="1:19" x14ac:dyDescent="0.2">
      <c r="A43" s="19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2"/>
      <c r="Q43" s="2"/>
      <c r="R43" s="2"/>
    </row>
    <row r="44" spans="1:19" ht="16" thickBot="1" x14ac:dyDescent="0.25">
      <c r="A44" s="20" t="s">
        <v>34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2"/>
      <c r="Q44" s="2"/>
      <c r="R44" s="2"/>
    </row>
    <row r="45" spans="1:19" x14ac:dyDescent="0.2">
      <c r="A45" s="35" t="s">
        <v>42</v>
      </c>
      <c r="B45" s="36">
        <f>Q29</f>
        <v>5275665.0085077239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2"/>
      <c r="Q45" s="2"/>
      <c r="R45" s="2"/>
    </row>
    <row r="46" spans="1:19" ht="31" thickBot="1" x14ac:dyDescent="0.25">
      <c r="A46" s="37" t="s">
        <v>39</v>
      </c>
      <c r="B46" s="38">
        <f>N32</f>
        <v>18951133.397481643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2"/>
      <c r="Q46" s="2"/>
      <c r="R46" s="2"/>
    </row>
    <row r="47" spans="1:19" x14ac:dyDescent="0.2">
      <c r="A47" s="19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9" x14ac:dyDescent="0.2">
      <c r="A48" s="1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x14ac:dyDescent="0.2">
      <c r="A49" s="19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x14ac:dyDescent="0.2">
      <c r="A50" s="19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x14ac:dyDescent="0.2">
      <c r="A51" s="19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 x14ac:dyDescent="0.2">
      <c r="A52" s="19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 x14ac:dyDescent="0.2">
      <c r="A53" s="19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 x14ac:dyDescent="0.2">
      <c r="A54" s="19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 x14ac:dyDescent="0.2">
      <c r="A55" s="19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 x14ac:dyDescent="0.2">
      <c r="A56" s="19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89" spans="1:2" x14ac:dyDescent="0.2">
      <c r="A89" s="21" t="s">
        <v>26</v>
      </c>
      <c r="B89" s="15">
        <f>Q36</f>
        <v>17000000</v>
      </c>
    </row>
    <row r="90" spans="1:2" x14ac:dyDescent="0.2">
      <c r="A90" s="21" t="s">
        <v>43</v>
      </c>
      <c r="B90" s="15">
        <f>Q42</f>
        <v>726798.40598935972</v>
      </c>
    </row>
    <row r="91" spans="1:2" x14ac:dyDescent="0.2">
      <c r="A91" s="21" t="s">
        <v>21</v>
      </c>
      <c r="B91" s="15">
        <f>-Q27</f>
        <v>-3674302.7910622978</v>
      </c>
    </row>
    <row r="92" spans="1:2" x14ac:dyDescent="0.2">
      <c r="A92" s="21" t="s">
        <v>22</v>
      </c>
      <c r="B92" s="15">
        <f>-Q28</f>
        <v>-1601362.2174454264</v>
      </c>
    </row>
  </sheetData>
  <mergeCells count="1">
    <mergeCell ref="A6:Q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Cash Flow manual optimizati </vt:lpstr>
      <vt:lpstr>Cash Flow with LP optimization</vt:lpstr>
    </vt:vector>
  </TitlesOfParts>
  <Company>DoR - TAMU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Yang, Xiaomin</dc:creator>
  <cp:lastModifiedBy>Xiaomin Yang</cp:lastModifiedBy>
  <dcterms:created xsi:type="dcterms:W3CDTF">2017-09-14T13:35:35Z</dcterms:created>
  <dcterms:modified xsi:type="dcterms:W3CDTF">2018-03-15T23:51:25Z</dcterms:modified>
</cp:coreProperties>
</file>