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hidePivotFieldList="1"/>
  <mc:AlternateContent xmlns:mc="http://schemas.openxmlformats.org/markup-compatibility/2006">
    <mc:Choice Requires="x15">
      <x15ac:absPath xmlns:x15ac="http://schemas.microsoft.com/office/spreadsheetml/2010/11/ac" url="C:\Users\xiaominyang\Documents\Xiaomin Yang METM\TCMT 612\2024 update\Semester Course\Simulation module\"/>
    </mc:Choice>
  </mc:AlternateContent>
  <xr:revisionPtr revIDLastSave="0" documentId="13_ncr:1_{958A3926-E36E-490F-AD32-0C9F67E4465B}" xr6:coauthVersionLast="47" xr6:coauthVersionMax="47" xr10:uidLastSave="{00000000-0000-0000-0000-000000000000}"/>
  <bookViews>
    <workbookView xWindow="-120" yWindow="-120" windowWidth="29040" windowHeight="15840" activeTab="1" xr2:uid="{00000000-000D-0000-FFFF-FFFF00000000}"/>
  </bookViews>
  <sheets>
    <sheet name="Capital planning economic model" sheetId="8" r:id="rId1"/>
    <sheet name="Summary (4 machines)" sheetId="29" r:id="rId2"/>
    <sheet name="Summary (2 machines)" sheetId="26" r:id="rId3"/>
  </sheets>
  <definedNames>
    <definedName name="solver_corr" hidden="1">1</definedName>
    <definedName name="solver_ctp1" hidden="1">0</definedName>
    <definedName name="solver_ctp2" hidden="1">0</definedName>
    <definedName name="solver_lcens" hidden="1">-1E+30</definedName>
    <definedName name="solver_lcut" hidden="1">-1E+30</definedName>
    <definedName name="solver_nsim" hidden="1">1</definedName>
    <definedName name="solver_nssim" hidden="1">-1</definedName>
    <definedName name="solver_ntri" hidden="1">1000</definedName>
    <definedName name="solver_rsmp" hidden="1">2</definedName>
    <definedName name="solver_seed" hidden="1">0</definedName>
    <definedName name="solver_ucens" hidden="1">1E+30</definedName>
    <definedName name="solver_ucut" hidden="1">1E+30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6" l="1"/>
  <c r="B2" i="29"/>
  <c r="C45" i="8"/>
  <c r="D33" i="8"/>
  <c r="D29" i="8"/>
  <c r="D23" i="8"/>
  <c r="D22" i="8"/>
  <c r="D18" i="8"/>
  <c r="D16" i="8"/>
  <c r="C35" i="8"/>
  <c r="D35" i="8" s="1"/>
  <c r="C33" i="8"/>
  <c r="C18" i="8"/>
  <c r="C16" i="8"/>
  <c r="C29" i="8"/>
  <c r="C23" i="8"/>
  <c r="C22" i="8"/>
  <c r="B24" i="8"/>
  <c r="B34" i="8"/>
  <c r="B36" i="8" s="1"/>
  <c r="B26" i="8"/>
  <c r="B30" i="8" s="1"/>
  <c r="C34" i="8" l="1"/>
  <c r="D34" i="8"/>
  <c r="D24" i="8"/>
  <c r="D26" i="8" s="1"/>
  <c r="D17" i="8" s="1"/>
  <c r="D19" i="8" s="1"/>
  <c r="B38" i="8"/>
  <c r="B17" i="8"/>
  <c r="B19" i="8" s="1"/>
  <c r="C24" i="8"/>
  <c r="D36" i="8" l="1"/>
  <c r="C46" i="8"/>
  <c r="C36" i="8"/>
  <c r="D30" i="8"/>
  <c r="B39" i="8"/>
  <c r="C26" i="8"/>
  <c r="C17" i="8" s="1"/>
  <c r="D38" i="8" l="1"/>
  <c r="D39" i="8" s="1"/>
  <c r="C30" i="8"/>
  <c r="C38" i="8" s="1"/>
  <c r="C19" i="8"/>
  <c r="C39" i="8" l="1"/>
  <c r="C47" i="8" s="1"/>
  <c r="C48" i="8" l="1"/>
</calcChain>
</file>

<file path=xl/sharedStrings.xml><?xml version="1.0" encoding="utf-8"?>
<sst xmlns="http://schemas.openxmlformats.org/spreadsheetml/2006/main" count="81" uniqueCount="56">
  <si>
    <t>Production capacity</t>
  </si>
  <si>
    <t>Total cost</t>
  </si>
  <si>
    <t>Total profit</t>
  </si>
  <si>
    <t>Forecast</t>
  </si>
  <si>
    <t>Unit price</t>
  </si>
  <si>
    <t>Unit price growth</t>
  </si>
  <si>
    <t># of machines</t>
  </si>
  <si>
    <t>Variable cost per unit</t>
  </si>
  <si>
    <t>Fixed cost</t>
  </si>
  <si>
    <t>Total production</t>
  </si>
  <si>
    <t>Total capacity</t>
  </si>
  <si>
    <t>Total variable cost</t>
  </si>
  <si>
    <t>Material price growth</t>
  </si>
  <si>
    <t>Fixed cost price growth</t>
  </si>
  <si>
    <t>Annual revenue</t>
  </si>
  <si>
    <t>Annual sales demand</t>
  </si>
  <si>
    <t>Sales demand growth</t>
  </si>
  <si>
    <t>Capacity per machine</t>
  </si>
  <si>
    <t>Total fixed cost</t>
  </si>
  <si>
    <t>Additional machine #</t>
  </si>
  <si>
    <t>Current year</t>
  </si>
  <si>
    <t>Strong economy</t>
  </si>
  <si>
    <t xml:space="preserve">Recession </t>
  </si>
  <si>
    <t>Demand, delivery and revenue</t>
  </si>
  <si>
    <t>Annual delivery</t>
  </si>
  <si>
    <t>Machine and operating labor (per machine)</t>
  </si>
  <si>
    <t>Others</t>
  </si>
  <si>
    <t>Total machine and operating labor cost</t>
  </si>
  <si>
    <t>Likely case</t>
  </si>
  <si>
    <t>Likely</t>
  </si>
  <si>
    <t>Worst</t>
  </si>
  <si>
    <t>Created by Yang, Xiaomin on 3/19/2024</t>
  </si>
  <si>
    <t>Best</t>
  </si>
  <si>
    <t>ROI</t>
  </si>
  <si>
    <t>Investment (machine and operating labor)</t>
  </si>
  <si>
    <t>Profit change</t>
  </si>
  <si>
    <t>Uncertain variables</t>
  </si>
  <si>
    <t>Next year (additional machine)</t>
  </si>
  <si>
    <t>Next year (status quo)</t>
  </si>
  <si>
    <t>Likely-case summary</t>
  </si>
  <si>
    <t>Variable cost</t>
  </si>
  <si>
    <t>Under the likely-case, four additional machines provide the greatest incremental profit</t>
  </si>
  <si>
    <t>Based on demand forecast</t>
  </si>
  <si>
    <t>Based on unit price forecast</t>
  </si>
  <si>
    <t>There are 70 machines at the end of the current year</t>
  </si>
  <si>
    <t>The amount of product delivery is bounded by the production capacity and market demand</t>
  </si>
  <si>
    <t>Based on procurement and HR forecast</t>
  </si>
  <si>
    <t>Decision and Impact</t>
  </si>
  <si>
    <t>Capital Investment What-if Analysis Case</t>
  </si>
  <si>
    <t xml:space="preserve">Description: As the chief operation officer a manufacturing company, you need to decide on the investment on additional machines and associated labor for the next year to meet growing market demand.  The sales &amp; marketing division of the company provided their forecast of sales demand and price for the next year, your procurement and HR divisions also provided guidance on materials price and labor cost forecast. Their forecast includes three possible scenarios (likely, best case and worst cases) which represent economic and market uncertainty. </t>
  </si>
  <si>
    <t xml:space="preserve"> machines and associated labor)</t>
  </si>
  <si>
    <t>Return of investment (</t>
  </si>
  <si>
    <t>Additional profit  (</t>
  </si>
  <si>
    <t>additional machines</t>
  </si>
  <si>
    <t>Incremental profit</t>
  </si>
  <si>
    <t xml:space="preserve">Return of Investment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</si>
</sst>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 #,##0.00_ ;_ * \-#,##0.00_ ;_ * &quot;-&quot;??_ ;_ @_ "/>
    <numFmt numFmtId="165" formatCode="_ * #,##0_ ;_ * \-#,##0_ ;_ * &quot;-&quot;??_ ;_ @_ "/>
    <numFmt numFmtId="166" formatCode="_(&quot;$&quot;* #,##0_);_(&quot;$&quot;* \(#,##0\);_(&quot;$&quot;* &quot;-&quot;??_);_(@_)"/>
    <numFmt numFmtId="167" formatCode="_(* #,##0_);_(* \(#,##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theme="0"/>
      <name val="Calibri"/>
      <family val="2"/>
      <scheme val="minor"/>
    </font>
    <font>
      <b/>
      <sz val="11"/>
      <color rgb="FF0070C0"/>
      <name val="Calibri"/>
      <family val="2"/>
      <scheme val="minor"/>
    </font>
    <font>
      <b/>
      <sz val="12"/>
      <color indexed="9"/>
      <name val="Calibri"/>
      <family val="2"/>
      <scheme val="minor"/>
    </font>
    <font>
      <b/>
      <sz val="11"/>
      <color indexed="8"/>
      <name val="Calibri"/>
      <family val="2"/>
      <scheme val="minor"/>
    </font>
    <font>
      <sz val="10"/>
      <color indexed="9"/>
      <name val="Calibri"/>
      <family val="2"/>
      <scheme val="minor"/>
    </font>
    <font>
      <sz val="8"/>
      <color theme="1"/>
      <name val="Calibri"/>
      <family val="2"/>
      <scheme val="minor"/>
    </font>
    <font>
      <sz val="11"/>
      <name val="Calibri"/>
      <family val="2"/>
      <scheme val="minor"/>
    </font>
    <font>
      <b/>
      <sz val="11"/>
      <color theme="0" tint="-0.34998626667073579"/>
      <name val="Calibri"/>
      <family val="2"/>
      <scheme val="minor"/>
    </font>
    <font>
      <sz val="11"/>
      <color theme="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00B050"/>
        <bgColor indexed="64"/>
      </patternFill>
    </fill>
    <fill>
      <patternFill patternType="solid">
        <fgColor theme="9"/>
        <bgColor indexed="64"/>
      </patternFill>
    </fill>
    <fill>
      <patternFill patternType="solid">
        <fgColor theme="1" tint="0.499984740745262"/>
        <bgColor indexed="64"/>
      </patternFill>
    </fill>
    <fill>
      <patternFill patternType="solid">
        <fgColor indexed="22"/>
        <bgColor indexed="24"/>
      </patternFill>
    </fill>
    <fill>
      <patternFill patternType="solid">
        <fgColor theme="0" tint="-0.14999847407452621"/>
        <bgColor indexed="7"/>
      </patternFill>
    </fill>
    <fill>
      <patternFill patternType="solid">
        <fgColor theme="0"/>
        <bgColor indexed="24"/>
      </patternFill>
    </fill>
    <fill>
      <patternFill patternType="solid">
        <fgColor theme="8"/>
        <bgColor indexed="2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9">
    <xf numFmtId="0" fontId="0" fillId="0" borderId="0" xfId="0"/>
    <xf numFmtId="0" fontId="0" fillId="0" borderId="1" xfId="0" applyBorder="1"/>
    <xf numFmtId="0" fontId="0" fillId="6" borderId="1" xfId="0" applyFill="1" applyBorder="1"/>
    <xf numFmtId="44" fontId="0" fillId="0" borderId="1" xfId="2" applyFont="1" applyBorder="1"/>
    <xf numFmtId="44" fontId="0" fillId="0" borderId="0" xfId="2" applyFont="1" applyFill="1" applyBorder="1"/>
    <xf numFmtId="0" fontId="0" fillId="0" borderId="0" xfId="0" applyAlignment="1">
      <alignment horizontal="center"/>
    </xf>
    <xf numFmtId="9" fontId="0" fillId="6" borderId="1" xfId="0" applyNumberFormat="1" applyFill="1" applyBorder="1" applyAlignment="1">
      <alignment horizontal="center"/>
    </xf>
    <xf numFmtId="9" fontId="0" fillId="6" borderId="1" xfId="3" applyFont="1" applyFill="1" applyBorder="1" applyAlignment="1">
      <alignment horizontal="center"/>
    </xf>
    <xf numFmtId="9" fontId="0" fillId="0" borderId="0" xfId="3" applyFont="1" applyAlignment="1">
      <alignment horizontal="center"/>
    </xf>
    <xf numFmtId="165" fontId="0" fillId="0" borderId="1" xfId="1" applyNumberFormat="1" applyFont="1" applyBorder="1" applyAlignment="1">
      <alignment horizontal="center"/>
    </xf>
    <xf numFmtId="165" fontId="0" fillId="0" borderId="1" xfId="0" applyNumberFormat="1" applyBorder="1" applyAlignment="1">
      <alignment horizontal="center"/>
    </xf>
    <xf numFmtId="44" fontId="0" fillId="0" borderId="1" xfId="2" applyFont="1" applyBorder="1" applyAlignment="1">
      <alignment horizontal="center"/>
    </xf>
    <xf numFmtId="165" fontId="0" fillId="0" borderId="0" xfId="1" applyNumberFormat="1" applyFont="1" applyAlignment="1">
      <alignment horizontal="center"/>
    </xf>
    <xf numFmtId="44" fontId="0" fillId="0" borderId="0" xfId="0" applyNumberFormat="1" applyAlignment="1">
      <alignment horizontal="center"/>
    </xf>
    <xf numFmtId="43" fontId="0" fillId="0" borderId="1" xfId="0" applyNumberFormat="1" applyBorder="1" applyAlignment="1">
      <alignment horizontal="center"/>
    </xf>
    <xf numFmtId="0" fontId="2" fillId="9" borderId="0" xfId="0" applyFont="1" applyFill="1"/>
    <xf numFmtId="0" fontId="2" fillId="8" borderId="1" xfId="0" applyFont="1" applyFill="1" applyBorder="1"/>
    <xf numFmtId="43" fontId="2" fillId="8" borderId="1" xfId="0" applyNumberFormat="1"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9" fontId="4" fillId="10" borderId="0" xfId="3" applyFont="1" applyFill="1" applyAlignment="1">
      <alignment horizontal="center"/>
    </xf>
    <xf numFmtId="0" fontId="2" fillId="0" borderId="1" xfId="0" applyFont="1" applyBorder="1" applyAlignment="1">
      <alignment horizontal="center" wrapText="1"/>
    </xf>
    <xf numFmtId="44" fontId="2" fillId="0" borderId="1" xfId="2" applyFont="1" applyBorder="1" applyAlignment="1">
      <alignment horizontal="center" wrapText="1"/>
    </xf>
    <xf numFmtId="165" fontId="0" fillId="0" borderId="3" xfId="0" applyNumberFormat="1" applyBorder="1" applyAlignment="1">
      <alignment horizontal="center"/>
    </xf>
    <xf numFmtId="0" fontId="4" fillId="0" borderId="0" xfId="0" applyFont="1" applyAlignment="1">
      <alignment horizontal="center"/>
    </xf>
    <xf numFmtId="165" fontId="0" fillId="0" borderId="0" xfId="0" applyNumberFormat="1" applyAlignment="1">
      <alignment horizontal="center"/>
    </xf>
    <xf numFmtId="44" fontId="0" fillId="0" borderId="0" xfId="2" applyFont="1" applyFill="1" applyBorder="1" applyAlignment="1">
      <alignment horizontal="center"/>
    </xf>
    <xf numFmtId="165" fontId="2" fillId="0" borderId="0" xfId="1" applyNumberFormat="1" applyFont="1" applyFill="1" applyBorder="1" applyAlignment="1">
      <alignment horizontal="center"/>
    </xf>
    <xf numFmtId="165" fontId="0" fillId="0" borderId="0" xfId="1" applyNumberFormat="1" applyFont="1" applyFill="1" applyBorder="1" applyAlignment="1">
      <alignment horizontal="center"/>
    </xf>
    <xf numFmtId="44" fontId="2" fillId="0" borderId="0" xfId="2" applyFont="1" applyFill="1" applyBorder="1" applyAlignment="1">
      <alignment horizontal="center"/>
    </xf>
    <xf numFmtId="44" fontId="2" fillId="0" borderId="0" xfId="0" applyNumberFormat="1" applyFont="1" applyAlignment="1">
      <alignment horizontal="center"/>
    </xf>
    <xf numFmtId="43" fontId="0" fillId="0" borderId="0" xfId="0" applyNumberFormat="1" applyAlignment="1">
      <alignment horizontal="center"/>
    </xf>
    <xf numFmtId="43" fontId="2" fillId="0" borderId="0" xfId="0" applyNumberFormat="1" applyFont="1" applyAlignment="1">
      <alignment horizontal="center"/>
    </xf>
    <xf numFmtId="0" fontId="5" fillId="0" borderId="0" xfId="0" applyFont="1" applyAlignment="1">
      <alignment horizontal="center"/>
    </xf>
    <xf numFmtId="165" fontId="2" fillId="4" borderId="1" xfId="1" applyNumberFormat="1" applyFont="1" applyFill="1" applyBorder="1" applyAlignment="1">
      <alignment horizontal="center"/>
    </xf>
    <xf numFmtId="44" fontId="2" fillId="7" borderId="1" xfId="2" applyFont="1" applyFill="1" applyBorder="1" applyAlignment="1">
      <alignment horizontal="center"/>
    </xf>
    <xf numFmtId="44" fontId="2" fillId="7" borderId="1" xfId="0" applyNumberFormat="1" applyFont="1" applyFill="1" applyBorder="1" applyAlignment="1">
      <alignment horizontal="center"/>
    </xf>
    <xf numFmtId="0" fontId="5" fillId="0" borderId="1" xfId="0" applyFont="1" applyBorder="1" applyAlignment="1">
      <alignment horizontal="center"/>
    </xf>
    <xf numFmtId="9" fontId="0" fillId="0" borderId="1" xfId="3" applyFont="1" applyBorder="1" applyAlignment="1">
      <alignment horizontal="center" wrapText="1"/>
    </xf>
    <xf numFmtId="0" fontId="7" fillId="11" borderId="1" xfId="0" applyFont="1" applyFill="1" applyBorder="1" applyAlignment="1">
      <alignment horizontal="left"/>
    </xf>
    <xf numFmtId="0" fontId="0" fillId="2" borderId="1" xfId="0" applyFill="1" applyBorder="1" applyAlignment="1">
      <alignment horizontal="center"/>
    </xf>
    <xf numFmtId="0" fontId="9" fillId="0" borderId="1" xfId="0" applyFont="1" applyBorder="1" applyAlignment="1">
      <alignment horizontal="center" vertical="top" wrapText="1"/>
    </xf>
    <xf numFmtId="9" fontId="0" fillId="12" borderId="1" xfId="0" applyNumberFormat="1" applyFill="1" applyBorder="1" applyAlignment="1">
      <alignment horizontal="center"/>
    </xf>
    <xf numFmtId="9" fontId="0" fillId="0" borderId="0" xfId="3" applyFont="1" applyFill="1" applyBorder="1" applyAlignment="1">
      <alignment horizontal="center"/>
    </xf>
    <xf numFmtId="166" fontId="2" fillId="7" borderId="1" xfId="2" applyNumberFormat="1" applyFont="1" applyFill="1" applyBorder="1" applyAlignment="1">
      <alignment horizontal="center"/>
    </xf>
    <xf numFmtId="166" fontId="0" fillId="0" borderId="3" xfId="2" applyNumberFormat="1" applyFont="1" applyBorder="1" applyAlignment="1">
      <alignment horizontal="center"/>
    </xf>
    <xf numFmtId="166" fontId="0" fillId="0" borderId="1" xfId="2" applyNumberFormat="1" applyFont="1" applyBorder="1" applyAlignment="1">
      <alignment horizontal="center"/>
    </xf>
    <xf numFmtId="166" fontId="0" fillId="0" borderId="0" xfId="0" applyNumberFormat="1" applyAlignment="1">
      <alignment horizontal="center"/>
    </xf>
    <xf numFmtId="166" fontId="2" fillId="7" borderId="1" xfId="0" applyNumberFormat="1" applyFont="1" applyFill="1" applyBorder="1" applyAlignment="1">
      <alignment horizontal="center"/>
    </xf>
    <xf numFmtId="166" fontId="0" fillId="0" borderId="1" xfId="0" applyNumberFormat="1" applyBorder="1" applyAlignment="1">
      <alignment horizontal="center"/>
    </xf>
    <xf numFmtId="167" fontId="2" fillId="8" borderId="1" xfId="0" applyNumberFormat="1" applyFont="1" applyFill="1" applyBorder="1" applyAlignment="1">
      <alignment horizontal="center"/>
    </xf>
    <xf numFmtId="44" fontId="2" fillId="7" borderId="1" xfId="2" applyFont="1" applyFill="1" applyBorder="1"/>
    <xf numFmtId="0" fontId="2" fillId="4" borderId="1" xfId="0" applyFont="1" applyFill="1" applyBorder="1"/>
    <xf numFmtId="0" fontId="4" fillId="10" borderId="0" xfId="0" applyFont="1" applyFill="1" applyAlignment="1">
      <alignment horizontal="center" wrapText="1"/>
    </xf>
    <xf numFmtId="0" fontId="0" fillId="3" borderId="0" xfId="0" applyFill="1" applyAlignment="1">
      <alignment horizontal="left" vertical="center" wrapText="1"/>
    </xf>
    <xf numFmtId="0" fontId="0" fillId="3" borderId="0" xfId="0" applyFill="1"/>
    <xf numFmtId="0" fontId="2" fillId="3" borderId="0" xfId="0" applyFont="1" applyFill="1" applyAlignment="1">
      <alignment horizontal="center"/>
    </xf>
    <xf numFmtId="165" fontId="0" fillId="6" borderId="1" xfId="0" applyNumberFormat="1" applyFill="1" applyBorder="1" applyAlignment="1">
      <alignment horizontal="center"/>
    </xf>
    <xf numFmtId="0" fontId="10" fillId="6" borderId="1" xfId="0" applyFont="1" applyFill="1" applyBorder="1" applyAlignment="1">
      <alignment horizontal="center" wrapText="1"/>
    </xf>
    <xf numFmtId="44" fontId="0" fillId="6" borderId="1" xfId="2" applyFont="1" applyFill="1" applyBorder="1" applyAlignment="1">
      <alignment horizontal="center"/>
    </xf>
    <xf numFmtId="44" fontId="0" fillId="6" borderId="1" xfId="2" applyFont="1" applyFill="1" applyBorder="1" applyAlignment="1">
      <alignment horizontal="center" wrapText="1"/>
    </xf>
    <xf numFmtId="0" fontId="3" fillId="5" borderId="0" xfId="0" applyFont="1" applyFill="1" applyAlignment="1">
      <alignment horizontal="center"/>
    </xf>
    <xf numFmtId="166" fontId="0" fillId="0" borderId="1" xfId="2" applyNumberFormat="1" applyFont="1" applyBorder="1" applyAlignment="1">
      <alignment vertical="center" wrapText="1"/>
    </xf>
    <xf numFmtId="0" fontId="11" fillId="0" borderId="1" xfId="0" applyFont="1" applyBorder="1" applyAlignment="1">
      <alignment horizontal="center"/>
    </xf>
    <xf numFmtId="9" fontId="0" fillId="0" borderId="0" xfId="0" applyNumberFormat="1" applyAlignment="1">
      <alignment horizontal="center"/>
    </xf>
    <xf numFmtId="0" fontId="6" fillId="14" borderId="1" xfId="0" applyFont="1" applyFill="1" applyBorder="1" applyAlignment="1">
      <alignment horizontal="center"/>
    </xf>
    <xf numFmtId="0" fontId="8" fillId="14" borderId="1" xfId="0" applyFont="1" applyFill="1" applyBorder="1" applyAlignment="1">
      <alignment horizontal="center"/>
    </xf>
    <xf numFmtId="0" fontId="0" fillId="6" borderId="1" xfId="0" applyFill="1" applyBorder="1" applyAlignment="1">
      <alignment horizontal="center"/>
    </xf>
    <xf numFmtId="166" fontId="0" fillId="0" borderId="1" xfId="0" applyNumberFormat="1" applyBorder="1"/>
    <xf numFmtId="0" fontId="12" fillId="0" borderId="0" xfId="0" applyFont="1"/>
    <xf numFmtId="0" fontId="4" fillId="13" borderId="0" xfId="0" applyFont="1" applyFill="1" applyAlignment="1">
      <alignment horizontal="left"/>
    </xf>
    <xf numFmtId="0" fontId="2" fillId="0" borderId="1" xfId="0" applyFont="1" applyBorder="1" applyAlignment="1">
      <alignment horizontal="center"/>
    </xf>
    <xf numFmtId="0" fontId="2" fillId="2" borderId="0" xfId="0" applyFont="1" applyFill="1" applyAlignment="1">
      <alignment horizontal="center" vertical="center"/>
    </xf>
    <xf numFmtId="0" fontId="0" fillId="2" borderId="0" xfId="0" applyFill="1" applyAlignment="1">
      <alignment horizontal="left" vertical="center" wrapText="1"/>
    </xf>
    <xf numFmtId="0" fontId="2" fillId="6" borderId="0" xfId="0" applyFont="1" applyFill="1" applyAlignment="1">
      <alignment horizontal="center" vertical="center"/>
    </xf>
    <xf numFmtId="0" fontId="6" fillId="14" borderId="3" xfId="0" applyFont="1" applyFill="1" applyBorder="1" applyAlignment="1">
      <alignment horizontal="center"/>
    </xf>
    <xf numFmtId="0" fontId="6" fillId="14" borderId="2" xfId="0" applyFont="1" applyFill="1" applyBorder="1" applyAlignment="1">
      <alignment horizontal="center"/>
    </xf>
    <xf numFmtId="0" fontId="6" fillId="14" borderId="4" xfId="0" applyFont="1" applyFill="1" applyBorder="1" applyAlignment="1">
      <alignment horizontal="center"/>
    </xf>
    <xf numFmtId="0" fontId="7" fillId="13" borderId="1" xfId="0"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0A8FA-D4C2-4681-87E2-68D7960CEB29}">
  <dimension ref="A2:J48"/>
  <sheetViews>
    <sheetView zoomScale="70" zoomScaleNormal="70" workbookViewId="0">
      <selection activeCell="J35" sqref="J35"/>
    </sheetView>
  </sheetViews>
  <sheetFormatPr defaultRowHeight="15" x14ac:dyDescent="0.25"/>
  <cols>
    <col min="1" max="1" width="40.28515625" customWidth="1"/>
    <col min="2" max="2" width="25.140625" style="5" customWidth="1"/>
    <col min="3" max="3" width="26.140625" style="5" customWidth="1"/>
    <col min="4" max="4" width="26.28515625" bestFit="1" customWidth="1"/>
    <col min="5" max="5" width="2.140625" customWidth="1"/>
    <col min="6" max="6" width="68" customWidth="1"/>
    <col min="7" max="7" width="3.85546875" customWidth="1"/>
    <col min="8" max="8" width="40.28515625" customWidth="1"/>
    <col min="9" max="9" width="17.140625" customWidth="1"/>
    <col min="10" max="10" width="12.28515625" customWidth="1"/>
    <col min="11" max="11" width="15.42578125" bestFit="1" customWidth="1"/>
  </cols>
  <sheetData>
    <row r="2" spans="1:10" ht="20.25" customHeight="1" x14ac:dyDescent="0.25">
      <c r="A2" s="72" t="s">
        <v>48</v>
      </c>
      <c r="B2" s="72"/>
      <c r="C2" s="72"/>
      <c r="D2" s="72"/>
    </row>
    <row r="3" spans="1:10" x14ac:dyDescent="0.25">
      <c r="A3" s="56"/>
      <c r="B3" s="56"/>
      <c r="C3" s="56"/>
      <c r="D3" s="56"/>
    </row>
    <row r="4" spans="1:10" x14ac:dyDescent="0.25">
      <c r="A4" s="73" t="s">
        <v>49</v>
      </c>
      <c r="B4" s="73"/>
      <c r="C4" s="73"/>
      <c r="D4" s="73"/>
    </row>
    <row r="5" spans="1:10" ht="115.5" customHeight="1" x14ac:dyDescent="0.25">
      <c r="A5" s="73"/>
      <c r="B5" s="73"/>
      <c r="C5" s="73"/>
      <c r="D5" s="73"/>
    </row>
    <row r="6" spans="1:10" ht="15" customHeight="1" x14ac:dyDescent="0.25">
      <c r="A6" s="54"/>
      <c r="B6" s="54"/>
      <c r="C6" s="54"/>
      <c r="D6" s="54"/>
      <c r="E6" s="55"/>
      <c r="F6" s="55"/>
    </row>
    <row r="7" spans="1:10" x14ac:dyDescent="0.25">
      <c r="A7" s="15" t="s">
        <v>3</v>
      </c>
      <c r="B7" s="67" t="s">
        <v>28</v>
      </c>
      <c r="C7" s="18" t="s">
        <v>22</v>
      </c>
      <c r="D7" s="18" t="s">
        <v>21</v>
      </c>
      <c r="J7" s="5"/>
    </row>
    <row r="8" spans="1:10" x14ac:dyDescent="0.25">
      <c r="A8" s="2" t="s">
        <v>16</v>
      </c>
      <c r="B8" s="6">
        <v>0.06</v>
      </c>
      <c r="C8" s="19">
        <v>0.02</v>
      </c>
      <c r="D8" s="19">
        <v>0.08</v>
      </c>
      <c r="J8" s="64"/>
    </row>
    <row r="9" spans="1:10" x14ac:dyDescent="0.25">
      <c r="A9" s="2" t="s">
        <v>5</v>
      </c>
      <c r="B9" s="7">
        <v>0.02</v>
      </c>
      <c r="C9" s="19">
        <v>0.01</v>
      </c>
      <c r="D9" s="19">
        <v>0.04</v>
      </c>
      <c r="J9" s="64"/>
    </row>
    <row r="10" spans="1:10" x14ac:dyDescent="0.25">
      <c r="A10" s="2" t="s">
        <v>12</v>
      </c>
      <c r="B10" s="7">
        <v>0.02</v>
      </c>
      <c r="C10" s="19">
        <v>0.01</v>
      </c>
      <c r="D10" s="19">
        <v>0.04</v>
      </c>
      <c r="J10" s="64"/>
    </row>
    <row r="11" spans="1:10" x14ac:dyDescent="0.25">
      <c r="A11" s="2" t="s">
        <v>13</v>
      </c>
      <c r="B11" s="7">
        <v>0.02</v>
      </c>
      <c r="C11" s="19">
        <v>0.01</v>
      </c>
      <c r="D11" s="19">
        <v>0.04</v>
      </c>
      <c r="J11" s="64"/>
    </row>
    <row r="12" spans="1:10" x14ac:dyDescent="0.25">
      <c r="B12" s="43"/>
    </row>
    <row r="13" spans="1:10" x14ac:dyDescent="0.25">
      <c r="A13" s="74" t="s">
        <v>28</v>
      </c>
      <c r="B13" s="74"/>
      <c r="C13" s="74"/>
      <c r="D13" s="74"/>
    </row>
    <row r="14" spans="1:10" x14ac:dyDescent="0.25">
      <c r="B14" s="8"/>
      <c r="E14" s="24"/>
      <c r="F14" s="24"/>
      <c r="G14" s="24"/>
    </row>
    <row r="15" spans="1:10" ht="30" x14ac:dyDescent="0.25">
      <c r="A15" s="15" t="s">
        <v>23</v>
      </c>
      <c r="B15" s="20" t="s">
        <v>20</v>
      </c>
      <c r="C15" s="53" t="s">
        <v>37</v>
      </c>
      <c r="D15" s="53" t="s">
        <v>38</v>
      </c>
      <c r="E15" s="5"/>
      <c r="F15" s="5"/>
      <c r="G15" s="5"/>
    </row>
    <row r="16" spans="1:10" x14ac:dyDescent="0.25">
      <c r="A16" s="1" t="s">
        <v>15</v>
      </c>
      <c r="B16" s="9">
        <v>700000</v>
      </c>
      <c r="C16" s="23">
        <f>$B16*(1+$B8)</f>
        <v>742000</v>
      </c>
      <c r="D16" s="10">
        <f>$B16*(1+$B8)</f>
        <v>742000</v>
      </c>
      <c r="E16" s="25"/>
      <c r="F16" s="57" t="s">
        <v>42</v>
      </c>
      <c r="G16" s="25"/>
    </row>
    <row r="17" spans="1:7" ht="30" x14ac:dyDescent="0.25">
      <c r="A17" s="1" t="s">
        <v>24</v>
      </c>
      <c r="B17" s="10">
        <f>B26</f>
        <v>700000</v>
      </c>
      <c r="C17" s="23">
        <f>C26</f>
        <v>740000</v>
      </c>
      <c r="D17" s="10">
        <f>D26</f>
        <v>700000</v>
      </c>
      <c r="E17" s="25"/>
      <c r="F17" s="58" t="s">
        <v>45</v>
      </c>
      <c r="G17" s="25"/>
    </row>
    <row r="18" spans="1:7" x14ac:dyDescent="0.25">
      <c r="A18" s="1" t="s">
        <v>4</v>
      </c>
      <c r="B18" s="11">
        <v>250</v>
      </c>
      <c r="C18" s="45">
        <f>$B18*(1+$B9)</f>
        <v>255</v>
      </c>
      <c r="D18" s="46">
        <f>$B18*(1+$B9)</f>
        <v>255</v>
      </c>
      <c r="E18" s="26"/>
      <c r="F18" s="59" t="s">
        <v>43</v>
      </c>
      <c r="G18" s="26"/>
    </row>
    <row r="19" spans="1:7" x14ac:dyDescent="0.25">
      <c r="A19" s="52" t="s">
        <v>14</v>
      </c>
      <c r="B19" s="34">
        <f>B17*B18</f>
        <v>175000000</v>
      </c>
      <c r="C19" s="34">
        <f>C17*C18</f>
        <v>188700000</v>
      </c>
      <c r="D19" s="34">
        <f>D17*D18</f>
        <v>178500000</v>
      </c>
      <c r="E19" s="27"/>
      <c r="F19" s="27"/>
      <c r="G19" s="27"/>
    </row>
    <row r="20" spans="1:7" x14ac:dyDescent="0.25">
      <c r="B20" s="12"/>
      <c r="D20" s="5"/>
      <c r="E20" s="5"/>
      <c r="F20" s="5"/>
      <c r="G20" s="5"/>
    </row>
    <row r="21" spans="1:7" x14ac:dyDescent="0.25">
      <c r="A21" s="15" t="s">
        <v>0</v>
      </c>
      <c r="B21" s="12"/>
      <c r="D21" s="5"/>
      <c r="E21" s="5"/>
      <c r="F21" s="5"/>
      <c r="G21" s="5"/>
    </row>
    <row r="22" spans="1:7" ht="30" x14ac:dyDescent="0.25">
      <c r="A22" s="1" t="s">
        <v>6</v>
      </c>
      <c r="B22" s="9">
        <v>70</v>
      </c>
      <c r="C22" s="10">
        <f>$B22+C43</f>
        <v>74</v>
      </c>
      <c r="D22" s="10">
        <f>$B22+D43</f>
        <v>70</v>
      </c>
      <c r="E22" s="25"/>
      <c r="F22" s="60" t="s">
        <v>44</v>
      </c>
      <c r="G22" s="25"/>
    </row>
    <row r="23" spans="1:7" x14ac:dyDescent="0.25">
      <c r="A23" s="1" t="s">
        <v>17</v>
      </c>
      <c r="B23" s="9">
        <v>10000</v>
      </c>
      <c r="C23" s="10">
        <f>$B23</f>
        <v>10000</v>
      </c>
      <c r="D23" s="10">
        <f>$B23</f>
        <v>10000</v>
      </c>
      <c r="E23" s="25"/>
      <c r="F23" s="25"/>
      <c r="G23" s="25"/>
    </row>
    <row r="24" spans="1:7" x14ac:dyDescent="0.25">
      <c r="A24" s="1" t="s">
        <v>10</v>
      </c>
      <c r="B24" s="9">
        <f>B23*B22</f>
        <v>700000</v>
      </c>
      <c r="C24" s="9">
        <f>C23*C22</f>
        <v>740000</v>
      </c>
      <c r="D24" s="9">
        <f>D23*D22</f>
        <v>700000</v>
      </c>
      <c r="E24" s="28"/>
      <c r="F24" s="28"/>
      <c r="G24" s="28"/>
    </row>
    <row r="25" spans="1:7" x14ac:dyDescent="0.25">
      <c r="D25" s="5"/>
      <c r="E25" s="5"/>
      <c r="F25" s="5"/>
      <c r="G25" s="5"/>
    </row>
    <row r="26" spans="1:7" ht="30" x14ac:dyDescent="0.25">
      <c r="A26" s="1" t="s">
        <v>9</v>
      </c>
      <c r="B26" s="9">
        <f>MIN(B24,B16)</f>
        <v>700000</v>
      </c>
      <c r="C26" s="9">
        <f>MIN(C24,C16)</f>
        <v>740000</v>
      </c>
      <c r="D26" s="9">
        <f>MIN(D24,D16)</f>
        <v>700000</v>
      </c>
      <c r="E26" s="28"/>
      <c r="F26" s="58" t="s">
        <v>45</v>
      </c>
      <c r="G26" s="28"/>
    </row>
    <row r="27" spans="1:7" x14ac:dyDescent="0.25">
      <c r="D27" s="5"/>
      <c r="E27" s="5"/>
      <c r="F27" s="5"/>
      <c r="G27" s="5"/>
    </row>
    <row r="28" spans="1:7" x14ac:dyDescent="0.25">
      <c r="A28" s="15" t="s">
        <v>40</v>
      </c>
      <c r="D28" s="5"/>
      <c r="E28" s="5"/>
      <c r="F28" s="5"/>
      <c r="G28" s="5"/>
    </row>
    <row r="29" spans="1:7" ht="30" x14ac:dyDescent="0.25">
      <c r="A29" s="3" t="s">
        <v>7</v>
      </c>
      <c r="B29" s="11">
        <v>150</v>
      </c>
      <c r="C29" s="46">
        <f>$B29*(1+$B10)</f>
        <v>153</v>
      </c>
      <c r="D29" s="46">
        <f>$B29*(1+$B10)</f>
        <v>153</v>
      </c>
      <c r="E29" s="26"/>
      <c r="F29" s="60" t="s">
        <v>46</v>
      </c>
      <c r="G29" s="26"/>
    </row>
    <row r="30" spans="1:7" x14ac:dyDescent="0.25">
      <c r="A30" s="51" t="s">
        <v>11</v>
      </c>
      <c r="B30" s="35">
        <f>B26*B29</f>
        <v>105000000</v>
      </c>
      <c r="C30" s="44">
        <f>C26*C29</f>
        <v>113220000</v>
      </c>
      <c r="D30" s="44">
        <f>D26*D29</f>
        <v>107100000</v>
      </c>
      <c r="E30" s="29"/>
      <c r="F30" s="29"/>
      <c r="G30" s="29"/>
    </row>
    <row r="31" spans="1:7" x14ac:dyDescent="0.25">
      <c r="B31" s="12"/>
      <c r="C31" s="47"/>
      <c r="D31" s="47"/>
      <c r="E31" s="5"/>
      <c r="F31" s="5"/>
      <c r="G31" s="5"/>
    </row>
    <row r="32" spans="1:7" x14ac:dyDescent="0.25">
      <c r="A32" s="15" t="s">
        <v>8</v>
      </c>
      <c r="B32" s="12"/>
      <c r="C32" s="47"/>
      <c r="D32" s="47"/>
      <c r="E32" s="5"/>
      <c r="F32" s="5"/>
      <c r="G32" s="5"/>
    </row>
    <row r="33" spans="1:7" ht="30" x14ac:dyDescent="0.25">
      <c r="A33" s="3" t="s">
        <v>25</v>
      </c>
      <c r="B33" s="11">
        <v>720000</v>
      </c>
      <c r="C33" s="46">
        <f>B33*(1+$B11)</f>
        <v>734400</v>
      </c>
      <c r="D33" s="46">
        <f>$B33*(1+$B11)</f>
        <v>734400</v>
      </c>
      <c r="E33" s="26"/>
      <c r="F33" s="60" t="s">
        <v>46</v>
      </c>
      <c r="G33" s="26"/>
    </row>
    <row r="34" spans="1:7" x14ac:dyDescent="0.25">
      <c r="A34" s="3" t="s">
        <v>27</v>
      </c>
      <c r="B34" s="11">
        <f>B22*B33</f>
        <v>50400000</v>
      </c>
      <c r="C34" s="46">
        <f>C22*C33</f>
        <v>54345600</v>
      </c>
      <c r="D34" s="46">
        <f>D22*D33</f>
        <v>51408000</v>
      </c>
      <c r="E34" s="26"/>
      <c r="F34" s="26"/>
      <c r="G34" s="26"/>
    </row>
    <row r="35" spans="1:7" x14ac:dyDescent="0.25">
      <c r="A35" s="3" t="s">
        <v>26</v>
      </c>
      <c r="B35" s="11">
        <v>4000000</v>
      </c>
      <c r="C35" s="46">
        <f>B35*(1+$B11)</f>
        <v>4080000</v>
      </c>
      <c r="D35" s="46">
        <f>C35*(1+$B11)</f>
        <v>4161600</v>
      </c>
      <c r="E35" s="26"/>
      <c r="F35" s="26"/>
      <c r="G35" s="26"/>
    </row>
    <row r="36" spans="1:7" x14ac:dyDescent="0.25">
      <c r="A36" s="51" t="s">
        <v>18</v>
      </c>
      <c r="B36" s="36">
        <f>SUM(B34:B35)</f>
        <v>54400000</v>
      </c>
      <c r="C36" s="48">
        <f>SUM(C34:C35)</f>
        <v>58425600</v>
      </c>
      <c r="D36" s="48">
        <f>SUM(D34:D35)</f>
        <v>55569600</v>
      </c>
      <c r="E36" s="30"/>
      <c r="F36" s="30"/>
      <c r="G36" s="30"/>
    </row>
    <row r="37" spans="1:7" x14ac:dyDescent="0.25">
      <c r="A37" s="4"/>
      <c r="B37" s="13"/>
      <c r="C37" s="47"/>
      <c r="D37" s="47"/>
      <c r="E37" s="13"/>
      <c r="F37" s="13"/>
      <c r="G37" s="13"/>
    </row>
    <row r="38" spans="1:7" x14ac:dyDescent="0.25">
      <c r="A38" s="1" t="s">
        <v>1</v>
      </c>
      <c r="B38" s="14">
        <f>B36+B30</f>
        <v>159400000</v>
      </c>
      <c r="C38" s="49">
        <f>C36+C30</f>
        <v>171645600</v>
      </c>
      <c r="D38" s="49">
        <f>D36+D30</f>
        <v>162669600</v>
      </c>
      <c r="E38" s="31"/>
      <c r="F38" s="31"/>
      <c r="G38" s="31"/>
    </row>
    <row r="39" spans="1:7" x14ac:dyDescent="0.25">
      <c r="A39" s="16" t="s">
        <v>2</v>
      </c>
      <c r="B39" s="17">
        <f>B19-B38</f>
        <v>15600000</v>
      </c>
      <c r="C39" s="50">
        <f>C19-C38</f>
        <v>17054400</v>
      </c>
      <c r="D39" s="50">
        <f>D19-D38</f>
        <v>15830400</v>
      </c>
      <c r="E39" s="32"/>
      <c r="F39" s="32"/>
      <c r="G39" s="32"/>
    </row>
    <row r="41" spans="1:7" x14ac:dyDescent="0.25">
      <c r="D41" s="5"/>
      <c r="E41" s="5"/>
      <c r="F41" s="5"/>
      <c r="G41" s="5"/>
    </row>
    <row r="42" spans="1:7" ht="24" customHeight="1" x14ac:dyDescent="0.25">
      <c r="A42" s="61" t="s">
        <v>47</v>
      </c>
      <c r="C42" s="71" t="s">
        <v>19</v>
      </c>
      <c r="D42" s="63" t="s">
        <v>19</v>
      </c>
      <c r="E42" s="33"/>
      <c r="F42" s="33"/>
      <c r="G42" s="33"/>
    </row>
    <row r="43" spans="1:7" ht="30" x14ac:dyDescent="0.25">
      <c r="C43" s="37">
        <v>4</v>
      </c>
      <c r="D43" s="63">
        <v>0</v>
      </c>
      <c r="E43" s="33"/>
      <c r="F43" s="58" t="s">
        <v>41</v>
      </c>
      <c r="G43" s="33"/>
    </row>
    <row r="45" spans="1:7" x14ac:dyDescent="0.25">
      <c r="B45" s="21" t="s">
        <v>39</v>
      </c>
      <c r="C45" s="21" t="str">
        <f>C43&amp; " additional machines"</f>
        <v>4 additional machines</v>
      </c>
    </row>
    <row r="46" spans="1:7" ht="30" x14ac:dyDescent="0.25">
      <c r="B46" s="22" t="s">
        <v>34</v>
      </c>
      <c r="C46" s="62">
        <f>C34-D34</f>
        <v>2937600</v>
      </c>
    </row>
    <row r="47" spans="1:7" x14ac:dyDescent="0.25">
      <c r="B47" s="21" t="s">
        <v>35</v>
      </c>
      <c r="C47" s="62">
        <f>C39-D39</f>
        <v>1224000</v>
      </c>
    </row>
    <row r="48" spans="1:7" x14ac:dyDescent="0.25">
      <c r="B48" s="21" t="s">
        <v>33</v>
      </c>
      <c r="C48" s="38">
        <f>C47/C46</f>
        <v>0.41666666666666669</v>
      </c>
    </row>
  </sheetData>
  <scenarios current="2" show="2" sqref="C48">
    <scenario name="Likely case" locked="1" count="4" user="Yang, Xiaomin" comment="Likely_x000a_Modified by Yang, Xiaomin on 3/20/2024">
      <inputCells r="B8" val="0.06" numFmtId="9"/>
      <inputCells r="B9" val="0.02" numFmtId="9"/>
      <inputCells r="B10" val="0.02" numFmtId="9"/>
      <inputCells r="B11" val="0.02" numFmtId="9"/>
    </scenario>
    <scenario name="Worst" locked="1" count="4" user="Yang, Xiaomin" comment="Created by Yang, Xiaomin on 3/19/2024_x000a_Modified by Yang, Xiaomin on 3/20/2024">
      <inputCells r="B8" val="0.02" numFmtId="9"/>
      <inputCells r="B9" val="0.01" numFmtId="9"/>
      <inputCells r="B10" val="0.01" numFmtId="9"/>
      <inputCells r="B11" val="0.01" numFmtId="9"/>
    </scenario>
    <scenario name="Best" locked="1" count="4" user="Yang, Xiaomin" comment="Best_x000a_Modified by Yang, Xiaomin on 3/20/2024">
      <inputCells r="B8" val="0.08" numFmtId="9"/>
      <inputCells r="B9" val="0.04" numFmtId="9"/>
      <inputCells r="B10" val="0.04" numFmtId="9"/>
      <inputCells r="B11" val="0.04" numFmtId="9"/>
    </scenario>
  </scenarios>
  <mergeCells count="3">
    <mergeCell ref="A2:D2"/>
    <mergeCell ref="A4:D5"/>
    <mergeCell ref="A13: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856A-8877-4D00-819E-47C510D9A320}">
  <sheetPr>
    <outlinePr summaryBelow="0"/>
  </sheetPr>
  <dimension ref="B2:L10"/>
  <sheetViews>
    <sheetView showGridLines="0" tabSelected="1" workbookViewId="0">
      <selection activeCell="D25" sqref="D25"/>
    </sheetView>
  </sheetViews>
  <sheetFormatPr defaultRowHeight="15" outlineLevelRow="1" outlineLevelCol="1" x14ac:dyDescent="0.25"/>
  <cols>
    <col min="2" max="2" width="47" customWidth="1"/>
    <col min="3" max="3" width="14.28515625" bestFit="1" customWidth="1" outlineLevel="1"/>
    <col min="4" max="4" width="13.42578125" bestFit="1" customWidth="1" outlineLevel="1"/>
    <col min="5" max="5" width="14.28515625" bestFit="1" customWidth="1" outlineLevel="1"/>
  </cols>
  <sheetData>
    <row r="2" spans="2:12" ht="15.75" x14ac:dyDescent="0.25">
      <c r="B2" s="75" t="str">
        <f>"Scenario Summary ("&amp;K3&amp;" "&amp;K2&amp;")"</f>
        <v>Scenario Summary (4 additional machines)</v>
      </c>
      <c r="C2" s="76"/>
      <c r="D2" s="76"/>
      <c r="E2" s="77"/>
      <c r="K2" t="s">
        <v>53</v>
      </c>
    </row>
    <row r="3" spans="2:12" ht="15.75" x14ac:dyDescent="0.25">
      <c r="B3" s="65" t="s">
        <v>36</v>
      </c>
      <c r="C3" s="66" t="s">
        <v>28</v>
      </c>
      <c r="D3" s="66" t="s">
        <v>30</v>
      </c>
      <c r="E3" s="66" t="s">
        <v>32</v>
      </c>
      <c r="K3">
        <v>4</v>
      </c>
    </row>
    <row r="4" spans="2:12" ht="33.75" hidden="1" outlineLevel="1" x14ac:dyDescent="0.25">
      <c r="B4" s="39"/>
      <c r="C4" s="41" t="s">
        <v>29</v>
      </c>
      <c r="D4" s="41" t="s">
        <v>31</v>
      </c>
      <c r="E4" s="41" t="s">
        <v>32</v>
      </c>
    </row>
    <row r="5" spans="2:12" outlineLevel="1" x14ac:dyDescent="0.25">
      <c r="B5" s="40" t="s">
        <v>16</v>
      </c>
      <c r="C5" s="42">
        <v>0.06</v>
      </c>
      <c r="D5" s="42">
        <v>0.02</v>
      </c>
      <c r="E5" s="42">
        <v>0.08</v>
      </c>
    </row>
    <row r="6" spans="2:12" outlineLevel="1" x14ac:dyDescent="0.25">
      <c r="B6" s="40" t="s">
        <v>5</v>
      </c>
      <c r="C6" s="42">
        <v>0.02</v>
      </c>
      <c r="D6" s="42">
        <v>0.01</v>
      </c>
      <c r="E6" s="42">
        <v>0.04</v>
      </c>
    </row>
    <row r="7" spans="2:12" outlineLevel="1" x14ac:dyDescent="0.25">
      <c r="B7" s="40" t="s">
        <v>12</v>
      </c>
      <c r="C7" s="42">
        <v>0.02</v>
      </c>
      <c r="D7" s="42">
        <v>0.01</v>
      </c>
      <c r="E7" s="42">
        <v>0.04</v>
      </c>
    </row>
    <row r="8" spans="2:12" outlineLevel="1" x14ac:dyDescent="0.25">
      <c r="B8" s="40" t="s">
        <v>13</v>
      </c>
      <c r="C8" s="42">
        <v>0.02</v>
      </c>
      <c r="D8" s="42">
        <v>0.01</v>
      </c>
      <c r="E8" s="42">
        <v>0.04</v>
      </c>
      <c r="J8" s="69"/>
      <c r="L8" s="69"/>
    </row>
    <row r="9" spans="2:12" outlineLevel="1" x14ac:dyDescent="0.25">
      <c r="B9" s="78" t="s">
        <v>54</v>
      </c>
      <c r="C9" s="68">
        <v>1224000</v>
      </c>
      <c r="D9" s="68">
        <v>-1454400</v>
      </c>
      <c r="E9" s="68">
        <v>1331200</v>
      </c>
      <c r="J9" s="70"/>
      <c r="L9" s="69"/>
    </row>
    <row r="10" spans="2:12" x14ac:dyDescent="0.25">
      <c r="B10" s="78" t="s">
        <v>55</v>
      </c>
      <c r="C10" s="19">
        <v>0.41666666666666702</v>
      </c>
      <c r="D10" s="19">
        <v>-0.5</v>
      </c>
      <c r="E10" s="19">
        <v>0.44444444444444398</v>
      </c>
      <c r="J10" s="70"/>
      <c r="L10" s="69"/>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15103-E0E5-4F78-84B3-EE78A2965DF6}">
  <sheetPr>
    <outlinePr summaryBelow="0"/>
  </sheetPr>
  <dimension ref="B2:N10"/>
  <sheetViews>
    <sheetView showGridLines="0" workbookViewId="0">
      <selection activeCell="B36" sqref="B36"/>
    </sheetView>
  </sheetViews>
  <sheetFormatPr defaultRowHeight="15" outlineLevelRow="1" outlineLevelCol="1" x14ac:dyDescent="0.25"/>
  <cols>
    <col min="2" max="2" width="51.42578125" bestFit="1" customWidth="1"/>
    <col min="3" max="3" width="14.28515625" bestFit="1" customWidth="1" outlineLevel="1"/>
    <col min="4" max="4" width="13.42578125" bestFit="1" customWidth="1" outlineLevel="1"/>
    <col min="5" max="5" width="14.28515625" bestFit="1" customWidth="1" outlineLevel="1"/>
  </cols>
  <sheetData>
    <row r="2" spans="2:14" ht="15.75" x14ac:dyDescent="0.25">
      <c r="B2" s="75" t="str">
        <f>"Scenario Summary ("&amp;K3&amp;" "&amp;K2&amp;")"</f>
        <v>Scenario Summary (2 additional machines)</v>
      </c>
      <c r="C2" s="76"/>
      <c r="D2" s="76"/>
      <c r="E2" s="77"/>
      <c r="K2" t="s">
        <v>53</v>
      </c>
    </row>
    <row r="3" spans="2:14" ht="15.75" x14ac:dyDescent="0.25">
      <c r="B3" s="65" t="s">
        <v>36</v>
      </c>
      <c r="C3" s="66" t="s">
        <v>28</v>
      </c>
      <c r="D3" s="66" t="s">
        <v>30</v>
      </c>
      <c r="E3" s="66" t="s">
        <v>32</v>
      </c>
      <c r="K3">
        <v>2</v>
      </c>
    </row>
    <row r="4" spans="2:14" ht="33.75" hidden="1" outlineLevel="1" x14ac:dyDescent="0.25">
      <c r="B4" s="39"/>
      <c r="C4" s="41" t="s">
        <v>29</v>
      </c>
      <c r="D4" s="41" t="s">
        <v>31</v>
      </c>
      <c r="E4" s="41" t="s">
        <v>32</v>
      </c>
    </row>
    <row r="5" spans="2:14" outlineLevel="1" x14ac:dyDescent="0.25">
      <c r="B5" s="40" t="s">
        <v>16</v>
      </c>
      <c r="C5" s="42">
        <v>0.06</v>
      </c>
      <c r="D5" s="42">
        <v>0.02</v>
      </c>
      <c r="E5" s="42">
        <v>0.08</v>
      </c>
    </row>
    <row r="6" spans="2:14" outlineLevel="1" x14ac:dyDescent="0.25">
      <c r="B6" s="40" t="s">
        <v>5</v>
      </c>
      <c r="C6" s="42">
        <v>0.02</v>
      </c>
      <c r="D6" s="42">
        <v>0.01</v>
      </c>
      <c r="E6" s="42">
        <v>0.04</v>
      </c>
    </row>
    <row r="7" spans="2:14" outlineLevel="1" x14ac:dyDescent="0.25">
      <c r="B7" s="40" t="s">
        <v>12</v>
      </c>
      <c r="C7" s="42">
        <v>0.02</v>
      </c>
      <c r="D7" s="42">
        <v>0.01</v>
      </c>
      <c r="E7" s="42">
        <v>0.04</v>
      </c>
    </row>
    <row r="8" spans="2:14" outlineLevel="1" x14ac:dyDescent="0.25">
      <c r="B8" s="40" t="s">
        <v>13</v>
      </c>
      <c r="C8" s="42">
        <v>0.02</v>
      </c>
      <c r="D8" s="42">
        <v>0.01</v>
      </c>
      <c r="E8" s="42">
        <v>0.04</v>
      </c>
      <c r="J8" s="69"/>
      <c r="L8" s="69"/>
      <c r="M8" s="69"/>
      <c r="N8" s="69"/>
    </row>
    <row r="9" spans="2:14" outlineLevel="1" x14ac:dyDescent="0.25">
      <c r="B9" s="78" t="s">
        <v>54</v>
      </c>
      <c r="C9" s="49">
        <v>652800</v>
      </c>
      <c r="D9" s="49">
        <v>0</v>
      </c>
      <c r="E9" s="49">
        <v>748800</v>
      </c>
      <c r="J9" s="70" t="s">
        <v>52</v>
      </c>
      <c r="L9" s="69" t="s">
        <v>50</v>
      </c>
      <c r="M9" s="69"/>
      <c r="N9" s="69"/>
    </row>
    <row r="10" spans="2:14" x14ac:dyDescent="0.25">
      <c r="B10" s="78" t="s">
        <v>55</v>
      </c>
      <c r="C10" s="19">
        <v>0.44444444444444398</v>
      </c>
      <c r="D10" s="19">
        <v>0</v>
      </c>
      <c r="E10" s="19">
        <v>0.5</v>
      </c>
      <c r="J10" s="70" t="s">
        <v>51</v>
      </c>
      <c r="L10" s="69" t="s">
        <v>50</v>
      </c>
      <c r="M10" s="69"/>
      <c r="N10" s="69"/>
    </row>
  </sheetData>
  <mergeCells count="1">
    <mergeCell ref="B2:E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82CA55C0791E4A870CD524C2110D7A" ma:contentTypeVersion="7" ma:contentTypeDescription="Create a new document." ma:contentTypeScope="" ma:versionID="3c7054f9824d8578b51a869cecbf4eb2">
  <xsd:schema xmlns:xsd="http://www.w3.org/2001/XMLSchema" xmlns:xs="http://www.w3.org/2001/XMLSchema" xmlns:p="http://schemas.microsoft.com/office/2006/metadata/properties" xmlns:ns3="b601a2d9-bc88-484b-b998-960360b06e60" targetNamespace="http://schemas.microsoft.com/office/2006/metadata/properties" ma:root="true" ma:fieldsID="954990ca0509d5a22bde37301a369d0f" ns3:_="">
    <xsd:import namespace="b601a2d9-bc88-484b-b998-960360b06e60"/>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AutoKeyPoints" minOccurs="0"/>
                <xsd:element ref="ns3:MediaServiceKeyPoint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01a2d9-bc88-484b-b998-960360b06e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69DA07-3019-4D74-B78B-60DAFA8DAAF3}">
  <ds:schemaRef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b601a2d9-bc88-484b-b998-960360b06e60"/>
    <ds:schemaRef ds:uri="http://purl.org/dc/dcmitype/"/>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A1A56B3F-2ADA-4E4D-AEA3-3DC4B6EF2325}">
  <ds:schemaRefs>
    <ds:schemaRef ds:uri="http://schemas.microsoft.com/sharepoint/v3/contenttype/forms"/>
  </ds:schemaRefs>
</ds:datastoreItem>
</file>

<file path=customXml/itemProps3.xml><?xml version="1.0" encoding="utf-8"?>
<ds:datastoreItem xmlns:ds="http://schemas.openxmlformats.org/officeDocument/2006/customXml" ds:itemID="{09399CAB-88EA-4E41-8175-E6ED815CD3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01a2d9-bc88-484b-b998-960360b06e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Capital planning economic model</vt:lpstr>
      <vt:lpstr>Summary (4 machines)</vt:lpstr>
      <vt:lpstr>Summary (2 machines)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Xiaomin</dc:creator>
  <cp:lastModifiedBy>Yang, Xiaomin</cp:lastModifiedBy>
  <dcterms:created xsi:type="dcterms:W3CDTF">2017-11-27T14:24:44Z</dcterms:created>
  <dcterms:modified xsi:type="dcterms:W3CDTF">2024-03-20T15:18:45Z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0x010100B782CA55C0791E4A870CD524C2110D7A</vt:lpwstr>
  </property>
</Properties>
</file>