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xq\7660\"/>
    </mc:Choice>
  </mc:AlternateContent>
  <bookViews>
    <workbookView xWindow="0" yWindow="0" windowWidth="28800" windowHeight="11835" activeTab="3"/>
  </bookViews>
  <sheets>
    <sheet name="A0_SSIM" sheetId="1" r:id="rId1"/>
    <sheet name="A0_MSIM" sheetId="4" r:id="rId2"/>
    <sheet name="B0_SSIMMSIM" sheetId="3" r:id="rId3"/>
    <sheet name="MK4_MSIM" sheetId="6" r:id="rId4"/>
    <sheet name="MK4_SSIM" sheetId="7" r:id="rId5"/>
    <sheet name="MK4_SSIMMSIM" sheetId="2" r:id="rId6"/>
    <sheet name="D%$&amp;01_DevSheet" sheetId="5" state="veryHidden" r:id="rId7"/>
  </sheets>
  <definedNames>
    <definedName name="_xlnm._FilterDatabase" localSheetId="2" hidden="1">B0_SSIMMSIM!$A$1:$A$8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5" l="1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CN6" i="5"/>
  <c r="CO6" i="5"/>
  <c r="CP6" i="5"/>
  <c r="CQ6" i="5"/>
  <c r="CR6" i="5"/>
  <c r="CS6" i="5"/>
  <c r="CT6" i="5"/>
  <c r="CU6" i="5"/>
  <c r="CV6" i="5"/>
  <c r="CW6" i="5"/>
  <c r="CX6" i="5"/>
  <c r="CY6" i="5"/>
  <c r="CZ6" i="5"/>
  <c r="DA6" i="5"/>
  <c r="DB6" i="5"/>
  <c r="DC6" i="5"/>
  <c r="DD6" i="5"/>
  <c r="DE6" i="5"/>
  <c r="DF6" i="5"/>
  <c r="DG6" i="5"/>
  <c r="DH6" i="5"/>
  <c r="DI6" i="5"/>
  <c r="DJ6" i="5"/>
  <c r="DK6" i="5"/>
  <c r="DL6" i="5"/>
  <c r="DM6" i="5"/>
  <c r="DN6" i="5"/>
  <c r="DO6" i="5"/>
  <c r="DP6" i="5"/>
  <c r="DQ6" i="5"/>
  <c r="DR6" i="5"/>
  <c r="DS6" i="5"/>
  <c r="DT6" i="5"/>
  <c r="DU6" i="5"/>
  <c r="DV6" i="5"/>
  <c r="DW6" i="5"/>
  <c r="DX6" i="5"/>
  <c r="DY6" i="5"/>
  <c r="DZ6" i="5"/>
  <c r="EA6" i="5"/>
  <c r="EB6" i="5"/>
  <c r="EC6" i="5"/>
  <c r="ED6" i="5"/>
  <c r="EE6" i="5"/>
  <c r="EF6" i="5"/>
  <c r="EG6" i="5"/>
  <c r="EH6" i="5"/>
  <c r="EI6" i="5"/>
  <c r="EJ6" i="5"/>
  <c r="EK6" i="5"/>
  <c r="EL6" i="5"/>
  <c r="EM6" i="5"/>
  <c r="EN6" i="5"/>
  <c r="EO6" i="5"/>
  <c r="EP6" i="5"/>
  <c r="EQ6" i="5"/>
  <c r="ER6" i="5"/>
  <c r="ES6" i="5"/>
  <c r="ET6" i="5"/>
  <c r="EU6" i="5"/>
  <c r="EV6" i="5"/>
  <c r="EW6" i="5"/>
  <c r="EX6" i="5"/>
  <c r="EY6" i="5"/>
  <c r="EZ6" i="5"/>
  <c r="FA6" i="5"/>
  <c r="FB6" i="5"/>
  <c r="FC6" i="5"/>
  <c r="FD6" i="5"/>
  <c r="FE6" i="5"/>
  <c r="FF6" i="5"/>
  <c r="FG6" i="5"/>
  <c r="FH6" i="5"/>
  <c r="FI6" i="5"/>
  <c r="FJ6" i="5"/>
  <c r="FK6" i="5"/>
  <c r="FL6" i="5"/>
  <c r="FM6" i="5"/>
  <c r="FN6" i="5"/>
  <c r="FO6" i="5"/>
  <c r="FP6" i="5"/>
  <c r="FQ6" i="5"/>
  <c r="FR6" i="5"/>
  <c r="FS6" i="5"/>
  <c r="FT6" i="5"/>
  <c r="FU6" i="5"/>
  <c r="FV6" i="5"/>
  <c r="FW6" i="5"/>
  <c r="FX6" i="5"/>
  <c r="FY6" i="5"/>
  <c r="FZ6" i="5"/>
  <c r="GA6" i="5"/>
  <c r="GB6" i="5"/>
  <c r="GC6" i="5"/>
  <c r="GD6" i="5"/>
  <c r="GE6" i="5"/>
  <c r="GF6" i="5"/>
  <c r="GG6" i="5"/>
  <c r="GH6" i="5"/>
  <c r="GI6" i="5"/>
  <c r="GJ6" i="5"/>
  <c r="GK6" i="5"/>
  <c r="GL6" i="5"/>
  <c r="GM6" i="5"/>
  <c r="GN6" i="5"/>
  <c r="GO6" i="5"/>
  <c r="GP6" i="5"/>
  <c r="GQ6" i="5"/>
  <c r="GR6" i="5"/>
  <c r="GS6" i="5"/>
  <c r="GT6" i="5"/>
  <c r="GU6" i="5"/>
  <c r="GV6" i="5"/>
  <c r="GW6" i="5"/>
  <c r="GX6" i="5"/>
  <c r="GY6" i="5"/>
  <c r="GZ6" i="5"/>
  <c r="HA6" i="5"/>
  <c r="HB6" i="5"/>
  <c r="HC6" i="5"/>
  <c r="HD6" i="5"/>
  <c r="HE6" i="5"/>
  <c r="HF6" i="5"/>
  <c r="HG6" i="5"/>
  <c r="HH6" i="5"/>
  <c r="HI6" i="5"/>
  <c r="HJ6" i="5"/>
  <c r="HK6" i="5"/>
  <c r="HL6" i="5"/>
  <c r="HM6" i="5"/>
  <c r="HN6" i="5"/>
  <c r="HO6" i="5"/>
  <c r="HP6" i="5"/>
  <c r="HQ6" i="5"/>
  <c r="HR6" i="5"/>
  <c r="HS6" i="5"/>
  <c r="HT6" i="5"/>
  <c r="HU6" i="5"/>
  <c r="HV6" i="5"/>
  <c r="HW6" i="5"/>
  <c r="HX6" i="5"/>
  <c r="HY6" i="5"/>
  <c r="HZ6" i="5"/>
  <c r="IA6" i="5"/>
  <c r="IB6" i="5"/>
  <c r="IC6" i="5"/>
  <c r="ID6" i="5"/>
  <c r="IE6" i="5"/>
  <c r="IF6" i="5"/>
  <c r="IG6" i="5"/>
  <c r="IH6" i="5"/>
  <c r="II6" i="5"/>
  <c r="IJ6" i="5"/>
  <c r="IK6" i="5"/>
  <c r="IL6" i="5"/>
  <c r="IM6" i="5"/>
  <c r="IN6" i="5"/>
  <c r="IO6" i="5"/>
  <c r="IP6" i="5"/>
  <c r="IQ6" i="5"/>
  <c r="IR6" i="5"/>
  <c r="IS6" i="5"/>
  <c r="IT6" i="5"/>
  <c r="IU6" i="5"/>
  <c r="IV6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CS7" i="5"/>
  <c r="CT7" i="5"/>
  <c r="CU7" i="5"/>
  <c r="CV7" i="5"/>
  <c r="CW7" i="5"/>
  <c r="CX7" i="5"/>
  <c r="CY7" i="5"/>
  <c r="CZ7" i="5"/>
  <c r="DA7" i="5"/>
  <c r="DB7" i="5"/>
  <c r="DC7" i="5"/>
  <c r="DD7" i="5"/>
  <c r="DE7" i="5"/>
  <c r="DF7" i="5"/>
  <c r="DG7" i="5"/>
  <c r="DH7" i="5"/>
  <c r="DI7" i="5"/>
  <c r="DJ7" i="5"/>
  <c r="DK7" i="5"/>
  <c r="DL7" i="5"/>
  <c r="DM7" i="5"/>
  <c r="DN7" i="5"/>
  <c r="DO7" i="5"/>
  <c r="DP7" i="5"/>
  <c r="DQ7" i="5"/>
  <c r="DR7" i="5"/>
  <c r="DS7" i="5"/>
  <c r="DT7" i="5"/>
  <c r="DU7" i="5"/>
  <c r="DV7" i="5"/>
  <c r="DW7" i="5"/>
  <c r="DX7" i="5"/>
  <c r="DY7" i="5"/>
  <c r="DZ7" i="5"/>
  <c r="EA7" i="5"/>
  <c r="EB7" i="5"/>
  <c r="EC7" i="5"/>
  <c r="ED7" i="5"/>
  <c r="EE7" i="5"/>
  <c r="EF7" i="5"/>
  <c r="EG7" i="5"/>
  <c r="EH7" i="5"/>
  <c r="EI7" i="5"/>
  <c r="EJ7" i="5"/>
  <c r="EK7" i="5"/>
  <c r="EL7" i="5"/>
  <c r="EM7" i="5"/>
  <c r="EN7" i="5"/>
  <c r="EO7" i="5"/>
  <c r="EP7" i="5"/>
  <c r="EQ7" i="5"/>
  <c r="ER7" i="5"/>
  <c r="ES7" i="5"/>
  <c r="ET7" i="5"/>
  <c r="EU7" i="5"/>
  <c r="EV7" i="5"/>
  <c r="EW7" i="5"/>
  <c r="EX7" i="5"/>
  <c r="EY7" i="5"/>
  <c r="EZ7" i="5"/>
  <c r="FA7" i="5"/>
  <c r="FB7" i="5"/>
  <c r="FC7" i="5"/>
  <c r="FD7" i="5"/>
  <c r="FE7" i="5"/>
  <c r="FF7" i="5"/>
  <c r="FG7" i="5"/>
  <c r="FH7" i="5"/>
  <c r="FI7" i="5"/>
  <c r="FJ7" i="5"/>
  <c r="FK7" i="5"/>
  <c r="FL7" i="5"/>
  <c r="FM7" i="5"/>
  <c r="FN7" i="5"/>
  <c r="FO7" i="5"/>
  <c r="FP7" i="5"/>
  <c r="FQ7" i="5"/>
  <c r="FR7" i="5"/>
  <c r="FS7" i="5"/>
  <c r="FT7" i="5"/>
  <c r="FU7" i="5"/>
  <c r="FV7" i="5"/>
  <c r="FW7" i="5"/>
  <c r="FX7" i="5"/>
  <c r="FY7" i="5"/>
  <c r="FZ7" i="5"/>
  <c r="GA7" i="5"/>
  <c r="GB7" i="5"/>
  <c r="GC7" i="5"/>
  <c r="GD7" i="5"/>
  <c r="GE7" i="5"/>
  <c r="GF7" i="5"/>
  <c r="GG7" i="5"/>
  <c r="GH7" i="5"/>
  <c r="GI7" i="5"/>
  <c r="GJ7" i="5"/>
  <c r="GK7" i="5"/>
  <c r="GL7" i="5"/>
  <c r="GM7" i="5"/>
  <c r="GN7" i="5"/>
  <c r="GO7" i="5"/>
  <c r="GP7" i="5"/>
  <c r="GQ7" i="5"/>
  <c r="GR7" i="5"/>
  <c r="GS7" i="5"/>
  <c r="GT7" i="5"/>
  <c r="GU7" i="5"/>
  <c r="GV7" i="5"/>
  <c r="GW7" i="5"/>
  <c r="GX7" i="5"/>
  <c r="GY7" i="5"/>
  <c r="GZ7" i="5"/>
  <c r="HA7" i="5"/>
  <c r="HB7" i="5"/>
  <c r="HC7" i="5"/>
  <c r="HD7" i="5"/>
  <c r="HE7" i="5"/>
  <c r="HF7" i="5"/>
  <c r="HG7" i="5"/>
  <c r="HH7" i="5"/>
  <c r="HI7" i="5"/>
  <c r="HJ7" i="5"/>
  <c r="HK7" i="5"/>
  <c r="HL7" i="5"/>
  <c r="HM7" i="5"/>
  <c r="HN7" i="5"/>
  <c r="HO7" i="5"/>
  <c r="HP7" i="5"/>
  <c r="HQ7" i="5"/>
  <c r="HR7" i="5"/>
  <c r="HS7" i="5"/>
  <c r="HT7" i="5"/>
  <c r="HU7" i="5"/>
  <c r="HV7" i="5"/>
  <c r="HW7" i="5"/>
  <c r="HX7" i="5"/>
  <c r="HY7" i="5"/>
  <c r="HZ7" i="5"/>
  <c r="IA7" i="5"/>
  <c r="IB7" i="5"/>
  <c r="IC7" i="5"/>
  <c r="ID7" i="5"/>
  <c r="IE7" i="5"/>
  <c r="IF7" i="5"/>
  <c r="IG7" i="5"/>
  <c r="IH7" i="5"/>
  <c r="II7" i="5"/>
  <c r="IJ7" i="5"/>
  <c r="IK7" i="5"/>
  <c r="IL7" i="5"/>
  <c r="IM7" i="5"/>
  <c r="IN7" i="5"/>
  <c r="IO7" i="5"/>
  <c r="IP7" i="5"/>
  <c r="IQ7" i="5"/>
  <c r="IR7" i="5"/>
  <c r="IS7" i="5"/>
  <c r="IT7" i="5"/>
  <c r="IU7" i="5"/>
  <c r="IV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FF5" i="5"/>
  <c r="FG5" i="5"/>
  <c r="FH5" i="5"/>
  <c r="FI5" i="5"/>
  <c r="FJ5" i="5"/>
  <c r="FK5" i="5"/>
  <c r="FL5" i="5"/>
  <c r="FM5" i="5"/>
  <c r="FN5" i="5"/>
  <c r="FO5" i="5"/>
  <c r="FP5" i="5"/>
  <c r="FQ5" i="5"/>
  <c r="FR5" i="5"/>
  <c r="FS5" i="5"/>
  <c r="FT5" i="5"/>
  <c r="FU5" i="5"/>
  <c r="FV5" i="5"/>
  <c r="FW5" i="5"/>
  <c r="FX5" i="5"/>
  <c r="FY5" i="5"/>
  <c r="FZ5" i="5"/>
  <c r="GA5" i="5"/>
  <c r="GB5" i="5"/>
  <c r="GC5" i="5"/>
  <c r="GD5" i="5"/>
  <c r="GE5" i="5"/>
  <c r="GF5" i="5"/>
  <c r="GG5" i="5"/>
  <c r="GH5" i="5"/>
  <c r="GI5" i="5"/>
  <c r="GJ5" i="5"/>
  <c r="GK5" i="5"/>
  <c r="GL5" i="5"/>
  <c r="GM5" i="5"/>
  <c r="GN5" i="5"/>
  <c r="GO5" i="5"/>
  <c r="GP5" i="5"/>
  <c r="GQ5" i="5"/>
  <c r="GR5" i="5"/>
  <c r="GS5" i="5"/>
  <c r="GT5" i="5"/>
  <c r="GU5" i="5"/>
  <c r="GV5" i="5"/>
  <c r="GW5" i="5"/>
  <c r="GX5" i="5"/>
  <c r="GY5" i="5"/>
  <c r="GZ5" i="5"/>
  <c r="HA5" i="5"/>
  <c r="HB5" i="5"/>
  <c r="HC5" i="5"/>
  <c r="HD5" i="5"/>
  <c r="HE5" i="5"/>
  <c r="HF5" i="5"/>
  <c r="HG5" i="5"/>
  <c r="HH5" i="5"/>
  <c r="HI5" i="5"/>
  <c r="HJ5" i="5"/>
  <c r="HK5" i="5"/>
  <c r="HL5" i="5"/>
  <c r="HM5" i="5"/>
  <c r="HN5" i="5"/>
  <c r="HO5" i="5"/>
  <c r="HP5" i="5"/>
  <c r="HQ5" i="5"/>
  <c r="HR5" i="5"/>
  <c r="HS5" i="5"/>
  <c r="HT5" i="5"/>
  <c r="HU5" i="5"/>
  <c r="HV5" i="5"/>
  <c r="HW5" i="5"/>
  <c r="HX5" i="5"/>
  <c r="HY5" i="5"/>
  <c r="HZ5" i="5"/>
  <c r="IA5" i="5"/>
  <c r="IB5" i="5"/>
  <c r="IC5" i="5"/>
  <c r="ID5" i="5"/>
  <c r="IE5" i="5"/>
  <c r="IF5" i="5"/>
  <c r="IG5" i="5"/>
  <c r="IH5" i="5"/>
  <c r="II5" i="5"/>
  <c r="IJ5" i="5"/>
  <c r="IK5" i="5"/>
  <c r="IL5" i="5"/>
  <c r="IM5" i="5"/>
  <c r="IN5" i="5"/>
  <c r="IO5" i="5"/>
  <c r="IP5" i="5"/>
  <c r="IQ5" i="5"/>
  <c r="IR5" i="5"/>
  <c r="IS5" i="5"/>
  <c r="IT5" i="5"/>
  <c r="IU5" i="5"/>
  <c r="IV5" i="5"/>
  <c r="E1" i="5" l="1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CE2" i="5"/>
  <c r="CF2" i="5"/>
  <c r="CG2" i="5"/>
  <c r="CH2" i="5"/>
  <c r="CI2" i="5"/>
  <c r="CJ2" i="5"/>
  <c r="CK2" i="5"/>
  <c r="CL2" i="5"/>
  <c r="CM2" i="5"/>
  <c r="CN2" i="5"/>
  <c r="CO2" i="5"/>
  <c r="CP2" i="5"/>
  <c r="CQ2" i="5"/>
  <c r="CR2" i="5"/>
  <c r="CS2" i="5"/>
  <c r="CT2" i="5"/>
  <c r="CU2" i="5"/>
  <c r="CV2" i="5"/>
  <c r="CW2" i="5"/>
  <c r="CX2" i="5"/>
  <c r="CY2" i="5"/>
  <c r="CZ2" i="5"/>
  <c r="DA2" i="5"/>
  <c r="DB2" i="5"/>
  <c r="DC2" i="5"/>
  <c r="DD2" i="5"/>
  <c r="DE2" i="5"/>
  <c r="DF2" i="5"/>
  <c r="DG2" i="5"/>
  <c r="DH2" i="5"/>
  <c r="DI2" i="5"/>
  <c r="DJ2" i="5"/>
  <c r="DK2" i="5"/>
  <c r="DL2" i="5"/>
  <c r="DM2" i="5"/>
  <c r="DN2" i="5"/>
  <c r="DO2" i="5"/>
  <c r="DP2" i="5"/>
  <c r="DQ2" i="5"/>
  <c r="DR2" i="5"/>
  <c r="DS2" i="5"/>
  <c r="DT2" i="5"/>
  <c r="DU2" i="5"/>
  <c r="DV2" i="5"/>
  <c r="DW2" i="5"/>
  <c r="DX2" i="5"/>
  <c r="DY2" i="5"/>
  <c r="DZ2" i="5"/>
  <c r="EA2" i="5"/>
  <c r="EB2" i="5"/>
  <c r="EC2" i="5"/>
  <c r="ED2" i="5"/>
  <c r="EE2" i="5"/>
  <c r="EF2" i="5"/>
  <c r="EG2" i="5"/>
  <c r="EH2" i="5"/>
  <c r="EI2" i="5"/>
  <c r="EJ2" i="5"/>
  <c r="EK2" i="5"/>
  <c r="EL2" i="5"/>
  <c r="EM2" i="5"/>
  <c r="EN2" i="5"/>
  <c r="EO2" i="5"/>
  <c r="EP2" i="5"/>
  <c r="EQ2" i="5"/>
  <c r="ER2" i="5"/>
  <c r="ES2" i="5"/>
  <c r="ET2" i="5"/>
  <c r="EU2" i="5"/>
  <c r="EV2" i="5"/>
  <c r="EW2" i="5"/>
  <c r="EX2" i="5"/>
  <c r="EY2" i="5"/>
  <c r="EZ2" i="5"/>
  <c r="FA2" i="5"/>
  <c r="FB2" i="5"/>
  <c r="FC2" i="5"/>
  <c r="FD2" i="5"/>
  <c r="FE2" i="5"/>
  <c r="FF2" i="5"/>
  <c r="FG2" i="5"/>
  <c r="FH2" i="5"/>
  <c r="FI2" i="5"/>
  <c r="FJ2" i="5"/>
  <c r="FK2" i="5"/>
  <c r="FL2" i="5"/>
  <c r="FM2" i="5"/>
  <c r="FN2" i="5"/>
  <c r="FO2" i="5"/>
  <c r="FP2" i="5"/>
  <c r="FQ2" i="5"/>
  <c r="FR2" i="5"/>
  <c r="FS2" i="5"/>
  <c r="FT2" i="5"/>
  <c r="FU2" i="5"/>
  <c r="FV2" i="5"/>
  <c r="FW2" i="5"/>
  <c r="FX2" i="5"/>
  <c r="FY2" i="5"/>
  <c r="FZ2" i="5"/>
  <c r="GA2" i="5"/>
  <c r="GB2" i="5"/>
  <c r="GC2" i="5"/>
  <c r="GD2" i="5"/>
  <c r="GE2" i="5"/>
  <c r="GF2" i="5"/>
  <c r="GG2" i="5"/>
  <c r="GH2" i="5"/>
  <c r="GI2" i="5"/>
  <c r="GJ2" i="5"/>
  <c r="GK2" i="5"/>
  <c r="GL2" i="5"/>
  <c r="GM2" i="5"/>
  <c r="GN2" i="5"/>
  <c r="GO2" i="5"/>
  <c r="GP2" i="5"/>
  <c r="GQ2" i="5"/>
  <c r="GR2" i="5"/>
  <c r="GS2" i="5"/>
  <c r="GT2" i="5"/>
  <c r="GU2" i="5"/>
  <c r="GV2" i="5"/>
  <c r="GW2" i="5"/>
  <c r="GX2" i="5"/>
  <c r="GY2" i="5"/>
  <c r="GZ2" i="5"/>
  <c r="HA2" i="5"/>
  <c r="HB2" i="5"/>
  <c r="HC2" i="5"/>
  <c r="HD2" i="5"/>
  <c r="HE2" i="5"/>
  <c r="HF2" i="5"/>
  <c r="HG2" i="5"/>
  <c r="HH2" i="5"/>
  <c r="HI2" i="5"/>
  <c r="HJ2" i="5"/>
  <c r="HK2" i="5"/>
  <c r="HL2" i="5"/>
  <c r="HM2" i="5"/>
  <c r="HN2" i="5"/>
  <c r="HO2" i="5"/>
  <c r="HP2" i="5"/>
  <c r="HQ2" i="5"/>
  <c r="HR2" i="5"/>
  <c r="HS2" i="5"/>
  <c r="HT2" i="5"/>
  <c r="HU2" i="5"/>
  <c r="HV2" i="5"/>
  <c r="HW2" i="5"/>
  <c r="HX2" i="5"/>
  <c r="HY2" i="5"/>
  <c r="HZ2" i="5"/>
  <c r="IA2" i="5"/>
  <c r="IB2" i="5"/>
  <c r="IC2" i="5"/>
  <c r="ID2" i="5"/>
  <c r="IE2" i="5"/>
  <c r="IF2" i="5"/>
  <c r="IG2" i="5"/>
  <c r="IH2" i="5"/>
  <c r="II2" i="5"/>
  <c r="IJ2" i="5"/>
  <c r="IK2" i="5"/>
  <c r="IL2" i="5"/>
  <c r="IM2" i="5"/>
  <c r="IN2" i="5"/>
  <c r="IO2" i="5"/>
  <c r="IP2" i="5"/>
  <c r="IQ2" i="5"/>
  <c r="IR2" i="5"/>
  <c r="IS2" i="5"/>
  <c r="IT2" i="5"/>
  <c r="IU2" i="5"/>
  <c r="IV2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CT3" i="5"/>
  <c r="CU3" i="5"/>
  <c r="CV3" i="5"/>
  <c r="CW3" i="5"/>
  <c r="CX3" i="5"/>
  <c r="CY3" i="5"/>
  <c r="CZ3" i="5"/>
  <c r="DA3" i="5"/>
  <c r="DB3" i="5"/>
  <c r="DC3" i="5"/>
  <c r="DD3" i="5"/>
  <c r="DE3" i="5"/>
  <c r="DF3" i="5"/>
  <c r="DG3" i="5"/>
  <c r="DH3" i="5"/>
  <c r="DI3" i="5"/>
  <c r="DJ3" i="5"/>
  <c r="DK3" i="5"/>
  <c r="DL3" i="5"/>
  <c r="DM3" i="5"/>
  <c r="DN3" i="5"/>
  <c r="DO3" i="5"/>
  <c r="DP3" i="5"/>
  <c r="DQ3" i="5"/>
  <c r="DR3" i="5"/>
  <c r="DS3" i="5"/>
  <c r="DT3" i="5"/>
  <c r="DU3" i="5"/>
  <c r="DV3" i="5"/>
  <c r="DW3" i="5"/>
  <c r="DX3" i="5"/>
  <c r="DY3" i="5"/>
  <c r="DZ3" i="5"/>
  <c r="EA3" i="5"/>
  <c r="EB3" i="5"/>
  <c r="EC3" i="5"/>
  <c r="ED3" i="5"/>
  <c r="EE3" i="5"/>
  <c r="EF3" i="5"/>
  <c r="EG3" i="5"/>
  <c r="EH3" i="5"/>
  <c r="EI3" i="5"/>
  <c r="EJ3" i="5"/>
  <c r="EK3" i="5"/>
  <c r="EL3" i="5"/>
  <c r="EM3" i="5"/>
  <c r="EN3" i="5"/>
  <c r="EO3" i="5"/>
  <c r="EP3" i="5"/>
  <c r="EQ3" i="5"/>
  <c r="ER3" i="5"/>
  <c r="ES3" i="5"/>
  <c r="ET3" i="5"/>
  <c r="EU3" i="5"/>
  <c r="EV3" i="5"/>
  <c r="EW3" i="5"/>
  <c r="EX3" i="5"/>
  <c r="EY3" i="5"/>
  <c r="EZ3" i="5"/>
  <c r="FA3" i="5"/>
  <c r="FB3" i="5"/>
  <c r="FC3" i="5"/>
  <c r="FD3" i="5"/>
  <c r="FE3" i="5"/>
  <c r="FF3" i="5"/>
  <c r="FG3" i="5"/>
  <c r="FH3" i="5"/>
  <c r="FI3" i="5"/>
  <c r="FJ3" i="5"/>
  <c r="FK3" i="5"/>
  <c r="FL3" i="5"/>
  <c r="FM3" i="5"/>
  <c r="FN3" i="5"/>
  <c r="FO3" i="5"/>
  <c r="FP3" i="5"/>
  <c r="FQ3" i="5"/>
  <c r="FR3" i="5"/>
  <c r="FS3" i="5"/>
  <c r="FT3" i="5"/>
  <c r="FU3" i="5"/>
  <c r="FV3" i="5"/>
  <c r="FW3" i="5"/>
  <c r="FX3" i="5"/>
  <c r="FY3" i="5"/>
  <c r="FZ3" i="5"/>
  <c r="GA3" i="5"/>
  <c r="GB3" i="5"/>
  <c r="GC3" i="5"/>
  <c r="GD3" i="5"/>
  <c r="GE3" i="5"/>
  <c r="GF3" i="5"/>
  <c r="GG3" i="5"/>
  <c r="GH3" i="5"/>
  <c r="GI3" i="5"/>
  <c r="GJ3" i="5"/>
  <c r="GK3" i="5"/>
  <c r="GL3" i="5"/>
  <c r="GM3" i="5"/>
  <c r="GN3" i="5"/>
  <c r="GO3" i="5"/>
  <c r="GP3" i="5"/>
  <c r="GQ3" i="5"/>
  <c r="GR3" i="5"/>
  <c r="GS3" i="5"/>
  <c r="GT3" i="5"/>
  <c r="GU3" i="5"/>
  <c r="GV3" i="5"/>
  <c r="GW3" i="5"/>
  <c r="GX3" i="5"/>
  <c r="GY3" i="5"/>
  <c r="GZ3" i="5"/>
  <c r="HA3" i="5"/>
  <c r="HB3" i="5"/>
  <c r="HC3" i="5"/>
  <c r="HD3" i="5"/>
  <c r="HE3" i="5"/>
  <c r="HF3" i="5"/>
  <c r="HG3" i="5"/>
  <c r="HH3" i="5"/>
  <c r="HI3" i="5"/>
  <c r="HJ3" i="5"/>
  <c r="HK3" i="5"/>
  <c r="HL3" i="5"/>
  <c r="HM3" i="5"/>
  <c r="HN3" i="5"/>
  <c r="HO3" i="5"/>
  <c r="HP3" i="5"/>
  <c r="HQ3" i="5"/>
  <c r="HR3" i="5"/>
  <c r="HS3" i="5"/>
  <c r="HT3" i="5"/>
  <c r="HU3" i="5"/>
  <c r="HV3" i="5"/>
  <c r="HW3" i="5"/>
  <c r="HX3" i="5"/>
  <c r="HY3" i="5"/>
  <c r="HZ3" i="5"/>
  <c r="IA3" i="5"/>
  <c r="IB3" i="5"/>
  <c r="IC3" i="5"/>
  <c r="ID3" i="5"/>
  <c r="IE3" i="5"/>
  <c r="IF3" i="5"/>
  <c r="IG3" i="5"/>
  <c r="IH3" i="5"/>
  <c r="II3" i="5"/>
  <c r="IJ3" i="5"/>
  <c r="IK3" i="5"/>
  <c r="IL3" i="5"/>
  <c r="IM3" i="5"/>
  <c r="IN3" i="5"/>
  <c r="IO3" i="5"/>
  <c r="IP3" i="5"/>
  <c r="IQ3" i="5"/>
  <c r="IR3" i="5"/>
  <c r="IS3" i="5"/>
  <c r="IT3" i="5"/>
  <c r="IU3" i="5"/>
  <c r="IV3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CJ4" i="5"/>
  <c r="CK4" i="5"/>
  <c r="CL4" i="5"/>
  <c r="CM4" i="5"/>
  <c r="CN4" i="5"/>
  <c r="CO4" i="5"/>
  <c r="CP4" i="5"/>
  <c r="CQ4" i="5"/>
  <c r="CR4" i="5"/>
  <c r="CS4" i="5"/>
  <c r="CT4" i="5"/>
  <c r="CU4" i="5"/>
  <c r="CV4" i="5"/>
  <c r="CW4" i="5"/>
  <c r="CX4" i="5"/>
  <c r="CY4" i="5"/>
  <c r="CZ4" i="5"/>
  <c r="DA4" i="5"/>
  <c r="DB4" i="5"/>
  <c r="DC4" i="5"/>
  <c r="DD4" i="5"/>
  <c r="DE4" i="5"/>
  <c r="DF4" i="5"/>
  <c r="DG4" i="5"/>
  <c r="DH4" i="5"/>
  <c r="DI4" i="5"/>
  <c r="DJ4" i="5"/>
  <c r="DK4" i="5"/>
  <c r="DL4" i="5"/>
  <c r="DM4" i="5"/>
  <c r="DN4" i="5"/>
  <c r="DO4" i="5"/>
  <c r="DP4" i="5"/>
  <c r="DQ4" i="5"/>
  <c r="DR4" i="5"/>
  <c r="DS4" i="5"/>
  <c r="DT4" i="5"/>
  <c r="DU4" i="5"/>
  <c r="DV4" i="5"/>
  <c r="DW4" i="5"/>
  <c r="DX4" i="5"/>
  <c r="DY4" i="5"/>
  <c r="DZ4" i="5"/>
  <c r="EA4" i="5"/>
  <c r="EB4" i="5"/>
  <c r="EC4" i="5"/>
  <c r="ED4" i="5"/>
  <c r="EE4" i="5"/>
  <c r="EF4" i="5"/>
  <c r="EG4" i="5"/>
  <c r="EH4" i="5"/>
  <c r="EI4" i="5"/>
  <c r="EJ4" i="5"/>
  <c r="EK4" i="5"/>
  <c r="EL4" i="5"/>
  <c r="EM4" i="5"/>
  <c r="EN4" i="5"/>
  <c r="EO4" i="5"/>
  <c r="EP4" i="5"/>
  <c r="EQ4" i="5"/>
  <c r="ER4" i="5"/>
  <c r="ES4" i="5"/>
  <c r="ET4" i="5"/>
  <c r="EU4" i="5"/>
  <c r="EV4" i="5"/>
  <c r="EW4" i="5"/>
  <c r="EX4" i="5"/>
  <c r="EY4" i="5"/>
  <c r="EZ4" i="5"/>
  <c r="FA4" i="5"/>
  <c r="FB4" i="5"/>
  <c r="FC4" i="5"/>
  <c r="FD4" i="5"/>
  <c r="FE4" i="5"/>
  <c r="FF4" i="5"/>
  <c r="FG4" i="5"/>
  <c r="FH4" i="5"/>
  <c r="FI4" i="5"/>
  <c r="FJ4" i="5"/>
  <c r="FK4" i="5"/>
  <c r="FL4" i="5"/>
  <c r="FM4" i="5"/>
  <c r="FN4" i="5"/>
  <c r="FO4" i="5"/>
  <c r="FP4" i="5"/>
  <c r="FQ4" i="5"/>
  <c r="FR4" i="5"/>
  <c r="FS4" i="5"/>
  <c r="FT4" i="5"/>
  <c r="FU4" i="5"/>
  <c r="FV4" i="5"/>
  <c r="FW4" i="5"/>
  <c r="FX4" i="5"/>
  <c r="FY4" i="5"/>
  <c r="FZ4" i="5"/>
  <c r="GA4" i="5"/>
  <c r="GB4" i="5"/>
  <c r="GC4" i="5"/>
  <c r="GD4" i="5"/>
  <c r="GE4" i="5"/>
  <c r="GF4" i="5"/>
  <c r="GG4" i="5"/>
  <c r="GH4" i="5"/>
  <c r="GI4" i="5"/>
  <c r="GJ4" i="5"/>
  <c r="GK4" i="5"/>
  <c r="GL4" i="5"/>
  <c r="GM4" i="5"/>
  <c r="GN4" i="5"/>
  <c r="GO4" i="5"/>
  <c r="GP4" i="5"/>
  <c r="GQ4" i="5"/>
  <c r="GR4" i="5"/>
  <c r="GS4" i="5"/>
  <c r="GT4" i="5"/>
  <c r="GU4" i="5"/>
  <c r="GV4" i="5"/>
  <c r="GW4" i="5"/>
  <c r="GX4" i="5"/>
  <c r="GY4" i="5"/>
  <c r="GZ4" i="5"/>
  <c r="HA4" i="5"/>
  <c r="HB4" i="5"/>
  <c r="HC4" i="5"/>
  <c r="HD4" i="5"/>
  <c r="HE4" i="5"/>
  <c r="HF4" i="5"/>
  <c r="HG4" i="5"/>
  <c r="HH4" i="5"/>
  <c r="HI4" i="5"/>
  <c r="HJ4" i="5"/>
  <c r="HK4" i="5"/>
  <c r="HL4" i="5"/>
  <c r="HM4" i="5"/>
  <c r="HN4" i="5"/>
  <c r="HO4" i="5"/>
  <c r="HP4" i="5"/>
  <c r="HQ4" i="5"/>
  <c r="HR4" i="5"/>
  <c r="HS4" i="5"/>
  <c r="HT4" i="5"/>
  <c r="HU4" i="5"/>
  <c r="HV4" i="5"/>
  <c r="HW4" i="5"/>
  <c r="HX4" i="5"/>
  <c r="HY4" i="5"/>
  <c r="HZ4" i="5"/>
  <c r="IA4" i="5"/>
  <c r="IB4" i="5"/>
  <c r="IC4" i="5"/>
  <c r="ID4" i="5"/>
  <c r="IE4" i="5"/>
  <c r="IF4" i="5"/>
  <c r="IG4" i="5"/>
  <c r="IH4" i="5"/>
  <c r="II4" i="5"/>
  <c r="IJ4" i="5"/>
  <c r="IK4" i="5"/>
  <c r="IL4" i="5"/>
  <c r="IM4" i="5"/>
  <c r="IN4" i="5"/>
  <c r="IO4" i="5"/>
  <c r="IP4" i="5"/>
  <c r="IQ4" i="5"/>
  <c r="IR4" i="5"/>
  <c r="IS4" i="5"/>
  <c r="IT4" i="5"/>
  <c r="IU4" i="5"/>
  <c r="IV4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CS5" i="5"/>
  <c r="CT5" i="5"/>
  <c r="CU5" i="5"/>
  <c r="CV5" i="5"/>
  <c r="CW5" i="5"/>
  <c r="CX5" i="5"/>
  <c r="CY5" i="5"/>
  <c r="CZ5" i="5"/>
  <c r="DA5" i="5"/>
  <c r="DB5" i="5"/>
  <c r="DC5" i="5"/>
  <c r="DD5" i="5"/>
  <c r="DE5" i="5"/>
  <c r="DF5" i="5"/>
  <c r="DG5" i="5"/>
  <c r="DH5" i="5"/>
  <c r="DI5" i="5"/>
  <c r="DJ5" i="5"/>
  <c r="DK5" i="5"/>
  <c r="DL5" i="5"/>
  <c r="DM5" i="5"/>
  <c r="DN5" i="5"/>
  <c r="DO5" i="5"/>
  <c r="DP5" i="5"/>
  <c r="DQ5" i="5"/>
  <c r="DR5" i="5"/>
  <c r="DS5" i="5"/>
  <c r="DT5" i="5"/>
  <c r="DU5" i="5"/>
  <c r="DV5" i="5"/>
  <c r="DW5" i="5"/>
  <c r="DX5" i="5"/>
  <c r="DY5" i="5"/>
  <c r="DZ5" i="5"/>
  <c r="EA5" i="5"/>
  <c r="EB5" i="5"/>
  <c r="EC5" i="5"/>
  <c r="ED5" i="5"/>
  <c r="EE5" i="5"/>
  <c r="EF5" i="5"/>
  <c r="EG5" i="5"/>
  <c r="EH5" i="5"/>
  <c r="EI5" i="5"/>
  <c r="EJ5" i="5"/>
  <c r="EK5" i="5"/>
  <c r="EL5" i="5"/>
  <c r="EM5" i="5"/>
  <c r="EN5" i="5"/>
  <c r="EO5" i="5"/>
  <c r="EP5" i="5"/>
  <c r="EQ5" i="5"/>
  <c r="ER5" i="5"/>
  <c r="ES5" i="5"/>
  <c r="ET5" i="5"/>
  <c r="EU5" i="5"/>
  <c r="EV5" i="5"/>
  <c r="EW5" i="5"/>
  <c r="EX5" i="5"/>
  <c r="EY5" i="5"/>
  <c r="EZ5" i="5"/>
  <c r="FA5" i="5"/>
  <c r="FB5" i="5"/>
  <c r="FC5" i="5"/>
  <c r="FD5" i="5"/>
  <c r="FE5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AJ1" i="5"/>
  <c r="AK1" i="5"/>
  <c r="AL1" i="5"/>
  <c r="AM1" i="5"/>
  <c r="AN1" i="5"/>
  <c r="AO1" i="5"/>
  <c r="AP1" i="5"/>
  <c r="AQ1" i="5"/>
  <c r="AR1" i="5"/>
  <c r="AS1" i="5"/>
  <c r="AT1" i="5"/>
  <c r="AU1" i="5"/>
  <c r="AV1" i="5"/>
  <c r="AW1" i="5"/>
  <c r="AX1" i="5"/>
  <c r="AY1" i="5"/>
  <c r="AZ1" i="5"/>
  <c r="BA1" i="5"/>
  <c r="BB1" i="5"/>
  <c r="BC1" i="5"/>
  <c r="BD1" i="5"/>
  <c r="BE1" i="5"/>
  <c r="BF1" i="5"/>
  <c r="BG1" i="5"/>
  <c r="BH1" i="5"/>
  <c r="BI1" i="5"/>
  <c r="BJ1" i="5"/>
  <c r="BK1" i="5"/>
  <c r="BL1" i="5"/>
  <c r="BM1" i="5"/>
  <c r="BN1" i="5"/>
  <c r="BO1" i="5"/>
  <c r="BP1" i="5"/>
  <c r="BQ1" i="5"/>
  <c r="BR1" i="5"/>
  <c r="BS1" i="5"/>
  <c r="BT1" i="5"/>
  <c r="BU1" i="5"/>
  <c r="BV1" i="5"/>
  <c r="BW1" i="5"/>
  <c r="BX1" i="5"/>
  <c r="BY1" i="5"/>
  <c r="BZ1" i="5"/>
  <c r="CA1" i="5"/>
  <c r="CB1" i="5"/>
  <c r="CC1" i="5"/>
  <c r="CD1" i="5"/>
  <c r="CE1" i="5"/>
  <c r="CF1" i="5"/>
  <c r="CG1" i="5"/>
  <c r="CH1" i="5"/>
  <c r="CI1" i="5"/>
  <c r="CJ1" i="5"/>
  <c r="CK1" i="5"/>
  <c r="CL1" i="5"/>
  <c r="CM1" i="5"/>
  <c r="CN1" i="5"/>
  <c r="CO1" i="5"/>
  <c r="CP1" i="5"/>
  <c r="CQ1" i="5"/>
  <c r="CR1" i="5"/>
  <c r="CS1" i="5"/>
  <c r="CT1" i="5"/>
  <c r="CU1" i="5"/>
  <c r="CV1" i="5"/>
  <c r="CW1" i="5"/>
  <c r="CX1" i="5"/>
  <c r="CY1" i="5"/>
  <c r="CZ1" i="5"/>
  <c r="DA1" i="5"/>
  <c r="DB1" i="5"/>
  <c r="DC1" i="5"/>
  <c r="DD1" i="5"/>
  <c r="DE1" i="5"/>
  <c r="DF1" i="5"/>
  <c r="DG1" i="5"/>
  <c r="DH1" i="5"/>
  <c r="DI1" i="5"/>
  <c r="DJ1" i="5"/>
  <c r="DK1" i="5"/>
  <c r="DL1" i="5"/>
  <c r="DM1" i="5"/>
  <c r="DN1" i="5"/>
  <c r="DO1" i="5"/>
  <c r="DP1" i="5"/>
  <c r="DQ1" i="5"/>
  <c r="DR1" i="5"/>
  <c r="DS1" i="5"/>
  <c r="DT1" i="5"/>
  <c r="DU1" i="5"/>
  <c r="DV1" i="5"/>
  <c r="DW1" i="5"/>
  <c r="DX1" i="5"/>
  <c r="DY1" i="5"/>
  <c r="DZ1" i="5"/>
  <c r="EA1" i="5"/>
  <c r="EB1" i="5"/>
  <c r="EC1" i="5"/>
  <c r="ED1" i="5"/>
  <c r="EE1" i="5"/>
  <c r="EF1" i="5"/>
  <c r="EG1" i="5"/>
  <c r="EH1" i="5"/>
  <c r="EI1" i="5"/>
  <c r="EJ1" i="5"/>
  <c r="EK1" i="5"/>
  <c r="EL1" i="5"/>
  <c r="EM1" i="5"/>
  <c r="EN1" i="5"/>
  <c r="EO1" i="5"/>
  <c r="EP1" i="5"/>
  <c r="EQ1" i="5"/>
  <c r="ER1" i="5"/>
  <c r="ES1" i="5"/>
  <c r="ET1" i="5"/>
  <c r="EU1" i="5"/>
  <c r="EV1" i="5"/>
  <c r="EW1" i="5"/>
  <c r="EX1" i="5"/>
  <c r="EY1" i="5"/>
  <c r="EZ1" i="5"/>
  <c r="FA1" i="5"/>
  <c r="FB1" i="5"/>
  <c r="FC1" i="5"/>
  <c r="FD1" i="5"/>
  <c r="FE1" i="5"/>
  <c r="FF1" i="5"/>
  <c r="FG1" i="5"/>
  <c r="FH1" i="5"/>
  <c r="FI1" i="5"/>
  <c r="FJ1" i="5"/>
  <c r="FK1" i="5"/>
  <c r="FL1" i="5"/>
  <c r="FM1" i="5"/>
  <c r="FN1" i="5"/>
  <c r="FO1" i="5"/>
  <c r="FP1" i="5"/>
  <c r="FQ1" i="5"/>
  <c r="FR1" i="5"/>
  <c r="FS1" i="5"/>
  <c r="FT1" i="5"/>
  <c r="FU1" i="5"/>
  <c r="FV1" i="5"/>
  <c r="FW1" i="5"/>
  <c r="FX1" i="5"/>
  <c r="FY1" i="5"/>
  <c r="FZ1" i="5"/>
  <c r="GA1" i="5"/>
  <c r="GB1" i="5"/>
  <c r="GC1" i="5"/>
  <c r="GD1" i="5"/>
  <c r="GE1" i="5"/>
  <c r="GF1" i="5"/>
  <c r="GG1" i="5"/>
  <c r="GH1" i="5"/>
  <c r="GI1" i="5"/>
  <c r="GJ1" i="5"/>
  <c r="GK1" i="5"/>
  <c r="GL1" i="5"/>
  <c r="GM1" i="5"/>
  <c r="GN1" i="5"/>
  <c r="GO1" i="5"/>
  <c r="GP1" i="5"/>
  <c r="GQ1" i="5"/>
  <c r="GR1" i="5"/>
  <c r="GS1" i="5"/>
  <c r="GT1" i="5"/>
  <c r="GU1" i="5"/>
  <c r="GV1" i="5"/>
  <c r="GW1" i="5"/>
  <c r="GX1" i="5"/>
  <c r="GY1" i="5"/>
  <c r="GZ1" i="5"/>
  <c r="HA1" i="5"/>
  <c r="HB1" i="5"/>
  <c r="HC1" i="5"/>
  <c r="HD1" i="5"/>
  <c r="HE1" i="5"/>
  <c r="HF1" i="5"/>
  <c r="HG1" i="5"/>
  <c r="HH1" i="5"/>
  <c r="HI1" i="5"/>
  <c r="HJ1" i="5"/>
  <c r="HK1" i="5"/>
  <c r="HL1" i="5"/>
  <c r="HM1" i="5"/>
  <c r="HN1" i="5"/>
  <c r="HO1" i="5"/>
  <c r="HP1" i="5"/>
  <c r="HQ1" i="5"/>
  <c r="HR1" i="5"/>
  <c r="HS1" i="5"/>
  <c r="HT1" i="5"/>
  <c r="HU1" i="5"/>
  <c r="HV1" i="5"/>
  <c r="HW1" i="5"/>
  <c r="HX1" i="5"/>
  <c r="HY1" i="5"/>
  <c r="HZ1" i="5"/>
  <c r="IA1" i="5"/>
  <c r="IB1" i="5"/>
  <c r="IC1" i="5"/>
  <c r="ID1" i="5"/>
  <c r="IE1" i="5"/>
  <c r="IF1" i="5"/>
  <c r="IG1" i="5"/>
  <c r="IH1" i="5"/>
  <c r="II1" i="5"/>
  <c r="IJ1" i="5"/>
  <c r="IK1" i="5"/>
  <c r="IL1" i="5"/>
  <c r="IM1" i="5"/>
  <c r="IN1" i="5"/>
  <c r="IO1" i="5"/>
  <c r="IP1" i="5"/>
  <c r="IQ1" i="5"/>
  <c r="IR1" i="5"/>
  <c r="IS1" i="5"/>
  <c r="IT1" i="5"/>
  <c r="IU1" i="5"/>
  <c r="IV1" i="5"/>
</calcChain>
</file>

<file path=xl/sharedStrings.xml><?xml version="1.0" encoding="utf-8"?>
<sst xmlns="http://schemas.openxmlformats.org/spreadsheetml/2006/main" count="122" uniqueCount="100">
  <si>
    <t>MACHINE</t>
  </si>
  <si>
    <t>BEJSRTL173</t>
  </si>
  <si>
    <t>BEJSRTL625</t>
  </si>
  <si>
    <t xml:space="preserve">BEJSRTL607 </t>
  </si>
  <si>
    <t>BEJSRTL606</t>
  </si>
  <si>
    <t>BEJSRTL646</t>
  </si>
  <si>
    <t>BEJSRTL626</t>
  </si>
  <si>
    <t>BEJSRTL630</t>
  </si>
  <si>
    <t>BEJSRTL631</t>
  </si>
  <si>
    <t>BEJSRTL635</t>
  </si>
  <si>
    <t>BEJSRTL022</t>
  </si>
  <si>
    <t>BEJSRTL677</t>
  </si>
  <si>
    <t>BEJSRTL678</t>
  </si>
  <si>
    <t>BEJSRTL616</t>
  </si>
  <si>
    <t>BEJSRTL620</t>
  </si>
  <si>
    <t>BEJSRTL025</t>
  </si>
  <si>
    <t>BEJSRTL621</t>
  </si>
  <si>
    <t>BEJSRTL683</t>
  </si>
  <si>
    <t>BEJSRTL020</t>
  </si>
  <si>
    <t>BEJSRTL605</t>
  </si>
  <si>
    <t>BEJSRTL680</t>
  </si>
  <si>
    <t>BEJSRTL681</t>
  </si>
  <si>
    <t>BEJSRTL693</t>
  </si>
  <si>
    <t>BEJSRTL696</t>
  </si>
  <si>
    <t>BEJSRTL624</t>
  </si>
  <si>
    <t>BEJSRTL623</t>
  </si>
  <si>
    <t>BEJSRTL608</t>
  </si>
  <si>
    <t>BEJSRTL682</t>
  </si>
  <si>
    <t>BEJSRTL601</t>
  </si>
  <si>
    <t>BEJSRTL622</t>
  </si>
  <si>
    <t>BEJSRTL676</t>
  </si>
  <si>
    <t>BEJSRTL710</t>
  </si>
  <si>
    <t>BEJSRTL714</t>
  </si>
  <si>
    <t>BEJSRTL716</t>
  </si>
  <si>
    <t>BEJSRTL709</t>
  </si>
  <si>
    <t>BEJSRTL736</t>
  </si>
  <si>
    <t>BEJSRTL712</t>
  </si>
  <si>
    <t>BEJSRTL735</t>
  </si>
  <si>
    <t>BEJSRTL711</t>
  </si>
  <si>
    <t>BEJSRTL638</t>
  </si>
  <si>
    <t>BEJSRTL664</t>
  </si>
  <si>
    <t>BEJSRTL671</t>
  </si>
  <si>
    <t>BEJSRTL707</t>
  </si>
  <si>
    <t>BEJSRTL713</t>
  </si>
  <si>
    <t>BEJSRTL717</t>
  </si>
  <si>
    <t>BEJSRTL703</t>
  </si>
  <si>
    <t>BEJSRTL695</t>
  </si>
  <si>
    <t>BEJSRTL662</t>
  </si>
  <si>
    <t>BEJSRTL663</t>
  </si>
  <si>
    <t>BEJSRTL668</t>
  </si>
  <si>
    <t>BEJSRTL655</t>
  </si>
  <si>
    <t>BEJSRTL667</t>
  </si>
  <si>
    <t>BEJSRTL643</t>
  </si>
  <si>
    <t>BEJSRTL666</t>
  </si>
  <si>
    <t>BEJSRTL684</t>
  </si>
  <si>
    <t>BEJSRTL690</t>
  </si>
  <si>
    <t>BEJSRTL603</t>
  </si>
  <si>
    <t>BEJSRTL674</t>
  </si>
  <si>
    <t>BEJSRTL627</t>
  </si>
  <si>
    <t>BEJSRTL660</t>
  </si>
  <si>
    <t>BEJSRTL688</t>
  </si>
  <si>
    <t>BEJSRTL629</t>
  </si>
  <si>
    <t>BEJSRTL658</t>
  </si>
  <si>
    <t>BEJSRTL670</t>
  </si>
  <si>
    <t>BEJSRTL672</t>
  </si>
  <si>
    <t>BEJSRTL675</t>
  </si>
  <si>
    <t>D%$&amp;01_7e7af6968161412ab58d4d3a10b8487e</t>
  </si>
  <si>
    <t>Wang, Jianwei_5093_Intel Corporation_Windows (32-bit) NT :.00_JWANG115-MOBL1_jwang115$$$28122018</t>
  </si>
  <si>
    <t>"vqV!1163"</t>
  </si>
  <si>
    <t>BEJSRTL656</t>
    <phoneticPr fontId="5" type="noConversion"/>
  </si>
  <si>
    <t>BEJSRTL659</t>
    <phoneticPr fontId="5" type="noConversion"/>
  </si>
  <si>
    <t xml:space="preserve">BEJSRTL661  </t>
  </si>
  <si>
    <t xml:space="preserve">BEJSRTL644 </t>
  </si>
  <si>
    <t xml:space="preserve">BEJSRTL687 </t>
  </si>
  <si>
    <t xml:space="preserve">BEJSRTL719 </t>
  </si>
  <si>
    <t xml:space="preserve">BEJSRTL669 </t>
  </si>
  <si>
    <t xml:space="preserve">BEJSRTL685 </t>
  </si>
  <si>
    <t xml:space="preserve">BEJSRTL653 </t>
  </si>
  <si>
    <t xml:space="preserve">BEJSRTL689 </t>
  </si>
  <si>
    <t xml:space="preserve">BEJSRTL665 </t>
  </si>
  <si>
    <t xml:space="preserve">BEJSRTL657 </t>
  </si>
  <si>
    <t xml:space="preserve">BEJSRTL679 </t>
  </si>
  <si>
    <t>BEJSRTL715</t>
  </si>
  <si>
    <t>BEJSRTL723</t>
  </si>
  <si>
    <t>BEJSRTL724</t>
  </si>
  <si>
    <t>BEJSRTL718</t>
  </si>
  <si>
    <t>BEJSRTL720</t>
  </si>
  <si>
    <t>BEJSRTL722</t>
  </si>
  <si>
    <t>BEJSRTL705</t>
  </si>
  <si>
    <t>BEJSRTL739</t>
  </si>
  <si>
    <t>BEJSRTL741</t>
  </si>
  <si>
    <t xml:space="preserve">BEJSRTL694 </t>
    <phoneticPr fontId="5" type="noConversion"/>
  </si>
  <si>
    <t>BEJSRTL701</t>
    <phoneticPr fontId="5" type="noConversion"/>
  </si>
  <si>
    <t>BEJSRTL691</t>
    <phoneticPr fontId="5" type="noConversion"/>
  </si>
  <si>
    <t>BEJSRTL704</t>
    <phoneticPr fontId="5" type="noConversion"/>
  </si>
  <si>
    <t>BEJSRTL697</t>
    <phoneticPr fontId="5" type="noConversion"/>
  </si>
  <si>
    <t>BEJSRTL700</t>
    <phoneticPr fontId="5" type="noConversion"/>
  </si>
  <si>
    <t>BEJSRTL702</t>
    <phoneticPr fontId="5" type="noConversion"/>
  </si>
  <si>
    <t>Zhang, XiaoqingX_5093_Intel Corporation_Windows (32-bit) NT 6.02_XIAOQI4X-MOBL1_xiaoqi4x$$$02012019</t>
    <phoneticPr fontId="5" type="noConversion"/>
  </si>
  <si>
    <t>"9p8!618"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</si>
</sst>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b/>
      <sz val="12"/>
      <color rgb="FF2E75B5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E75B5"/>
        <name val="Calibri"/>
        <scheme val="none"/>
      </font>
      <fill>
        <patternFill patternType="solid">
          <fgColor indexed="64"/>
          <bgColor rgb="FFBDD7E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31" totalsRowShown="0" headerRowDxfId="5" dataDxfId="4">
  <autoFilter ref="A1:A31"/>
  <tableColumns count="1">
    <tableColumn id="1" name="MACHINE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8" totalsRowShown="0" headerRowDxfId="2" dataDxfId="1">
  <autoFilter ref="A1:A18"/>
  <tableColumns count="1">
    <tableColumn id="1" name="MACHIN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D28" sqref="D28"/>
    </sheetView>
  </sheetViews>
  <sheetFormatPr defaultRowHeight="15" x14ac:dyDescent="0.25"/>
  <cols>
    <col min="1" max="1" width="44.5703125" style="3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</sheetData>
  <phoneticPr fontId="5" type="noConversion"/>
  <pageMargins left="0.7" right="0.7" top="0.75" bottom="0.75" header="0.3" footer="0.3"/>
  <customProperties>
    <customPr name="Gu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G26" sqref="G26"/>
    </sheetView>
  </sheetViews>
  <sheetFormatPr defaultRowHeight="15.75" x14ac:dyDescent="0.25"/>
  <cols>
    <col min="1" max="1" width="23" style="6" customWidth="1"/>
  </cols>
  <sheetData>
    <row r="1" spans="1:1" x14ac:dyDescent="0.25">
      <c r="A1" s="5" t="s">
        <v>0</v>
      </c>
    </row>
    <row r="2" spans="1:1" x14ac:dyDescent="0.25">
      <c r="A2" s="6" t="s">
        <v>47</v>
      </c>
    </row>
    <row r="3" spans="1:1" x14ac:dyDescent="0.25">
      <c r="A3" s="6" t="s">
        <v>48</v>
      </c>
    </row>
    <row r="4" spans="1:1" x14ac:dyDescent="0.25">
      <c r="A4" s="6" t="s">
        <v>49</v>
      </c>
    </row>
    <row r="5" spans="1:1" x14ac:dyDescent="0.25">
      <c r="A5" s="6" t="s">
        <v>50</v>
      </c>
    </row>
    <row r="6" spans="1:1" x14ac:dyDescent="0.25">
      <c r="A6" s="6" t="s">
        <v>51</v>
      </c>
    </row>
    <row r="7" spans="1:1" x14ac:dyDescent="0.25">
      <c r="A7" s="6" t="s">
        <v>52</v>
      </c>
    </row>
    <row r="8" spans="1:1" x14ac:dyDescent="0.25">
      <c r="A8" s="6" t="s">
        <v>53</v>
      </c>
    </row>
    <row r="9" spans="1:1" x14ac:dyDescent="0.25">
      <c r="A9" s="6" t="s">
        <v>54</v>
      </c>
    </row>
    <row r="10" spans="1:1" x14ac:dyDescent="0.25">
      <c r="A10" s="6" t="s">
        <v>55</v>
      </c>
    </row>
    <row r="11" spans="1:1" x14ac:dyDescent="0.25">
      <c r="A11" s="6" t="s">
        <v>56</v>
      </c>
    </row>
    <row r="12" spans="1:1" x14ac:dyDescent="0.25">
      <c r="A12" s="6" t="s">
        <v>57</v>
      </c>
    </row>
    <row r="13" spans="1:1" x14ac:dyDescent="0.25">
      <c r="A13" s="6" t="s">
        <v>58</v>
      </c>
    </row>
    <row r="14" spans="1:1" x14ac:dyDescent="0.25">
      <c r="A14" s="6" t="s">
        <v>70</v>
      </c>
    </row>
    <row r="15" spans="1:1" x14ac:dyDescent="0.25">
      <c r="A15" s="6" t="s">
        <v>59</v>
      </c>
    </row>
    <row r="16" spans="1:1" x14ac:dyDescent="0.25">
      <c r="A16" s="6" t="s">
        <v>60</v>
      </c>
    </row>
    <row r="17" spans="1:1" x14ac:dyDescent="0.25">
      <c r="A17" s="6" t="s">
        <v>61</v>
      </c>
    </row>
    <row r="18" spans="1:1" x14ac:dyDescent="0.25">
      <c r="A18" s="6" t="s">
        <v>69</v>
      </c>
    </row>
    <row r="19" spans="1:1" x14ac:dyDescent="0.25">
      <c r="A19" s="6" t="s">
        <v>62</v>
      </c>
    </row>
    <row r="20" spans="1:1" x14ac:dyDescent="0.25">
      <c r="A20" s="6" t="s">
        <v>63</v>
      </c>
    </row>
    <row r="21" spans="1:1" x14ac:dyDescent="0.25">
      <c r="A21" s="6" t="s">
        <v>64</v>
      </c>
    </row>
    <row r="22" spans="1:1" x14ac:dyDescent="0.25">
      <c r="A22" s="6" t="s">
        <v>65</v>
      </c>
    </row>
    <row r="23" spans="1:1" x14ac:dyDescent="0.25">
      <c r="A23" s="6" t="s">
        <v>71</v>
      </c>
    </row>
    <row r="24" spans="1:1" x14ac:dyDescent="0.25">
      <c r="A24" s="6" t="s">
        <v>72</v>
      </c>
    </row>
    <row r="25" spans="1:1" x14ac:dyDescent="0.25">
      <c r="A25" s="6" t="s">
        <v>73</v>
      </c>
    </row>
    <row r="26" spans="1:1" x14ac:dyDescent="0.25">
      <c r="A26" s="6" t="s">
        <v>74</v>
      </c>
    </row>
    <row r="27" spans="1:1" x14ac:dyDescent="0.25">
      <c r="A27" s="6" t="s">
        <v>75</v>
      </c>
    </row>
    <row r="28" spans="1:1" x14ac:dyDescent="0.25">
      <c r="A28" s="6" t="s">
        <v>76</v>
      </c>
    </row>
    <row r="29" spans="1:1" x14ac:dyDescent="0.25">
      <c r="A29" s="6" t="s">
        <v>77</v>
      </c>
    </row>
    <row r="30" spans="1:1" x14ac:dyDescent="0.25">
      <c r="A30" s="6" t="s">
        <v>78</v>
      </c>
    </row>
    <row r="31" spans="1:1" x14ac:dyDescent="0.25">
      <c r="A31" s="6" t="s">
        <v>79</v>
      </c>
    </row>
    <row r="32" spans="1:1" x14ac:dyDescent="0.25">
      <c r="A32" s="6" t="s">
        <v>80</v>
      </c>
    </row>
    <row r="33" spans="1:1" x14ac:dyDescent="0.25">
      <c r="A33" s="6" t="s">
        <v>81</v>
      </c>
    </row>
  </sheetData>
  <phoneticPr fontId="5" type="noConversion"/>
  <pageMargins left="0.7" right="0.7" top="0.75" bottom="0.75" header="0.3" footer="0.3"/>
  <customProperties>
    <customPr name="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29" sqref="H29"/>
    </sheetView>
  </sheetViews>
  <sheetFormatPr defaultRowHeight="15.75" x14ac:dyDescent="0.25"/>
  <cols>
    <col min="1" max="1" width="41" style="6" customWidth="1"/>
  </cols>
  <sheetData>
    <row r="1" spans="1:1" ht="16.5" thickBot="1" x14ac:dyDescent="0.3">
      <c r="A1" s="7" t="s">
        <v>0</v>
      </c>
    </row>
    <row r="2" spans="1:1" ht="16.5" thickBot="1" x14ac:dyDescent="0.3">
      <c r="A2" s="8" t="s">
        <v>91</v>
      </c>
    </row>
    <row r="3" spans="1:1" ht="16.5" thickBot="1" x14ac:dyDescent="0.3">
      <c r="A3" s="8" t="s">
        <v>92</v>
      </c>
    </row>
    <row r="4" spans="1:1" ht="16.5" thickBot="1" x14ac:dyDescent="0.3">
      <c r="A4" s="8" t="s">
        <v>93</v>
      </c>
    </row>
    <row r="5" spans="1:1" ht="16.5" thickBot="1" x14ac:dyDescent="0.3">
      <c r="A5" s="8" t="s">
        <v>94</v>
      </c>
    </row>
    <row r="6" spans="1:1" ht="16.5" thickBot="1" x14ac:dyDescent="0.3">
      <c r="A6" s="8" t="s">
        <v>95</v>
      </c>
    </row>
    <row r="7" spans="1:1" ht="16.5" thickBot="1" x14ac:dyDescent="0.3">
      <c r="A7" s="9" t="s">
        <v>96</v>
      </c>
    </row>
    <row r="8" spans="1:1" x14ac:dyDescent="0.25">
      <c r="A8" s="8" t="s">
        <v>97</v>
      </c>
    </row>
  </sheetData>
  <autoFilter ref="A1:A8">
    <sortState ref="A2:A27">
      <sortCondition ref="A1:A27"/>
    </sortState>
  </autoFilter>
  <phoneticPr fontId="5" type="noConversion"/>
  <pageMargins left="0.7" right="0.7" top="0.75" bottom="0.75" header="0.3" footer="0.3"/>
  <customProperties>
    <customPr name="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39" sqref="J39"/>
    </sheetView>
  </sheetViews>
  <sheetFormatPr defaultRowHeight="15" x14ac:dyDescent="0.25"/>
  <cols>
    <col min="1" max="1" width="23.7109375" customWidth="1"/>
  </cols>
  <sheetData>
    <row r="1" spans="1:5" ht="15.75" x14ac:dyDescent="0.25">
      <c r="A1" s="5" t="s">
        <v>0</v>
      </c>
    </row>
    <row r="2" spans="1:5" ht="15.75" x14ac:dyDescent="0.25">
      <c r="A2" s="6" t="s">
        <v>40</v>
      </c>
    </row>
    <row r="3" spans="1:5" ht="15.75" x14ac:dyDescent="0.25">
      <c r="A3" s="6" t="s">
        <v>41</v>
      </c>
    </row>
    <row r="4" spans="1:5" ht="15.75" x14ac:dyDescent="0.25">
      <c r="A4" s="6" t="s">
        <v>30</v>
      </c>
    </row>
    <row r="5" spans="1:5" ht="15.75" x14ac:dyDescent="0.25">
      <c r="A5" s="6" t="s">
        <v>42</v>
      </c>
    </row>
    <row r="6" spans="1:5" ht="15.75" x14ac:dyDescent="0.25">
      <c r="A6" s="6" t="s">
        <v>43</v>
      </c>
    </row>
    <row r="7" spans="1:5" ht="15.75" x14ac:dyDescent="0.25">
      <c r="A7" s="6" t="s">
        <v>82</v>
      </c>
    </row>
    <row r="8" spans="1:5" ht="15.75" x14ac:dyDescent="0.25">
      <c r="A8" s="6" t="s">
        <v>44</v>
      </c>
    </row>
    <row r="9" spans="1:5" ht="15.75" x14ac:dyDescent="0.25">
      <c r="A9" s="6" t="s">
        <v>83</v>
      </c>
    </row>
    <row r="10" spans="1:5" ht="15.75" x14ac:dyDescent="0.25">
      <c r="A10" s="6" t="s">
        <v>84</v>
      </c>
      <c r="E10" s="6"/>
    </row>
    <row r="11" spans="1:5" ht="15.75" x14ac:dyDescent="0.25">
      <c r="E11" s="6"/>
    </row>
    <row r="12" spans="1:5" ht="15.75" x14ac:dyDescent="0.25">
      <c r="E12" s="6"/>
    </row>
    <row r="13" spans="1:5" ht="15.75" x14ac:dyDescent="0.25">
      <c r="E13" s="6"/>
    </row>
    <row r="14" spans="1:5" ht="15.75" x14ac:dyDescent="0.25">
      <c r="E14" s="6"/>
    </row>
    <row r="15" spans="1:5" ht="15.75" x14ac:dyDescent="0.25">
      <c r="E15" s="6"/>
    </row>
    <row r="16" spans="1:5" ht="15.75" x14ac:dyDescent="0.25">
      <c r="E16" s="6"/>
    </row>
    <row r="17" spans="5:5" ht="15.75" x14ac:dyDescent="0.25">
      <c r="E17" s="6"/>
    </row>
    <row r="18" spans="5:5" ht="15.75" x14ac:dyDescent="0.25">
      <c r="E18" s="6"/>
    </row>
    <row r="19" spans="5:5" ht="15.75" x14ac:dyDescent="0.25">
      <c r="E19" s="6"/>
    </row>
    <row r="20" spans="5:5" ht="15.75" x14ac:dyDescent="0.25">
      <c r="E20" s="6"/>
    </row>
    <row r="21" spans="5:5" ht="15.75" x14ac:dyDescent="0.25">
      <c r="E21" s="6"/>
    </row>
    <row r="22" spans="5:5" ht="15.75" x14ac:dyDescent="0.25">
      <c r="E22" s="6"/>
    </row>
    <row r="23" spans="5:5" ht="15.75" x14ac:dyDescent="0.25">
      <c r="E23" s="6"/>
    </row>
  </sheetData>
  <phoneticPr fontId="5" type="noConversion"/>
  <pageMargins left="0.7" right="0.7" top="0.75" bottom="0.75" header="0.3" footer="0.3"/>
  <customProperties>
    <customPr name="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J22" sqref="J22"/>
    </sheetView>
  </sheetViews>
  <sheetFormatPr defaultRowHeight="15" x14ac:dyDescent="0.25"/>
  <cols>
    <col min="1" max="1" width="13" bestFit="1" customWidth="1"/>
  </cols>
  <sheetData>
    <row r="1" spans="1:1" ht="15.75" x14ac:dyDescent="0.25">
      <c r="A1" s="5" t="s">
        <v>0</v>
      </c>
    </row>
    <row r="2" spans="1:1" ht="15.75" x14ac:dyDescent="0.25">
      <c r="A2" s="6" t="s">
        <v>31</v>
      </c>
    </row>
    <row r="3" spans="1:1" ht="15.75" x14ac:dyDescent="0.25">
      <c r="A3" s="6" t="s">
        <v>32</v>
      </c>
    </row>
    <row r="4" spans="1:1" ht="15.75" x14ac:dyDescent="0.25">
      <c r="A4" s="6" t="s">
        <v>33</v>
      </c>
    </row>
    <row r="5" spans="1:1" ht="15.75" x14ac:dyDescent="0.25">
      <c r="A5" s="6" t="s">
        <v>34</v>
      </c>
    </row>
    <row r="6" spans="1:1" ht="15.75" x14ac:dyDescent="0.25">
      <c r="A6" s="6" t="s">
        <v>85</v>
      </c>
    </row>
    <row r="7" spans="1:1" ht="15.75" x14ac:dyDescent="0.25">
      <c r="A7" s="6" t="s">
        <v>45</v>
      </c>
    </row>
    <row r="8" spans="1:1" ht="15.75" x14ac:dyDescent="0.25">
      <c r="A8" s="6" t="s">
        <v>35</v>
      </c>
    </row>
    <row r="9" spans="1:1" ht="15.75" x14ac:dyDescent="0.25">
      <c r="A9" s="6" t="s">
        <v>86</v>
      </c>
    </row>
    <row r="10" spans="1:1" ht="15.75" x14ac:dyDescent="0.25">
      <c r="A10" s="6" t="s">
        <v>87</v>
      </c>
    </row>
    <row r="11" spans="1:1" ht="15.75" x14ac:dyDescent="0.25">
      <c r="A11" s="6" t="s">
        <v>46</v>
      </c>
    </row>
    <row r="12" spans="1:1" ht="15.75" x14ac:dyDescent="0.25">
      <c r="A12" s="6" t="s">
        <v>36</v>
      </c>
    </row>
    <row r="13" spans="1:1" ht="15.75" x14ac:dyDescent="0.25">
      <c r="A13" s="6" t="s">
        <v>88</v>
      </c>
    </row>
    <row r="14" spans="1:1" ht="15.75" x14ac:dyDescent="0.25">
      <c r="A14" s="6" t="s">
        <v>89</v>
      </c>
    </row>
    <row r="15" spans="1:1" ht="15.75" x14ac:dyDescent="0.25">
      <c r="A15" s="6" t="s">
        <v>90</v>
      </c>
    </row>
    <row r="16" spans="1:1" ht="15.75" x14ac:dyDescent="0.25">
      <c r="A16" s="6" t="s">
        <v>37</v>
      </c>
    </row>
    <row r="17" spans="1:1" ht="15.75" x14ac:dyDescent="0.25">
      <c r="A17" s="6" t="s">
        <v>38</v>
      </c>
    </row>
  </sheetData>
  <phoneticPr fontId="5" type="noConversion"/>
  <pageMargins left="0.7" right="0.7" top="0.75" bottom="0.75" header="0.3" footer="0.3"/>
  <customProperties>
    <customPr name="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G41" sqref="G41"/>
    </sheetView>
  </sheetViews>
  <sheetFormatPr defaultRowHeight="15.75" x14ac:dyDescent="0.25"/>
  <cols>
    <col min="1" max="1" width="31.42578125" style="6" customWidth="1"/>
  </cols>
  <sheetData>
    <row r="1" spans="1:1" x14ac:dyDescent="0.25">
      <c r="A1" s="4" t="s">
        <v>0</v>
      </c>
    </row>
    <row r="2" spans="1:1" x14ac:dyDescent="0.25">
      <c r="A2" s="4" t="s">
        <v>31</v>
      </c>
    </row>
    <row r="3" spans="1:1" x14ac:dyDescent="0.25">
      <c r="A3" s="4" t="s">
        <v>32</v>
      </c>
    </row>
    <row r="4" spans="1:1" x14ac:dyDescent="0.25">
      <c r="A4" s="4" t="s">
        <v>33</v>
      </c>
    </row>
    <row r="5" spans="1:1" x14ac:dyDescent="0.25">
      <c r="A5" s="4" t="s">
        <v>34</v>
      </c>
    </row>
    <row r="6" spans="1:1" x14ac:dyDescent="0.25">
      <c r="A6" s="4" t="s">
        <v>35</v>
      </c>
    </row>
    <row r="7" spans="1:1" x14ac:dyDescent="0.25">
      <c r="A7" s="4" t="s">
        <v>36</v>
      </c>
    </row>
    <row r="8" spans="1:1" x14ac:dyDescent="0.25">
      <c r="A8" s="4" t="s">
        <v>37</v>
      </c>
    </row>
    <row r="9" spans="1:1" x14ac:dyDescent="0.25">
      <c r="A9" s="4" t="s">
        <v>38</v>
      </c>
    </row>
    <row r="10" spans="1:1" x14ac:dyDescent="0.25">
      <c r="A10" s="4" t="s">
        <v>39</v>
      </c>
    </row>
    <row r="11" spans="1:1" x14ac:dyDescent="0.25">
      <c r="A11" s="4" t="s">
        <v>40</v>
      </c>
    </row>
    <row r="12" spans="1:1" x14ac:dyDescent="0.25">
      <c r="A12" s="4" t="s">
        <v>41</v>
      </c>
    </row>
    <row r="13" spans="1:1" x14ac:dyDescent="0.25">
      <c r="A13" s="4" t="s">
        <v>30</v>
      </c>
    </row>
    <row r="14" spans="1:1" x14ac:dyDescent="0.25">
      <c r="A14" s="4" t="s">
        <v>42</v>
      </c>
    </row>
    <row r="15" spans="1:1" x14ac:dyDescent="0.25">
      <c r="A15" s="4" t="s">
        <v>43</v>
      </c>
    </row>
    <row r="16" spans="1:1" x14ac:dyDescent="0.25">
      <c r="A16" s="4" t="s">
        <v>44</v>
      </c>
    </row>
    <row r="17" spans="1:1" x14ac:dyDescent="0.25">
      <c r="A17" s="4" t="s">
        <v>45</v>
      </c>
    </row>
    <row r="18" spans="1:1" x14ac:dyDescent="0.25">
      <c r="A18" s="4" t="s">
        <v>46</v>
      </c>
    </row>
  </sheetData>
  <phoneticPr fontId="5" type="noConversion"/>
  <pageMargins left="0.7" right="0.7" top="0.75" bottom="0.75" header="0.3" footer="0.3"/>
  <customProperties>
    <customPr name="Gu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workbookViewId="0"/>
  </sheetViews>
  <sheetFormatPr defaultRowHeight="15" x14ac:dyDescent="0.25"/>
  <sheetData>
    <row r="1" spans="1:256" x14ac:dyDescent="0.25">
      <c r="A1" t="s">
        <v>66</v>
      </c>
      <c r="E1" t="e">
        <f>(Table1[])/"vqV!%"</f>
        <v>#VALUE!</v>
      </c>
      <c r="F1" t="e">
        <f>A0_SSIM!A:A*"vqV!&amp;"</f>
        <v>#VALUE!</v>
      </c>
      <c r="G1" t="e">
        <f>A0_SSIM!B:B*"vqV!'"</f>
        <v>#VALUE!</v>
      </c>
      <c r="H1" t="e">
        <f>A0_SSIM!C:C*"vqV!("</f>
        <v>#VALUE!</v>
      </c>
      <c r="I1" t="e">
        <f>A0_SSIM!D:D*"vqV!)"</f>
        <v>#VALUE!</v>
      </c>
      <c r="J1" t="e">
        <f>A0_SSIM!E:E*"vqV!."</f>
        <v>#VALUE!</v>
      </c>
      <c r="K1" t="e">
        <f>A0_SSIM!F:F*"vqV!/"</f>
        <v>#VALUE!</v>
      </c>
      <c r="L1" t="e">
        <f>A0_SSIM!G:G*"vqV!0"</f>
        <v>#VALUE!</v>
      </c>
      <c r="M1" t="e">
        <f>A0_SSIM!H:H*"vqV!1"</f>
        <v>#VALUE!</v>
      </c>
      <c r="N1" t="e">
        <f>A0_SSIM!I:I*"vqV!2"</f>
        <v>#VALUE!</v>
      </c>
      <c r="O1" t="e">
        <f>A0_SSIM!J:J*"vqV!3"</f>
        <v>#VALUE!</v>
      </c>
      <c r="P1" t="e">
        <f>A0_SSIM!K:K*"vqV!4"</f>
        <v>#VALUE!</v>
      </c>
      <c r="Q1" t="e">
        <f>A0_SSIM!L:L*"vqV!5"</f>
        <v>#VALUE!</v>
      </c>
      <c r="R1" t="e">
        <f>A0_SSIM!M:M*"vqV!6"</f>
        <v>#VALUE!</v>
      </c>
      <c r="S1" t="e">
        <f>A0_SSIM!N:N*"vqV!7"</f>
        <v>#VALUE!</v>
      </c>
      <c r="T1" t="e">
        <f>A0_SSIM!O:O*"vqV!8"</f>
        <v>#VALUE!</v>
      </c>
      <c r="U1" t="e">
        <f>A0_SSIM!P:P*"vqV!9"</f>
        <v>#VALUE!</v>
      </c>
      <c r="V1" t="e">
        <f>A0_SSIM!Q:Q*"vqV!:"</f>
        <v>#VALUE!</v>
      </c>
      <c r="W1" t="e">
        <f>A0_SSIM!R:R*"vqV!;"</f>
        <v>#VALUE!</v>
      </c>
      <c r="X1" t="e">
        <f>A0_SSIM!S:S*"vqV!&lt;"</f>
        <v>#VALUE!</v>
      </c>
      <c r="Y1" t="e">
        <f>A0_SSIM!T:T*"vqV!="</f>
        <v>#VALUE!</v>
      </c>
      <c r="Z1" t="e">
        <f>A0_SSIM!U:U*"vqV!&gt;"</f>
        <v>#VALUE!</v>
      </c>
      <c r="AA1" t="e">
        <f>A0_SSIM!V:V*"vqV!?"</f>
        <v>#VALUE!</v>
      </c>
      <c r="AB1" t="e">
        <f>A0_SSIM!W:W*"vqV!@"</f>
        <v>#VALUE!</v>
      </c>
      <c r="AC1" t="e">
        <f>A0_SSIM!X:X*"vqV!A"</f>
        <v>#VALUE!</v>
      </c>
      <c r="AD1" t="e">
        <f>A0_SSIM!Y:Y*"vqV!B"</f>
        <v>#VALUE!</v>
      </c>
      <c r="AE1" t="e">
        <f>A0_SSIM!Z:Z*"vqV!C"</f>
        <v>#VALUE!</v>
      </c>
      <c r="AF1" t="e">
        <f>A0_SSIM!AA:AA*"vqV!D"</f>
        <v>#VALUE!</v>
      </c>
      <c r="AG1" t="e">
        <f>A0_SSIM!AB:AB*"vqV!E"</f>
        <v>#VALUE!</v>
      </c>
      <c r="AH1" t="e">
        <f>A0_SSIM!AC:AC*"vqV!F"</f>
        <v>#VALUE!</v>
      </c>
      <c r="AI1" t="e">
        <f>A0_SSIM!AD:AD*"vqV!G"</f>
        <v>#VALUE!</v>
      </c>
      <c r="AJ1" t="e">
        <f>A0_SSIM!AE:AE*"vqV!H"</f>
        <v>#VALUE!</v>
      </c>
      <c r="AK1" t="e">
        <f>A0_SSIM!AF:AF*"vqV!I"</f>
        <v>#VALUE!</v>
      </c>
      <c r="AL1" t="e">
        <f>A0_SSIM!AG:AG*"vqV!J"</f>
        <v>#VALUE!</v>
      </c>
      <c r="AM1" t="e">
        <f>A0_SSIM!AH:AH*"vqV!K"</f>
        <v>#VALUE!</v>
      </c>
      <c r="AN1" t="e">
        <f>A0_SSIM!AI:AI*"vqV!L"</f>
        <v>#VALUE!</v>
      </c>
      <c r="AO1" t="e">
        <f>A0_SSIM!AJ:AJ*"vqV!M"</f>
        <v>#VALUE!</v>
      </c>
      <c r="AP1" t="e">
        <f>A0_SSIM!AK:AK*"vqV!N"</f>
        <v>#VALUE!</v>
      </c>
      <c r="AQ1" t="e">
        <f>A0_SSIM!AL:AL*"vqV!O"</f>
        <v>#VALUE!</v>
      </c>
      <c r="AR1" t="e">
        <f>A0_SSIM!AM:AM*"vqV!P"</f>
        <v>#VALUE!</v>
      </c>
      <c r="AS1" t="e">
        <f>A0_SSIM!AN:AN*"vqV!Q"</f>
        <v>#VALUE!</v>
      </c>
      <c r="AT1" t="e">
        <f>A0_SSIM!AO:AO*"vqV!R"</f>
        <v>#VALUE!</v>
      </c>
      <c r="AU1" t="e">
        <f>A0_SSIM!AP:AP*"vqV!S"</f>
        <v>#VALUE!</v>
      </c>
      <c r="AV1" t="e">
        <f>A0_SSIM!AQ:AQ*"vqV!T"</f>
        <v>#VALUE!</v>
      </c>
      <c r="AW1" t="e">
        <f>A0_SSIM!AR:AR*"vqV!U"</f>
        <v>#VALUE!</v>
      </c>
      <c r="AX1" t="e">
        <f>A0_SSIM!AS:AS*"vqV!V"</f>
        <v>#VALUE!</v>
      </c>
      <c r="AY1" t="e">
        <f>A0_SSIM!AT:AT*"vqV!W"</f>
        <v>#VALUE!</v>
      </c>
      <c r="AZ1" t="e">
        <f>A0_SSIM!AU:AU*"vqV!X"</f>
        <v>#VALUE!</v>
      </c>
      <c r="BA1" t="e">
        <f>A0_SSIM!AV:AV*"vqV!Y"</f>
        <v>#VALUE!</v>
      </c>
      <c r="BB1" t="e">
        <f>A0_SSIM!AW:AW*"vqV!Z"</f>
        <v>#VALUE!</v>
      </c>
      <c r="BC1" t="e">
        <f>A0_SSIM!AX:AX*"vqV!["</f>
        <v>#VALUE!</v>
      </c>
      <c r="BD1" t="e">
        <f>A0_SSIM!AY:AY*"vqV!\"</f>
        <v>#VALUE!</v>
      </c>
      <c r="BE1" t="e">
        <f>A0_SSIM!1:1-"vqV!]"</f>
        <v>#VALUE!</v>
      </c>
      <c r="BF1" t="e">
        <f>A0_SSIM!2:2-"vqV!^"</f>
        <v>#VALUE!</v>
      </c>
      <c r="BG1" t="e">
        <f>A0_SSIM!3:3-"vqV!_"</f>
        <v>#VALUE!</v>
      </c>
      <c r="BH1" t="e">
        <f>A0_SSIM!4:4-"vqV!`"</f>
        <v>#VALUE!</v>
      </c>
      <c r="BI1" t="e">
        <f>A0_SSIM!5:5-"vqV!a"</f>
        <v>#VALUE!</v>
      </c>
      <c r="BJ1" t="e">
        <f>A0_SSIM!6:6-"vqV!b"</f>
        <v>#VALUE!</v>
      </c>
      <c r="BK1" t="e">
        <f>A0_SSIM!7:7-"vqV!c"</f>
        <v>#VALUE!</v>
      </c>
      <c r="BL1" t="e">
        <f>A0_SSIM!8:8-"vqV!d"</f>
        <v>#VALUE!</v>
      </c>
      <c r="BM1" t="e">
        <f>A0_SSIM!9:9-"vqV!e"</f>
        <v>#VALUE!</v>
      </c>
      <c r="BN1" t="e">
        <f>A0_SSIM!10:10-"vqV!f"</f>
        <v>#VALUE!</v>
      </c>
      <c r="BO1" t="e">
        <f>A0_SSIM!11:11-"vqV!g"</f>
        <v>#VALUE!</v>
      </c>
      <c r="BP1" t="e">
        <f>A0_SSIM!12:12-"vqV!h"</f>
        <v>#VALUE!</v>
      </c>
      <c r="BQ1" t="e">
        <f>A0_SSIM!13:13-"vqV!i"</f>
        <v>#VALUE!</v>
      </c>
      <c r="BR1" t="e">
        <f>A0_SSIM!14:14-"vqV!j"</f>
        <v>#VALUE!</v>
      </c>
      <c r="BS1" t="e">
        <f>A0_SSIM!15:15-"vqV!k"</f>
        <v>#VALUE!</v>
      </c>
      <c r="BT1" t="e">
        <f>A0_SSIM!16:16-"vqV!l"</f>
        <v>#VALUE!</v>
      </c>
      <c r="BU1" t="e">
        <f>A0_SSIM!17:17-"vqV!m"</f>
        <v>#VALUE!</v>
      </c>
      <c r="BV1" t="e">
        <f>A0_SSIM!18:18-"vqV!n"</f>
        <v>#VALUE!</v>
      </c>
      <c r="BW1" t="e">
        <f>A0_SSIM!19:19-"vqV!o"</f>
        <v>#VALUE!</v>
      </c>
      <c r="BX1" t="e">
        <f>A0_SSIM!20:20-"vqV!p"</f>
        <v>#VALUE!</v>
      </c>
      <c r="BY1" t="e">
        <f>A0_SSIM!21:21-"vqV!q"</f>
        <v>#VALUE!</v>
      </c>
      <c r="BZ1" t="e">
        <f>A0_SSIM!22:22-"vqV!r"</f>
        <v>#VALUE!</v>
      </c>
      <c r="CA1" t="e">
        <f>A0_SSIM!23:23-"vqV!s"</f>
        <v>#VALUE!</v>
      </c>
      <c r="CB1" t="e">
        <f>A0_SSIM!24:24-"vqV!t"</f>
        <v>#VALUE!</v>
      </c>
      <c r="CC1" t="e">
        <f>A0_SSIM!25:25-"vqV!u"</f>
        <v>#VALUE!</v>
      </c>
      <c r="CD1" t="e">
        <f>A0_SSIM!26:26-"vqV!v"</f>
        <v>#VALUE!</v>
      </c>
      <c r="CE1" t="e">
        <f>A0_SSIM!27:27-"vqV!w"</f>
        <v>#VALUE!</v>
      </c>
      <c r="CF1" t="e">
        <f>A0_SSIM!28:28-"vqV!x"</f>
        <v>#VALUE!</v>
      </c>
      <c r="CG1" t="e">
        <f>A0_SSIM!29:29-"vqV!y"</f>
        <v>#VALUE!</v>
      </c>
      <c r="CH1" t="e">
        <f>A0_SSIM!30:30-"vqV!z"</f>
        <v>#VALUE!</v>
      </c>
      <c r="CI1" t="e">
        <f>A0_SSIM!31:31-"vqV!{"</f>
        <v>#VALUE!</v>
      </c>
      <c r="CJ1" t="e">
        <f>A0_SSIM!32:32-"vqV!|"</f>
        <v>#VALUE!</v>
      </c>
      <c r="CK1" t="e">
        <f>A0_SSIM!33:33-"vqV!}"</f>
        <v>#VALUE!</v>
      </c>
      <c r="CL1" t="e">
        <f>A0_SSIM!34:34-"vqV!~"</f>
        <v>#VALUE!</v>
      </c>
      <c r="CM1" t="e">
        <f>A0_SSIM!35:35-"vqV!$#"</f>
        <v>#VALUE!</v>
      </c>
      <c r="CN1" t="e">
        <f>A0_SSIM!36:36-"vqV!$$"</f>
        <v>#VALUE!</v>
      </c>
      <c r="CO1" t="e">
        <f>A0_SSIM!37:37-"vqV!$%"</f>
        <v>#VALUE!</v>
      </c>
      <c r="CP1" t="e">
        <f>A0_SSIM!38:38-"vqV!$&amp;"</f>
        <v>#VALUE!</v>
      </c>
      <c r="CQ1" t="e">
        <f>A0_SSIM!39:39-"vqV!$'"</f>
        <v>#VALUE!</v>
      </c>
      <c r="CR1" t="e">
        <f>A0_SSIM!40:40-"vqV!$("</f>
        <v>#VALUE!</v>
      </c>
      <c r="CS1" t="e">
        <f>A0_SSIM!41:41-"vqV!$)"</f>
        <v>#VALUE!</v>
      </c>
      <c r="CT1" t="e">
        <f>A0_SSIM!42:42-"vqV!$."</f>
        <v>#VALUE!</v>
      </c>
      <c r="CU1" t="e">
        <f>A0_SSIM!43:43-"vqV!$/"</f>
        <v>#VALUE!</v>
      </c>
      <c r="CV1" t="e">
        <f>A0_SSIM!44:44-"vqV!$0"</f>
        <v>#VALUE!</v>
      </c>
      <c r="CW1" t="e">
        <f>A0_SSIM!45:45-"vqV!$1"</f>
        <v>#VALUE!</v>
      </c>
      <c r="CX1" t="e">
        <f>A0_SSIM!46:46-"vqV!$2"</f>
        <v>#VALUE!</v>
      </c>
      <c r="CY1" t="e">
        <f>A0_SSIM!47:47-"vqV!$3"</f>
        <v>#VALUE!</v>
      </c>
      <c r="CZ1" t="e">
        <f>A0_SSIM!48:48-"vqV!$4"</f>
        <v>#VALUE!</v>
      </c>
      <c r="DA1" t="e">
        <f>A0_SSIM!49:49-"vqV!$5"</f>
        <v>#VALUE!</v>
      </c>
      <c r="DB1" t="e">
        <f>A0_SSIM!50:50-"vqV!$6"</f>
        <v>#VALUE!</v>
      </c>
      <c r="DC1" t="e">
        <f>A0_SSIM!51:51-"vqV!$7"</f>
        <v>#VALUE!</v>
      </c>
      <c r="DD1" t="e">
        <f>A0_SSIM!52:52-"vqV!$8"</f>
        <v>#VALUE!</v>
      </c>
      <c r="DE1" t="e">
        <f>A0_SSIM!53:53-"vqV!$9"</f>
        <v>#VALUE!</v>
      </c>
      <c r="DF1" t="e">
        <f>A0_SSIM!54:54-"vqV!$:"</f>
        <v>#VALUE!</v>
      </c>
      <c r="DG1" t="e">
        <f>A0_SSIM!55:55-"vqV!$;"</f>
        <v>#VALUE!</v>
      </c>
      <c r="DH1" t="e">
        <f>A0_SSIM!56:56-"vqV!$&lt;"</f>
        <v>#VALUE!</v>
      </c>
      <c r="DI1" t="e">
        <f>A0_SSIM!57:57-"vqV!$="</f>
        <v>#VALUE!</v>
      </c>
      <c r="DJ1" t="e">
        <f>A0_SSIM!58:58-"vqV!$&gt;"</f>
        <v>#VALUE!</v>
      </c>
      <c r="DK1" t="e">
        <f>A0_SSIM!59:59-"vqV!$?"</f>
        <v>#VALUE!</v>
      </c>
      <c r="DL1" t="e">
        <f>A0_SSIM!60:60-"vqV!$@"</f>
        <v>#VALUE!</v>
      </c>
      <c r="DM1" t="e">
        <f>A0_SSIM!61:61-"vqV!$A"</f>
        <v>#VALUE!</v>
      </c>
      <c r="DN1" t="e">
        <f>A0_SSIM!62:62-"vqV!$B"</f>
        <v>#VALUE!</v>
      </c>
      <c r="DO1" t="e">
        <f>A0_SSIM!63:63-"vqV!$C"</f>
        <v>#VALUE!</v>
      </c>
      <c r="DP1" t="e">
        <f>A0_SSIM!64:64-"vqV!$D"</f>
        <v>#VALUE!</v>
      </c>
      <c r="DQ1" t="e">
        <f>A0_SSIM!65:65-"vqV!$E"</f>
        <v>#VALUE!</v>
      </c>
      <c r="DR1" t="e">
        <f>A0_SSIM!66:66-"vqV!$F"</f>
        <v>#VALUE!</v>
      </c>
      <c r="DS1" t="e">
        <f>A0_SSIM!67:67-"vqV!$G"</f>
        <v>#VALUE!</v>
      </c>
      <c r="DT1" t="e">
        <f>A0_SSIM!68:68-"vqV!$H"</f>
        <v>#VALUE!</v>
      </c>
      <c r="DU1" t="e">
        <f>A0_SSIM!69:69-"vqV!$I"</f>
        <v>#VALUE!</v>
      </c>
      <c r="DV1" t="e">
        <f>A0_SSIM!70:70-"vqV!$J"</f>
        <v>#VALUE!</v>
      </c>
      <c r="DW1" t="e">
        <f>A0_SSIM!71:71-"vqV!$K"</f>
        <v>#VALUE!</v>
      </c>
      <c r="DX1" t="e">
        <f>A0_SSIM!72:72-"vqV!$L"</f>
        <v>#VALUE!</v>
      </c>
      <c r="DY1" t="e">
        <f>A0_SSIM!73:73-"vqV!$M"</f>
        <v>#VALUE!</v>
      </c>
      <c r="DZ1" t="e">
        <f>A0_SSIM!74:74-"vqV!$N"</f>
        <v>#VALUE!</v>
      </c>
      <c r="EA1" t="e">
        <f>A0_SSIM!75:75-"vqV!$O"</f>
        <v>#VALUE!</v>
      </c>
      <c r="EB1" t="e">
        <f>A0_SSIM!76:76-"vqV!$P"</f>
        <v>#VALUE!</v>
      </c>
      <c r="EC1" t="e">
        <f>A0_SSIM!77:77-"vqV!$Q"</f>
        <v>#VALUE!</v>
      </c>
      <c r="ED1" t="e">
        <f>A0_SSIM!78:78-"vqV!$R"</f>
        <v>#VALUE!</v>
      </c>
      <c r="EE1" t="e">
        <f>A0_SSIM!79:79-"vqV!$S"</f>
        <v>#VALUE!</v>
      </c>
      <c r="EF1" t="e">
        <f>A0_SSIM!80:80-"vqV!$T"</f>
        <v>#VALUE!</v>
      </c>
      <c r="EG1" t="e">
        <f>A0_SSIM!81:81-"vqV!$U"</f>
        <v>#VALUE!</v>
      </c>
      <c r="EH1" t="e">
        <f>A0_SSIM!82:82-"vqV!$V"</f>
        <v>#VALUE!</v>
      </c>
      <c r="EI1" t="e">
        <f>A0_SSIM!83:83-"vqV!$W"</f>
        <v>#VALUE!</v>
      </c>
      <c r="EJ1" t="e">
        <f>A0_SSIM!84:84-"vqV!$X"</f>
        <v>#VALUE!</v>
      </c>
      <c r="EK1" t="e">
        <f>A0_SSIM!85:85-"vqV!$Y"</f>
        <v>#VALUE!</v>
      </c>
      <c r="EL1" t="e">
        <f>A0_SSIM!86:86-"vqV!$Z"</f>
        <v>#VALUE!</v>
      </c>
      <c r="EM1" t="e">
        <f>A0_SSIM!87:87-"vqV!$["</f>
        <v>#VALUE!</v>
      </c>
      <c r="EN1" t="e">
        <f>A0_SSIM!88:88-"vqV!$\"</f>
        <v>#VALUE!</v>
      </c>
      <c r="EO1" t="e">
        <f>A0_SSIM!89:89-"vqV!$]"</f>
        <v>#VALUE!</v>
      </c>
      <c r="EP1" t="e">
        <f>A0_SSIM!90:90-"vqV!$^"</f>
        <v>#VALUE!</v>
      </c>
      <c r="EQ1" t="e">
        <f>A0_SSIM!91:91-"vqV!$_"</f>
        <v>#VALUE!</v>
      </c>
      <c r="ER1" t="e">
        <f>A0_SSIM!92:92-"vqV!$`"</f>
        <v>#VALUE!</v>
      </c>
      <c r="ES1" t="e">
        <f>A0_SSIM!93:93-"vqV!$a"</f>
        <v>#VALUE!</v>
      </c>
      <c r="ET1" t="e">
        <f>A0_SSIM!94:94-"vqV!$b"</f>
        <v>#VALUE!</v>
      </c>
      <c r="EU1" t="e">
        <f>A0_SSIM!95:95-"vqV!$c"</f>
        <v>#VALUE!</v>
      </c>
      <c r="EV1" t="e">
        <f>A0_SSIM!96:96-"vqV!$d"</f>
        <v>#VALUE!</v>
      </c>
      <c r="EW1" t="e">
        <f>A0_SSIM!97:97-"vqV!$e"</f>
        <v>#VALUE!</v>
      </c>
      <c r="EX1" t="e">
        <f>A0_SSIM!98:98-"vqV!$f"</f>
        <v>#VALUE!</v>
      </c>
      <c r="EY1" t="e">
        <f>A0_SSIM!99:99-"vqV!$g"</f>
        <v>#VALUE!</v>
      </c>
      <c r="EZ1" t="e">
        <f>A0_SSIM!100:100-"vqV!$h"</f>
        <v>#VALUE!</v>
      </c>
      <c r="FA1" t="e">
        <f>A0_SSIM!101:101-"vqV!$i"</f>
        <v>#VALUE!</v>
      </c>
      <c r="FB1" t="e">
        <f>A0_SSIM!102:102-"vqV!$j"</f>
        <v>#VALUE!</v>
      </c>
      <c r="FC1" t="e">
        <f>A0_SSIM!103:103-"vqV!$k"</f>
        <v>#VALUE!</v>
      </c>
      <c r="FD1" t="e">
        <f>A0_SSIM!104:104-"vqV!$l"</f>
        <v>#VALUE!</v>
      </c>
      <c r="FE1" t="e">
        <f>A0_SSIM!105:105-"vqV!$m"</f>
        <v>#VALUE!</v>
      </c>
      <c r="FF1" t="e">
        <f>A0_SSIM!106:106-"vqV!$n"</f>
        <v>#VALUE!</v>
      </c>
      <c r="FG1" t="e">
        <f>A0_SSIM!107:107-"vqV!$o"</f>
        <v>#VALUE!</v>
      </c>
      <c r="FH1" t="e">
        <f>A0_SSIM!108:108-"vqV!$p"</f>
        <v>#VALUE!</v>
      </c>
      <c r="FI1" t="e">
        <f>A0_SSIM!109:109-"vqV!$q"</f>
        <v>#VALUE!</v>
      </c>
      <c r="FJ1" t="e">
        <f>A0_SSIM!110:110-"vqV!$r"</f>
        <v>#VALUE!</v>
      </c>
      <c r="FK1" t="e">
        <f>A0_SSIM!111:111-"vqV!$s"</f>
        <v>#VALUE!</v>
      </c>
      <c r="FL1" t="e">
        <f>A0_SSIM!112:112-"vqV!$t"</f>
        <v>#VALUE!</v>
      </c>
      <c r="FM1" t="e">
        <f>A0_SSIM!113:113-"vqV!$u"</f>
        <v>#VALUE!</v>
      </c>
      <c r="FN1" t="e">
        <f>A0_SSIM!114:114-"vqV!$v"</f>
        <v>#VALUE!</v>
      </c>
      <c r="FO1" t="e">
        <f>A0_SSIM!115:115-"vqV!$w"</f>
        <v>#VALUE!</v>
      </c>
      <c r="FP1" t="e">
        <f>A0_SSIM!116:116-"vqV!$x"</f>
        <v>#VALUE!</v>
      </c>
      <c r="FQ1" t="e">
        <f>A0_SSIM!117:117-"vqV!$y"</f>
        <v>#VALUE!</v>
      </c>
      <c r="FR1" t="e">
        <f>A0_SSIM!118:118-"vqV!$z"</f>
        <v>#VALUE!</v>
      </c>
      <c r="FS1" t="e">
        <f>A0_SSIM!119:119-"vqV!${"</f>
        <v>#VALUE!</v>
      </c>
      <c r="FT1" t="e">
        <f>A0_SSIM!120:120-"vqV!$|"</f>
        <v>#VALUE!</v>
      </c>
      <c r="FU1" t="e">
        <f>A0_SSIM!121:121-"vqV!$}"</f>
        <v>#VALUE!</v>
      </c>
      <c r="FV1" t="e">
        <f>A0_SSIM!122:122-"vqV!$~"</f>
        <v>#VALUE!</v>
      </c>
      <c r="FW1" t="e">
        <f>A0_SSIM!123:123-"vqV!%#"</f>
        <v>#VALUE!</v>
      </c>
      <c r="FX1" t="e">
        <f>A0_SSIM!124:124-"vqV!%$"</f>
        <v>#VALUE!</v>
      </c>
      <c r="FY1" t="e">
        <f>A0_SSIM!125:125-"vqV!%%"</f>
        <v>#VALUE!</v>
      </c>
      <c r="FZ1" t="e">
        <f>A0_SSIM!126:126-"vqV!%&amp;"</f>
        <v>#VALUE!</v>
      </c>
      <c r="GA1" t="e">
        <f>A0_SSIM!127:127-"vqV!%'"</f>
        <v>#VALUE!</v>
      </c>
      <c r="GB1" t="e">
        <f>A0_SSIM!128:128-"vqV!%("</f>
        <v>#VALUE!</v>
      </c>
      <c r="GC1" t="e">
        <f>A0_SSIM!129:129-"vqV!%)"</f>
        <v>#VALUE!</v>
      </c>
      <c r="GD1" t="e">
        <f>A0_SSIM!130:130-"vqV!%."</f>
        <v>#VALUE!</v>
      </c>
      <c r="GE1" t="e">
        <f>A0_SSIM!131:131-"vqV!%/"</f>
        <v>#VALUE!</v>
      </c>
      <c r="GF1" t="e">
        <f>A0_SSIM!132:132-"vqV!%0"</f>
        <v>#VALUE!</v>
      </c>
      <c r="GG1" t="e">
        <f>A0_SSIM!133:133-"vqV!%1"</f>
        <v>#VALUE!</v>
      </c>
      <c r="GH1" t="e">
        <f>A0_SSIM!134:134-"vqV!%2"</f>
        <v>#VALUE!</v>
      </c>
      <c r="GI1" t="e">
        <f>A0_SSIM!135:135-"vqV!%3"</f>
        <v>#VALUE!</v>
      </c>
      <c r="GJ1" t="e">
        <f>A0_SSIM!136:136-"vqV!%4"</f>
        <v>#VALUE!</v>
      </c>
      <c r="GK1" t="e">
        <f>A0_SSIM!137:137-"vqV!%5"</f>
        <v>#VALUE!</v>
      </c>
      <c r="GL1" t="e">
        <f>A0_SSIM!138:138-"vqV!%6"</f>
        <v>#VALUE!</v>
      </c>
      <c r="GM1" t="e">
        <f>A0_SSIM!139:139-"vqV!%7"</f>
        <v>#VALUE!</v>
      </c>
      <c r="GN1" t="e">
        <f>A0_SSIM!140:140-"vqV!%8"</f>
        <v>#VALUE!</v>
      </c>
      <c r="GO1" t="e">
        <f>A0_SSIM!141:141-"vqV!%9"</f>
        <v>#VALUE!</v>
      </c>
      <c r="GP1" t="e">
        <f>A0_SSIM!142:142-"vqV!%:"</f>
        <v>#VALUE!</v>
      </c>
      <c r="GQ1" t="e">
        <f>A0_SSIM!143:143-"vqV!%;"</f>
        <v>#VALUE!</v>
      </c>
      <c r="GR1" t="e">
        <f>A0_SSIM!144:144-"vqV!%&lt;"</f>
        <v>#VALUE!</v>
      </c>
      <c r="GS1" t="e">
        <f>A0_SSIM!145:145-"vqV!%="</f>
        <v>#VALUE!</v>
      </c>
      <c r="GT1" t="e">
        <f>A0_SSIM!146:146-"vqV!%&gt;"</f>
        <v>#VALUE!</v>
      </c>
      <c r="GU1" t="e">
        <f>A0_SSIM!147:147-"vqV!%?"</f>
        <v>#VALUE!</v>
      </c>
      <c r="GV1" t="e">
        <f>A0_SSIM!148:148-"vqV!%@"</f>
        <v>#VALUE!</v>
      </c>
      <c r="GW1" t="e">
        <f>A0_SSIM!149:149-"vqV!%A"</f>
        <v>#VALUE!</v>
      </c>
      <c r="GX1" t="e">
        <f>A0_SSIM!150:150-"vqV!%B"</f>
        <v>#VALUE!</v>
      </c>
      <c r="GY1" t="e">
        <f>A0_SSIM!151:151-"vqV!%C"</f>
        <v>#VALUE!</v>
      </c>
      <c r="GZ1" t="e">
        <f>A0_SSIM!152:152-"vqV!%D"</f>
        <v>#VALUE!</v>
      </c>
      <c r="HA1" t="e">
        <f>A0_SSIM!153:153-"vqV!%E"</f>
        <v>#VALUE!</v>
      </c>
      <c r="HB1" t="e">
        <f>A0_SSIM!154:154-"vqV!%F"</f>
        <v>#VALUE!</v>
      </c>
      <c r="HC1" t="e">
        <f>A0_SSIM!155:155-"vqV!%G"</f>
        <v>#VALUE!</v>
      </c>
      <c r="HD1" t="e">
        <f>A0_SSIM!156:156-"vqV!%H"</f>
        <v>#VALUE!</v>
      </c>
      <c r="HE1" t="e">
        <f>A0_SSIM!157:157-"vqV!%I"</f>
        <v>#VALUE!</v>
      </c>
      <c r="HF1" t="e">
        <f>A0_SSIM!158:158-"vqV!%J"</f>
        <v>#VALUE!</v>
      </c>
      <c r="HG1" t="e">
        <f>A0_SSIM!159:159-"vqV!%K"</f>
        <v>#VALUE!</v>
      </c>
      <c r="HH1" t="e">
        <f>A0_SSIM!160:160-"vqV!%L"</f>
        <v>#VALUE!</v>
      </c>
      <c r="HI1" t="e">
        <f>A0_SSIM!161:161-"vqV!%M"</f>
        <v>#VALUE!</v>
      </c>
      <c r="HJ1" t="e">
        <f>A0_SSIM!162:162-"vqV!%N"</f>
        <v>#VALUE!</v>
      </c>
      <c r="HK1" t="e">
        <f>A0_SSIM!163:163-"vqV!%O"</f>
        <v>#VALUE!</v>
      </c>
      <c r="HL1" t="e">
        <f>A0_SSIM!164:164-"vqV!%P"</f>
        <v>#VALUE!</v>
      </c>
      <c r="HM1" t="e">
        <f>A0_SSIM!165:165-"vqV!%Q"</f>
        <v>#VALUE!</v>
      </c>
      <c r="HN1" t="e">
        <f>A0_SSIM!166:166-"vqV!%R"</f>
        <v>#VALUE!</v>
      </c>
      <c r="HO1" t="e">
        <f>A0_SSIM!167:167-"vqV!%S"</f>
        <v>#VALUE!</v>
      </c>
      <c r="HP1" t="e">
        <f>A0_SSIM!168:168-"vqV!%T"</f>
        <v>#VALUE!</v>
      </c>
      <c r="HQ1" t="e">
        <f>A0_SSIM!169:169-"vqV!%U"</f>
        <v>#VALUE!</v>
      </c>
      <c r="HR1" t="e">
        <f>A0_SSIM!170:170-"vqV!%V"</f>
        <v>#VALUE!</v>
      </c>
      <c r="HS1" t="e">
        <f>A0_SSIM!171:171-"vqV!%W"</f>
        <v>#VALUE!</v>
      </c>
      <c r="HT1" t="e">
        <f>A0_SSIM!172:172-"vqV!%X"</f>
        <v>#VALUE!</v>
      </c>
      <c r="HU1" t="e">
        <f>A0_SSIM!173:173-"vqV!%Y"</f>
        <v>#VALUE!</v>
      </c>
      <c r="HV1" t="e">
        <f>A0_SSIM!174:174-"vqV!%Z"</f>
        <v>#VALUE!</v>
      </c>
      <c r="HW1" t="e">
        <f>A0_SSIM!175:175-"vqV!%["</f>
        <v>#VALUE!</v>
      </c>
      <c r="HX1" t="e">
        <f>A0_SSIM!176:176-"vqV!%\"</f>
        <v>#VALUE!</v>
      </c>
      <c r="HY1" t="e">
        <f>A0_SSIM!177:177-"vqV!%]"</f>
        <v>#VALUE!</v>
      </c>
      <c r="HZ1" t="e">
        <f>A0_SSIM!178:178-"vqV!%^"</f>
        <v>#VALUE!</v>
      </c>
      <c r="IA1" t="e">
        <f>A0_SSIM!179:179-"vqV!%_"</f>
        <v>#VALUE!</v>
      </c>
      <c r="IB1" t="e">
        <f>A0_SSIM!180:180-"vqV!%`"</f>
        <v>#VALUE!</v>
      </c>
      <c r="IC1" t="e">
        <f>A0_SSIM!181:181-"vqV!%a"</f>
        <v>#VALUE!</v>
      </c>
      <c r="ID1" t="e">
        <f>A0_SSIM!182:182-"vqV!%b"</f>
        <v>#VALUE!</v>
      </c>
      <c r="IE1" t="e">
        <f>A0_SSIM!183:183-"vqV!%c"</f>
        <v>#VALUE!</v>
      </c>
      <c r="IF1" t="e">
        <f>A0_SSIM!184:184-"vqV!%d"</f>
        <v>#VALUE!</v>
      </c>
      <c r="IG1" t="e">
        <f>A0_SSIM!185:185-"vqV!%e"</f>
        <v>#VALUE!</v>
      </c>
      <c r="IH1" t="e">
        <f>A0_SSIM!186:186-"vqV!%f"</f>
        <v>#VALUE!</v>
      </c>
      <c r="II1" t="e">
        <f>A0_SSIM!187:187-"vqV!%g"</f>
        <v>#VALUE!</v>
      </c>
      <c r="IJ1" t="e">
        <f>A0_SSIM!188:188-"vqV!%h"</f>
        <v>#VALUE!</v>
      </c>
      <c r="IK1" t="e">
        <f>A0_SSIM!189:189-"vqV!%i"</f>
        <v>#VALUE!</v>
      </c>
      <c r="IL1" t="e">
        <f>A0_SSIM!190:190-"vqV!%j"</f>
        <v>#VALUE!</v>
      </c>
      <c r="IM1" t="e">
        <f>A0_SSIM!191:191-"vqV!%k"</f>
        <v>#VALUE!</v>
      </c>
      <c r="IN1" t="e">
        <f>A0_SSIM!192:192-"vqV!%l"</f>
        <v>#VALUE!</v>
      </c>
      <c r="IO1" t="e">
        <f>A0_SSIM!193:193-"vqV!%m"</f>
        <v>#VALUE!</v>
      </c>
      <c r="IP1" t="e">
        <f>A0_SSIM!194:194-"vqV!%n"</f>
        <v>#VALUE!</v>
      </c>
      <c r="IQ1" t="e">
        <f>A0_SSIM!195:195-"vqV!%o"</f>
        <v>#VALUE!</v>
      </c>
      <c r="IR1" t="e">
        <f>A0_SSIM!196:196-"vqV!%p"</f>
        <v>#VALUE!</v>
      </c>
      <c r="IS1" t="e">
        <f>A0_SSIM!197:197-"vqV!%q"</f>
        <v>#VALUE!</v>
      </c>
      <c r="IT1" t="e">
        <f>A0_SSIM!198:198-"vqV!%r"</f>
        <v>#VALUE!</v>
      </c>
      <c r="IU1" t="e">
        <f>A0_SSIM!199:199-"vqV!%s"</f>
        <v>#VALUE!</v>
      </c>
      <c r="IV1" t="e">
        <f>A0_SSIM!200:200-"vqV!%t"</f>
        <v>#VALUE!</v>
      </c>
    </row>
    <row r="2" spans="1:256" x14ac:dyDescent="0.25">
      <c r="A2" t="s">
        <v>67</v>
      </c>
      <c r="E2" t="e">
        <f>(Table2[])/"vqV!0{"</f>
        <v>#VALUE!</v>
      </c>
      <c r="F2" t="e">
        <f>A0_SSIM!201:201-"vqV!%u"</f>
        <v>#VALUE!</v>
      </c>
      <c r="G2" t="e">
        <f>A0_SSIM!202:202-"vqV!%v"</f>
        <v>#VALUE!</v>
      </c>
      <c r="H2" t="e">
        <f>A0_SSIM!203:203-"vqV!%w"</f>
        <v>#VALUE!</v>
      </c>
      <c r="I2" t="e">
        <f>A0_SSIM!204:204-"vqV!%x"</f>
        <v>#VALUE!</v>
      </c>
      <c r="J2" t="e">
        <f>A0_SSIM!205:205-"vqV!%y"</f>
        <v>#VALUE!</v>
      </c>
      <c r="K2" t="e">
        <f>A0_SSIM!206:206-"vqV!%z"</f>
        <v>#VALUE!</v>
      </c>
      <c r="L2" t="e">
        <f>A0_SSIM!207:207-"vqV!%{"</f>
        <v>#VALUE!</v>
      </c>
      <c r="M2" t="e">
        <f>A0_SSIM!208:208-"vqV!%|"</f>
        <v>#VALUE!</v>
      </c>
      <c r="N2" t="e">
        <f>A0_SSIM!209:209-"vqV!%}"</f>
        <v>#VALUE!</v>
      </c>
      <c r="O2" t="e">
        <f>A0_SSIM!210:210-"vqV!%~"</f>
        <v>#VALUE!</v>
      </c>
      <c r="P2" t="e">
        <f>A0_SSIM!211:211-"vqV!&amp;#"</f>
        <v>#VALUE!</v>
      </c>
      <c r="Q2" t="e">
        <f>A0_SSIM!212:212-"vqV!&amp;$"</f>
        <v>#VALUE!</v>
      </c>
      <c r="R2" t="e">
        <f>A0_SSIM!213:213-"vqV!&amp;%"</f>
        <v>#VALUE!</v>
      </c>
      <c r="S2" t="e">
        <f>A0_SSIM!214:214-"vqV!&amp;&amp;"</f>
        <v>#VALUE!</v>
      </c>
      <c r="T2" t="e">
        <f>A0_SSIM!215:215-"vqV!&amp;'"</f>
        <v>#VALUE!</v>
      </c>
      <c r="U2" t="e">
        <f>A0_SSIM!216:216-"vqV!&amp;("</f>
        <v>#VALUE!</v>
      </c>
      <c r="V2" t="e">
        <f>A0_SSIM!217:217-"vqV!&amp;)"</f>
        <v>#VALUE!</v>
      </c>
      <c r="W2" t="e">
        <f>A0_SSIM!218:218-"vqV!&amp;."</f>
        <v>#VALUE!</v>
      </c>
      <c r="X2" t="e">
        <f>A0_SSIM!219:219-"vqV!&amp;/"</f>
        <v>#VALUE!</v>
      </c>
      <c r="Y2" t="e">
        <f>A0_SSIM!220:220-"vqV!&amp;0"</f>
        <v>#VALUE!</v>
      </c>
      <c r="Z2" t="e">
        <f>A0_SSIM!221:221-"vqV!&amp;1"</f>
        <v>#VALUE!</v>
      </c>
      <c r="AA2" t="e">
        <f>A0_SSIM!222:222-"vqV!&amp;2"</f>
        <v>#VALUE!</v>
      </c>
      <c r="AB2" t="e">
        <f>A0_SSIM!223:223-"vqV!&amp;3"</f>
        <v>#VALUE!</v>
      </c>
      <c r="AC2" t="e">
        <f>A0_SSIM!224:224-"vqV!&amp;4"</f>
        <v>#VALUE!</v>
      </c>
      <c r="AD2" t="e">
        <f>A0_SSIM!225:225-"vqV!&amp;5"</f>
        <v>#VALUE!</v>
      </c>
      <c r="AE2" t="e">
        <f>A0_SSIM!226:226-"vqV!&amp;6"</f>
        <v>#VALUE!</v>
      </c>
      <c r="AF2" t="e">
        <f>A0_SSIM!227:227-"vqV!&amp;7"</f>
        <v>#VALUE!</v>
      </c>
      <c r="AG2" t="e">
        <f>A0_SSIM!228:228-"vqV!&amp;8"</f>
        <v>#VALUE!</v>
      </c>
      <c r="AH2" t="e">
        <f>A0_SSIM!229:229-"vqV!&amp;9"</f>
        <v>#VALUE!</v>
      </c>
      <c r="AI2" t="e">
        <f>A0_SSIM!230:230-"vqV!&amp;:"</f>
        <v>#VALUE!</v>
      </c>
      <c r="AJ2" t="e">
        <f>A0_SSIM!231:231-"vqV!&amp;;"</f>
        <v>#VALUE!</v>
      </c>
      <c r="AK2" t="e">
        <f>A0_SSIM!A1+"vqV!&amp;&lt;"</f>
        <v>#VALUE!</v>
      </c>
      <c r="AL2" t="e">
        <f>A0_SSIM!A2+"vqV!&amp;="</f>
        <v>#VALUE!</v>
      </c>
      <c r="AM2" t="e">
        <f>A0_SSIM!A3+"vqV!&amp;&gt;"</f>
        <v>#VALUE!</v>
      </c>
      <c r="AN2" t="e">
        <f>A0_SSIM!A4+"vqV!&amp;?"</f>
        <v>#VALUE!</v>
      </c>
      <c r="AO2" t="e">
        <f>A0_SSIM!A5+"vqV!&amp;@"</f>
        <v>#VALUE!</v>
      </c>
      <c r="AP2" t="e">
        <f>A0_SSIM!A6+"vqV!&amp;A"</f>
        <v>#VALUE!</v>
      </c>
      <c r="AQ2" t="e">
        <f>A0_SSIM!A7+"vqV!&amp;B"</f>
        <v>#VALUE!</v>
      </c>
      <c r="AR2" t="e">
        <f>A0_SSIM!A8+"vqV!&amp;C"</f>
        <v>#VALUE!</v>
      </c>
      <c r="AS2" t="e">
        <f>A0_SSIM!A9+"vqV!&amp;D"</f>
        <v>#VALUE!</v>
      </c>
      <c r="AT2" t="e">
        <f>A0_SSIM!A10+"vqV!&amp;E"</f>
        <v>#VALUE!</v>
      </c>
      <c r="AU2" t="e">
        <f>A0_SSIM!A11+"vqV!&amp;F"</f>
        <v>#VALUE!</v>
      </c>
      <c r="AV2" t="e">
        <f>A0_SSIM!A12+"vqV!&amp;G"</f>
        <v>#VALUE!</v>
      </c>
      <c r="AW2" t="e">
        <f>A0_SSIM!A13+"vqV!&amp;H"</f>
        <v>#VALUE!</v>
      </c>
      <c r="AX2" t="e">
        <f>A0_SSIM!A14+"vqV!&amp;I"</f>
        <v>#VALUE!</v>
      </c>
      <c r="AY2" t="e">
        <f>A0_SSIM!A15+"vqV!&amp;J"</f>
        <v>#VALUE!</v>
      </c>
      <c r="AZ2" t="e">
        <f>A0_SSIM!A16+"vqV!&amp;K"</f>
        <v>#VALUE!</v>
      </c>
      <c r="BA2" t="e">
        <f>A0_SSIM!A17+"vqV!&amp;L"</f>
        <v>#VALUE!</v>
      </c>
      <c r="BB2" t="e">
        <f>A0_SSIM!A18+"vqV!&amp;M"</f>
        <v>#VALUE!</v>
      </c>
      <c r="BC2" t="e">
        <f>A0_SSIM!A19+"vqV!&amp;N"</f>
        <v>#VALUE!</v>
      </c>
      <c r="BD2" t="e">
        <f>A0_SSIM!A20+"vqV!&amp;O"</f>
        <v>#VALUE!</v>
      </c>
      <c r="BE2" t="e">
        <f>A0_SSIM!A21+"vqV!&amp;P"</f>
        <v>#VALUE!</v>
      </c>
      <c r="BF2" t="e">
        <f>A0_SSIM!A22+"vqV!&amp;Q"</f>
        <v>#VALUE!</v>
      </c>
      <c r="BG2" t="e">
        <f>A0_SSIM!A23+"vqV!&amp;R"</f>
        <v>#VALUE!</v>
      </c>
      <c r="BH2" t="e">
        <f>A0_SSIM!A24+"vqV!&amp;S"</f>
        <v>#VALUE!</v>
      </c>
      <c r="BI2" t="e">
        <f>A0_SSIM!A25+"vqV!&amp;T"</f>
        <v>#VALUE!</v>
      </c>
      <c r="BJ2" t="e">
        <f>A0_SSIM!A26+"vqV!&amp;U"</f>
        <v>#VALUE!</v>
      </c>
      <c r="BK2" t="e">
        <f>A0_SSIM!A27+"vqV!&amp;V"</f>
        <v>#VALUE!</v>
      </c>
      <c r="BL2" t="e">
        <f>A0_SSIM!A28+"vqV!&amp;W"</f>
        <v>#VALUE!</v>
      </c>
      <c r="BM2" t="e">
        <f>A0_SSIM!A29+"vqV!&amp;X"</f>
        <v>#VALUE!</v>
      </c>
      <c r="BN2" t="e">
        <f>A0_SSIM!A30+"vqV!&amp;Y"</f>
        <v>#VALUE!</v>
      </c>
      <c r="BO2" t="e">
        <f>A0_SSIM!A31+"vqV!&amp;Z"</f>
        <v>#VALUE!</v>
      </c>
      <c r="BP2" t="e">
        <f>A0_MSIM!A:A*"vqV!&amp;["</f>
        <v>#VALUE!</v>
      </c>
      <c r="BQ2" t="e">
        <f>A0_MSIM!B:B*"vqV!&amp;\"</f>
        <v>#VALUE!</v>
      </c>
      <c r="BR2" t="e">
        <f>A0_MSIM!C:C*"vqV!&amp;]"</f>
        <v>#VALUE!</v>
      </c>
      <c r="BS2" t="e">
        <f>A0_MSIM!D:D*"vqV!&amp;^"</f>
        <v>#VALUE!</v>
      </c>
      <c r="BT2" t="e">
        <f>A0_MSIM!E:E*"vqV!&amp;_"</f>
        <v>#VALUE!</v>
      </c>
      <c r="BU2" t="e">
        <f>A0_MSIM!F:F*"vqV!&amp;`"</f>
        <v>#VALUE!</v>
      </c>
      <c r="BV2" t="e">
        <f>A0_MSIM!G:G*"vqV!&amp;a"</f>
        <v>#VALUE!</v>
      </c>
      <c r="BW2" t="e">
        <f>A0_MSIM!H:H*"vqV!&amp;b"</f>
        <v>#VALUE!</v>
      </c>
      <c r="BX2" t="e">
        <f>A0_MSIM!I:I*"vqV!&amp;c"</f>
        <v>#VALUE!</v>
      </c>
      <c r="BY2" t="e">
        <f>A0_MSIM!J:J*"vqV!&amp;d"</f>
        <v>#VALUE!</v>
      </c>
      <c r="BZ2" t="e">
        <f>A0_MSIM!K:K*"vqV!&amp;e"</f>
        <v>#VALUE!</v>
      </c>
      <c r="CA2" t="e">
        <f>A0_MSIM!L:L*"vqV!&amp;f"</f>
        <v>#VALUE!</v>
      </c>
      <c r="CB2" t="e">
        <f>A0_MSIM!M:M*"vqV!&amp;g"</f>
        <v>#VALUE!</v>
      </c>
      <c r="CC2" t="e">
        <f>A0_MSIM!N:N*"vqV!&amp;h"</f>
        <v>#VALUE!</v>
      </c>
      <c r="CD2" t="e">
        <f>A0_MSIM!O:O*"vqV!&amp;i"</f>
        <v>#VALUE!</v>
      </c>
      <c r="CE2" t="e">
        <f>A0_MSIM!P:P*"vqV!&amp;j"</f>
        <v>#VALUE!</v>
      </c>
      <c r="CF2" t="e">
        <f>A0_MSIM!Q:Q*"vqV!&amp;k"</f>
        <v>#VALUE!</v>
      </c>
      <c r="CG2" t="e">
        <f>A0_MSIM!R:R*"vqV!&amp;l"</f>
        <v>#VALUE!</v>
      </c>
      <c r="CH2" t="e">
        <f>A0_MSIM!S:S*"vqV!&amp;m"</f>
        <v>#VALUE!</v>
      </c>
      <c r="CI2" t="e">
        <f>A0_MSIM!T:T*"vqV!&amp;n"</f>
        <v>#VALUE!</v>
      </c>
      <c r="CJ2" t="e">
        <f>A0_MSIM!U:U*"vqV!&amp;o"</f>
        <v>#VALUE!</v>
      </c>
      <c r="CK2" t="e">
        <f>A0_MSIM!V:V*"vqV!&amp;p"</f>
        <v>#VALUE!</v>
      </c>
      <c r="CL2" t="e">
        <f>A0_MSIM!W:W*"vqV!&amp;q"</f>
        <v>#VALUE!</v>
      </c>
      <c r="CM2" t="e">
        <f>A0_MSIM!X:X*"vqV!&amp;r"</f>
        <v>#VALUE!</v>
      </c>
      <c r="CN2" t="e">
        <f>A0_MSIM!Y:Y*"vqV!&amp;s"</f>
        <v>#VALUE!</v>
      </c>
      <c r="CO2" t="e">
        <f>A0_MSIM!Z:Z*"vqV!&amp;t"</f>
        <v>#VALUE!</v>
      </c>
      <c r="CP2" t="e">
        <f>A0_MSIM!AA:AA*"vqV!&amp;u"</f>
        <v>#VALUE!</v>
      </c>
      <c r="CQ2" t="e">
        <f>A0_MSIM!AB:AB*"vqV!&amp;v"</f>
        <v>#VALUE!</v>
      </c>
      <c r="CR2" t="e">
        <f>A0_MSIM!AC:AC*"vqV!&amp;w"</f>
        <v>#VALUE!</v>
      </c>
      <c r="CS2" t="e">
        <f>A0_MSIM!AD:AD*"vqV!&amp;x"</f>
        <v>#VALUE!</v>
      </c>
      <c r="CT2" t="e">
        <f>A0_MSIM!AE:AE*"vqV!&amp;y"</f>
        <v>#VALUE!</v>
      </c>
      <c r="CU2" t="e">
        <f>A0_MSIM!AF:AF*"vqV!&amp;z"</f>
        <v>#VALUE!</v>
      </c>
      <c r="CV2" t="e">
        <f>A0_MSIM!AG:AG*"vqV!&amp;{"</f>
        <v>#VALUE!</v>
      </c>
      <c r="CW2" t="e">
        <f>A0_MSIM!AH:AH*"vqV!&amp;|"</f>
        <v>#VALUE!</v>
      </c>
      <c r="CX2" t="e">
        <f>A0_MSIM!AI:AI*"vqV!&amp;}"</f>
        <v>#VALUE!</v>
      </c>
      <c r="CY2" t="e">
        <f>A0_MSIM!AJ:AJ*"vqV!&amp;~"</f>
        <v>#VALUE!</v>
      </c>
      <c r="CZ2" t="e">
        <f>A0_MSIM!AK:AK*"vqV!'#"</f>
        <v>#VALUE!</v>
      </c>
      <c r="DA2" t="e">
        <f>A0_MSIM!AL:AL*"vqV!'$"</f>
        <v>#VALUE!</v>
      </c>
      <c r="DB2" t="e">
        <f>A0_MSIM!AM:AM*"vqV!'%"</f>
        <v>#VALUE!</v>
      </c>
      <c r="DC2" t="e">
        <f>A0_MSIM!AN:AN*"vqV!'&amp;"</f>
        <v>#VALUE!</v>
      </c>
      <c r="DD2" t="e">
        <f>A0_MSIM!AO:AO*"vqV!''"</f>
        <v>#VALUE!</v>
      </c>
      <c r="DE2" t="e">
        <f>A0_MSIM!AP:AP*"vqV!'("</f>
        <v>#VALUE!</v>
      </c>
      <c r="DF2" t="e">
        <f>A0_MSIM!AQ:AQ*"vqV!')"</f>
        <v>#VALUE!</v>
      </c>
      <c r="DG2" t="e">
        <f>A0_MSIM!AR:AR*"vqV!'."</f>
        <v>#VALUE!</v>
      </c>
      <c r="DH2" t="e">
        <f>A0_MSIM!AS:AS*"vqV!'/"</f>
        <v>#VALUE!</v>
      </c>
      <c r="DI2" t="e">
        <f>A0_MSIM!AT:AT*"vqV!'0"</f>
        <v>#VALUE!</v>
      </c>
      <c r="DJ2" t="e">
        <f>A0_MSIM!AU:AU*"vqV!'1"</f>
        <v>#VALUE!</v>
      </c>
      <c r="DK2" t="e">
        <f>A0_MSIM!AV:AV*"vqV!'2"</f>
        <v>#VALUE!</v>
      </c>
      <c r="DL2" t="e">
        <f>A0_MSIM!AW:AW*"vqV!'3"</f>
        <v>#VALUE!</v>
      </c>
      <c r="DM2" t="e">
        <f>A0_MSIM!AX:AX*"vqV!'4"</f>
        <v>#VALUE!</v>
      </c>
      <c r="DN2" t="e">
        <f>A0_MSIM!AY:AY*"vqV!'5"</f>
        <v>#VALUE!</v>
      </c>
      <c r="DO2" t="e">
        <f>A0_MSIM!1:1-"vqV!'6"</f>
        <v>#VALUE!</v>
      </c>
      <c r="DP2" t="e">
        <f>A0_MSIM!2:2-"vqV!'7"</f>
        <v>#VALUE!</v>
      </c>
      <c r="DQ2" t="e">
        <f>A0_MSIM!3:3-"vqV!'8"</f>
        <v>#VALUE!</v>
      </c>
      <c r="DR2" t="e">
        <f>A0_MSIM!4:4-"vqV!'9"</f>
        <v>#VALUE!</v>
      </c>
      <c r="DS2" t="e">
        <f>A0_MSIM!5:5-"vqV!':"</f>
        <v>#VALUE!</v>
      </c>
      <c r="DT2" t="e">
        <f>A0_MSIM!6:6-"vqV!';"</f>
        <v>#VALUE!</v>
      </c>
      <c r="DU2" t="e">
        <f>A0_MSIM!7:7-"vqV!'&lt;"</f>
        <v>#VALUE!</v>
      </c>
      <c r="DV2" t="e">
        <f>A0_MSIM!8:8-"vqV!'="</f>
        <v>#VALUE!</v>
      </c>
      <c r="DW2" t="e">
        <f>A0_MSIM!9:9-"vqV!'&gt;"</f>
        <v>#VALUE!</v>
      </c>
      <c r="DX2" t="e">
        <f>A0_MSIM!10:10-"vqV!'?"</f>
        <v>#VALUE!</v>
      </c>
      <c r="DY2" t="e">
        <f>A0_MSIM!11:11-"vqV!'@"</f>
        <v>#VALUE!</v>
      </c>
      <c r="DZ2" t="e">
        <f>A0_MSIM!12:12-"vqV!'A"</f>
        <v>#VALUE!</v>
      </c>
      <c r="EA2" t="e">
        <f>A0_MSIM!13:13-"vqV!'B"</f>
        <v>#VALUE!</v>
      </c>
      <c r="EB2" t="e">
        <f>A0_MSIM!#REF!-"vqV!'C"</f>
        <v>#REF!</v>
      </c>
      <c r="EC2" t="e">
        <f>A0_MSIM!15:15-"vqV!'D"</f>
        <v>#VALUE!</v>
      </c>
      <c r="ED2" t="e">
        <f>A0_MSIM!16:16-"vqV!'E"</f>
        <v>#VALUE!</v>
      </c>
      <c r="EE2" t="e">
        <f>A0_MSIM!17:17-"vqV!'F"</f>
        <v>#VALUE!</v>
      </c>
      <c r="EF2" t="e">
        <f>A0_MSIM!19:19-"vqV!'G"</f>
        <v>#VALUE!</v>
      </c>
      <c r="EG2" t="e">
        <f>A0_MSIM!20:20-"vqV!'H"</f>
        <v>#VALUE!</v>
      </c>
      <c r="EH2" t="e">
        <f>A0_MSIM!21:21-"vqV!'I"</f>
        <v>#VALUE!</v>
      </c>
      <c r="EI2" t="e">
        <f>A0_MSIM!22:22-"vqV!'J"</f>
        <v>#VALUE!</v>
      </c>
      <c r="EJ2" t="e">
        <f>A0_MSIM!23:23-"vqV!'K"</f>
        <v>#VALUE!</v>
      </c>
      <c r="EK2" t="e">
        <f>A0_MSIM!24:24-"vqV!'L"</f>
        <v>#VALUE!</v>
      </c>
      <c r="EL2" t="e">
        <f>A0_MSIM!25:25-"vqV!'M"</f>
        <v>#VALUE!</v>
      </c>
      <c r="EM2" t="e">
        <f>A0_MSIM!26:26-"vqV!'N"</f>
        <v>#VALUE!</v>
      </c>
      <c r="EN2" t="e">
        <f>A0_MSIM!#REF!-"vqV!'O"</f>
        <v>#REF!</v>
      </c>
      <c r="EO2" t="e">
        <f>A0_MSIM!27:27-"vqV!'P"</f>
        <v>#VALUE!</v>
      </c>
      <c r="EP2" t="e">
        <f>A0_MSIM!#REF!-"vqV!'Q"</f>
        <v>#REF!</v>
      </c>
      <c r="EQ2" t="e">
        <f>A0_MSIM!#REF!-"vqV!'R"</f>
        <v>#REF!</v>
      </c>
      <c r="ER2" t="e">
        <f>A0_MSIM!28:28-"vqV!'S"</f>
        <v>#VALUE!</v>
      </c>
      <c r="ES2" t="e">
        <f>A0_MSIM!#REF!-"vqV!'T"</f>
        <v>#REF!</v>
      </c>
      <c r="ET2" t="e">
        <f>A0_MSIM!29:29-"vqV!'U"</f>
        <v>#VALUE!</v>
      </c>
      <c r="EU2" t="e">
        <f>A0_MSIM!30:30-"vqV!'V"</f>
        <v>#VALUE!</v>
      </c>
      <c r="EV2" t="e">
        <f>A0_MSIM!31:31-"vqV!'W"</f>
        <v>#VALUE!</v>
      </c>
      <c r="EW2" t="e">
        <f>A0_MSIM!32:32-"vqV!'X"</f>
        <v>#VALUE!</v>
      </c>
      <c r="EX2" t="e">
        <f>A0_MSIM!33:33-"vqV!'Y"</f>
        <v>#VALUE!</v>
      </c>
      <c r="EY2" t="e">
        <f>A0_MSIM!34:34-"vqV!'Z"</f>
        <v>#VALUE!</v>
      </c>
      <c r="EZ2" t="e">
        <f>A0_MSIM!35:35-"vqV!'["</f>
        <v>#VALUE!</v>
      </c>
      <c r="FA2" t="e">
        <f>A0_MSIM!36:36-"vqV!'\"</f>
        <v>#VALUE!</v>
      </c>
      <c r="FB2" t="e">
        <f>A0_MSIM!37:37-"vqV!']"</f>
        <v>#VALUE!</v>
      </c>
      <c r="FC2" t="e">
        <f>A0_MSIM!38:38-"vqV!'^"</f>
        <v>#VALUE!</v>
      </c>
      <c r="FD2" t="e">
        <f>A0_MSIM!39:39-"vqV!'_"</f>
        <v>#VALUE!</v>
      </c>
      <c r="FE2" t="e">
        <f>A0_MSIM!40:40-"vqV!'`"</f>
        <v>#VALUE!</v>
      </c>
      <c r="FF2" t="e">
        <f>A0_MSIM!41:41-"vqV!'a"</f>
        <v>#VALUE!</v>
      </c>
      <c r="FG2" t="e">
        <f>A0_MSIM!42:42-"vqV!'b"</f>
        <v>#VALUE!</v>
      </c>
      <c r="FH2" t="e">
        <f>A0_MSIM!43:43-"vqV!'c"</f>
        <v>#VALUE!</v>
      </c>
      <c r="FI2" t="e">
        <f>A0_MSIM!44:44-"vqV!'d"</f>
        <v>#VALUE!</v>
      </c>
      <c r="FJ2" t="e">
        <f>A0_MSIM!45:45-"vqV!'e"</f>
        <v>#VALUE!</v>
      </c>
      <c r="FK2" t="e">
        <f>A0_MSIM!46:46-"vqV!'f"</f>
        <v>#VALUE!</v>
      </c>
      <c r="FL2" t="e">
        <f>A0_MSIM!47:47-"vqV!'g"</f>
        <v>#VALUE!</v>
      </c>
      <c r="FM2" t="e">
        <f>A0_MSIM!48:48-"vqV!'h"</f>
        <v>#VALUE!</v>
      </c>
      <c r="FN2" t="e">
        <f>A0_MSIM!49:49-"vqV!'i"</f>
        <v>#VALUE!</v>
      </c>
      <c r="FO2" t="e">
        <f>A0_MSIM!50:50-"vqV!'j"</f>
        <v>#VALUE!</v>
      </c>
      <c r="FP2" t="e">
        <f>A0_MSIM!51:51-"vqV!'k"</f>
        <v>#VALUE!</v>
      </c>
      <c r="FQ2" t="e">
        <f>A0_MSIM!52:52-"vqV!'l"</f>
        <v>#VALUE!</v>
      </c>
      <c r="FR2" t="e">
        <f>A0_MSIM!53:53-"vqV!'m"</f>
        <v>#VALUE!</v>
      </c>
      <c r="FS2" t="e">
        <f>A0_MSIM!54:54-"vqV!'n"</f>
        <v>#VALUE!</v>
      </c>
      <c r="FT2" t="e">
        <f>A0_MSIM!55:55-"vqV!'o"</f>
        <v>#VALUE!</v>
      </c>
      <c r="FU2" t="e">
        <f>A0_MSIM!56:56-"vqV!'p"</f>
        <v>#VALUE!</v>
      </c>
      <c r="FV2" t="e">
        <f>A0_MSIM!57:57-"vqV!'q"</f>
        <v>#VALUE!</v>
      </c>
      <c r="FW2" t="e">
        <f>A0_MSIM!58:58-"vqV!'r"</f>
        <v>#VALUE!</v>
      </c>
      <c r="FX2" t="e">
        <f>A0_MSIM!59:59-"vqV!'s"</f>
        <v>#VALUE!</v>
      </c>
      <c r="FY2" t="e">
        <f>A0_MSIM!60:60-"vqV!'t"</f>
        <v>#VALUE!</v>
      </c>
      <c r="FZ2" t="e">
        <f>A0_MSIM!61:61-"vqV!'u"</f>
        <v>#VALUE!</v>
      </c>
      <c r="GA2" t="e">
        <f>A0_MSIM!62:62-"vqV!'v"</f>
        <v>#VALUE!</v>
      </c>
      <c r="GB2" t="e">
        <f>A0_MSIM!63:63-"vqV!'w"</f>
        <v>#VALUE!</v>
      </c>
      <c r="GC2" t="e">
        <f>A0_MSIM!64:64-"vqV!'x"</f>
        <v>#VALUE!</v>
      </c>
      <c r="GD2" t="e">
        <f>A0_MSIM!65:65-"vqV!'y"</f>
        <v>#VALUE!</v>
      </c>
      <c r="GE2" t="e">
        <f>A0_MSIM!66:66-"vqV!'z"</f>
        <v>#VALUE!</v>
      </c>
      <c r="GF2" t="e">
        <f>A0_MSIM!67:67-"vqV!'{"</f>
        <v>#VALUE!</v>
      </c>
      <c r="GG2" t="e">
        <f>A0_MSIM!68:68-"vqV!'|"</f>
        <v>#VALUE!</v>
      </c>
      <c r="GH2" t="e">
        <f>A0_MSIM!69:69-"vqV!'}"</f>
        <v>#VALUE!</v>
      </c>
      <c r="GI2" t="e">
        <f>A0_MSIM!70:70-"vqV!'~"</f>
        <v>#VALUE!</v>
      </c>
      <c r="GJ2" t="e">
        <f>A0_MSIM!71:71-"vqV!(#"</f>
        <v>#VALUE!</v>
      </c>
      <c r="GK2" t="e">
        <f>A0_MSIM!72:72-"vqV!($"</f>
        <v>#VALUE!</v>
      </c>
      <c r="GL2" t="e">
        <f>A0_MSIM!73:73-"vqV!(%"</f>
        <v>#VALUE!</v>
      </c>
      <c r="GM2" t="e">
        <f>A0_MSIM!74:74-"vqV!(&amp;"</f>
        <v>#VALUE!</v>
      </c>
      <c r="GN2" t="e">
        <f>A0_MSIM!75:75-"vqV!('"</f>
        <v>#VALUE!</v>
      </c>
      <c r="GO2" t="e">
        <f>A0_MSIM!76:76-"vqV!(("</f>
        <v>#VALUE!</v>
      </c>
      <c r="GP2" t="e">
        <f>A0_MSIM!77:77-"vqV!()"</f>
        <v>#VALUE!</v>
      </c>
      <c r="GQ2" t="e">
        <f>A0_MSIM!78:78-"vqV!(."</f>
        <v>#VALUE!</v>
      </c>
      <c r="GR2" t="e">
        <f>A0_MSIM!79:79-"vqV!(/"</f>
        <v>#VALUE!</v>
      </c>
      <c r="GS2" t="e">
        <f>A0_MSIM!80:80-"vqV!(0"</f>
        <v>#VALUE!</v>
      </c>
      <c r="GT2" t="e">
        <f>A0_MSIM!81:81-"vqV!(1"</f>
        <v>#VALUE!</v>
      </c>
      <c r="GU2" t="e">
        <f>A0_MSIM!82:82-"vqV!(2"</f>
        <v>#VALUE!</v>
      </c>
      <c r="GV2" t="e">
        <f>A0_MSIM!83:83-"vqV!(3"</f>
        <v>#VALUE!</v>
      </c>
      <c r="GW2" t="e">
        <f>A0_MSIM!84:84-"vqV!(4"</f>
        <v>#VALUE!</v>
      </c>
      <c r="GX2" t="e">
        <f>A0_MSIM!85:85-"vqV!(5"</f>
        <v>#VALUE!</v>
      </c>
      <c r="GY2" t="e">
        <f>A0_MSIM!86:86-"vqV!(6"</f>
        <v>#VALUE!</v>
      </c>
      <c r="GZ2" t="e">
        <f>A0_MSIM!87:87-"vqV!(7"</f>
        <v>#VALUE!</v>
      </c>
      <c r="HA2" t="e">
        <f>A0_MSIM!88:88-"vqV!(8"</f>
        <v>#VALUE!</v>
      </c>
      <c r="HB2" t="e">
        <f>A0_MSIM!89:89-"vqV!(9"</f>
        <v>#VALUE!</v>
      </c>
      <c r="HC2" t="e">
        <f>A0_MSIM!90:90-"vqV!(:"</f>
        <v>#VALUE!</v>
      </c>
      <c r="HD2" t="e">
        <f>A0_MSIM!91:91-"vqV!(;"</f>
        <v>#VALUE!</v>
      </c>
      <c r="HE2" t="e">
        <f>A0_MSIM!92:92-"vqV!(&lt;"</f>
        <v>#VALUE!</v>
      </c>
      <c r="HF2" t="e">
        <f>A0_MSIM!93:93-"vqV!(="</f>
        <v>#VALUE!</v>
      </c>
      <c r="HG2" t="e">
        <f>A0_MSIM!94:94-"vqV!(&gt;"</f>
        <v>#VALUE!</v>
      </c>
      <c r="HH2" t="e">
        <f>A0_MSIM!95:95-"vqV!(?"</f>
        <v>#VALUE!</v>
      </c>
      <c r="HI2" t="e">
        <f>A0_MSIM!96:96-"vqV!(@"</f>
        <v>#VALUE!</v>
      </c>
      <c r="HJ2" t="e">
        <f>A0_MSIM!97:97-"vqV!(A"</f>
        <v>#VALUE!</v>
      </c>
      <c r="HK2" t="e">
        <f>A0_MSIM!98:98-"vqV!(B"</f>
        <v>#VALUE!</v>
      </c>
      <c r="HL2" t="e">
        <f>A0_MSIM!99:99-"vqV!(C"</f>
        <v>#VALUE!</v>
      </c>
      <c r="HM2" t="e">
        <f>A0_MSIM!100:100-"vqV!(D"</f>
        <v>#VALUE!</v>
      </c>
      <c r="HN2" t="e">
        <f>A0_MSIM!101:101-"vqV!(E"</f>
        <v>#VALUE!</v>
      </c>
      <c r="HO2" t="e">
        <f>A0_MSIM!102:102-"vqV!(F"</f>
        <v>#VALUE!</v>
      </c>
      <c r="HP2" t="e">
        <f>A0_MSIM!103:103-"vqV!(G"</f>
        <v>#VALUE!</v>
      </c>
      <c r="HQ2" t="e">
        <f>A0_MSIM!104:104-"vqV!(H"</f>
        <v>#VALUE!</v>
      </c>
      <c r="HR2" t="e">
        <f>A0_MSIM!105:105-"vqV!(I"</f>
        <v>#VALUE!</v>
      </c>
      <c r="HS2" t="e">
        <f>A0_MSIM!106:106-"vqV!(J"</f>
        <v>#VALUE!</v>
      </c>
      <c r="HT2" t="e">
        <f>A0_MSIM!107:107-"vqV!(K"</f>
        <v>#VALUE!</v>
      </c>
      <c r="HU2" t="e">
        <f>A0_MSIM!108:108-"vqV!(L"</f>
        <v>#VALUE!</v>
      </c>
      <c r="HV2" t="e">
        <f>A0_MSIM!109:109-"vqV!(M"</f>
        <v>#VALUE!</v>
      </c>
      <c r="HW2" t="e">
        <f>A0_MSIM!110:110-"vqV!(N"</f>
        <v>#VALUE!</v>
      </c>
      <c r="HX2" t="e">
        <f>A0_MSIM!111:111-"vqV!(O"</f>
        <v>#VALUE!</v>
      </c>
      <c r="HY2" t="e">
        <f>A0_MSIM!112:112-"vqV!(P"</f>
        <v>#VALUE!</v>
      </c>
      <c r="HZ2" t="e">
        <f>A0_MSIM!113:113-"vqV!(Q"</f>
        <v>#VALUE!</v>
      </c>
      <c r="IA2" t="e">
        <f>A0_MSIM!114:114-"vqV!(R"</f>
        <v>#VALUE!</v>
      </c>
      <c r="IB2" t="e">
        <f>A0_MSIM!115:115-"vqV!(S"</f>
        <v>#VALUE!</v>
      </c>
      <c r="IC2" t="e">
        <f>A0_MSIM!116:116-"vqV!(T"</f>
        <v>#VALUE!</v>
      </c>
      <c r="ID2" t="e">
        <f>A0_MSIM!117:117-"vqV!(U"</f>
        <v>#VALUE!</v>
      </c>
      <c r="IE2" t="e">
        <f>A0_MSIM!118:118-"vqV!(V"</f>
        <v>#VALUE!</v>
      </c>
      <c r="IF2" t="e">
        <f>A0_MSIM!119:119-"vqV!(W"</f>
        <v>#VALUE!</v>
      </c>
      <c r="IG2" t="e">
        <f>A0_MSIM!120:120-"vqV!(X"</f>
        <v>#VALUE!</v>
      </c>
      <c r="IH2" t="e">
        <f>A0_MSIM!121:121-"vqV!(Y"</f>
        <v>#VALUE!</v>
      </c>
      <c r="II2" t="e">
        <f>A0_MSIM!122:122-"vqV!(Z"</f>
        <v>#VALUE!</v>
      </c>
      <c r="IJ2" t="e">
        <f>A0_MSIM!123:123-"vqV!(["</f>
        <v>#VALUE!</v>
      </c>
      <c r="IK2" t="e">
        <f>A0_MSIM!124:124-"vqV!(\"</f>
        <v>#VALUE!</v>
      </c>
      <c r="IL2" t="e">
        <f>A0_MSIM!125:125-"vqV!(]"</f>
        <v>#VALUE!</v>
      </c>
      <c r="IM2" t="e">
        <f>A0_MSIM!126:126-"vqV!(^"</f>
        <v>#VALUE!</v>
      </c>
      <c r="IN2" t="e">
        <f>A0_MSIM!127:127-"vqV!(_"</f>
        <v>#VALUE!</v>
      </c>
      <c r="IO2" t="e">
        <f>A0_MSIM!128:128-"vqV!(`"</f>
        <v>#VALUE!</v>
      </c>
      <c r="IP2" t="e">
        <f>A0_MSIM!129:129-"vqV!(a"</f>
        <v>#VALUE!</v>
      </c>
      <c r="IQ2" t="e">
        <f>A0_MSIM!130:130-"vqV!(b"</f>
        <v>#VALUE!</v>
      </c>
      <c r="IR2" t="e">
        <f>A0_MSIM!131:131-"vqV!(c"</f>
        <v>#VALUE!</v>
      </c>
      <c r="IS2" t="e">
        <f>A0_MSIM!132:132-"vqV!(d"</f>
        <v>#VALUE!</v>
      </c>
      <c r="IT2" t="e">
        <f>A0_MSIM!133:133-"vqV!(e"</f>
        <v>#VALUE!</v>
      </c>
      <c r="IU2" t="e">
        <f>A0_MSIM!134:134-"vqV!(f"</f>
        <v>#VALUE!</v>
      </c>
      <c r="IV2" t="e">
        <f>A0_MSIM!135:135-"vqV!(g"</f>
        <v>#VALUE!</v>
      </c>
    </row>
    <row r="3" spans="1:256" x14ac:dyDescent="0.25">
      <c r="A3" t="s">
        <v>68</v>
      </c>
      <c r="F3" t="e">
        <f>A0_MSIM!136:136-"vqV!(h"</f>
        <v>#VALUE!</v>
      </c>
      <c r="G3" t="e">
        <f>A0_MSIM!137:137-"vqV!(i"</f>
        <v>#VALUE!</v>
      </c>
      <c r="H3" t="e">
        <f>A0_MSIM!138:138-"vqV!(j"</f>
        <v>#VALUE!</v>
      </c>
      <c r="I3" t="e">
        <f>A0_MSIM!139:139-"vqV!(k"</f>
        <v>#VALUE!</v>
      </c>
      <c r="J3" t="e">
        <f>A0_MSIM!140:140-"vqV!(l"</f>
        <v>#VALUE!</v>
      </c>
      <c r="K3" t="e">
        <f>A0_MSIM!141:141-"vqV!(m"</f>
        <v>#VALUE!</v>
      </c>
      <c r="L3" t="e">
        <f>A0_MSIM!142:142-"vqV!(n"</f>
        <v>#VALUE!</v>
      </c>
      <c r="M3" t="e">
        <f>A0_MSIM!143:143-"vqV!(o"</f>
        <v>#VALUE!</v>
      </c>
      <c r="N3" t="e">
        <f>A0_MSIM!144:144-"vqV!(p"</f>
        <v>#VALUE!</v>
      </c>
      <c r="O3" t="e">
        <f>A0_MSIM!145:145-"vqV!(q"</f>
        <v>#VALUE!</v>
      </c>
      <c r="P3" t="e">
        <f>A0_MSIM!146:146-"vqV!(r"</f>
        <v>#VALUE!</v>
      </c>
      <c r="Q3" t="e">
        <f>A0_MSIM!147:147-"vqV!(s"</f>
        <v>#VALUE!</v>
      </c>
      <c r="R3" t="e">
        <f>A0_MSIM!148:148-"vqV!(t"</f>
        <v>#VALUE!</v>
      </c>
      <c r="S3" t="e">
        <f>A0_MSIM!149:149-"vqV!(u"</f>
        <v>#VALUE!</v>
      </c>
      <c r="T3" t="e">
        <f>A0_MSIM!150:150-"vqV!(v"</f>
        <v>#VALUE!</v>
      </c>
      <c r="U3" t="e">
        <f>A0_MSIM!151:151-"vqV!(w"</f>
        <v>#VALUE!</v>
      </c>
      <c r="V3" t="e">
        <f>A0_MSIM!152:152-"vqV!(x"</f>
        <v>#VALUE!</v>
      </c>
      <c r="W3" t="e">
        <f>A0_MSIM!153:153-"vqV!(y"</f>
        <v>#VALUE!</v>
      </c>
      <c r="X3" t="e">
        <f>A0_MSIM!154:154-"vqV!(z"</f>
        <v>#VALUE!</v>
      </c>
      <c r="Y3" t="e">
        <f>A0_MSIM!155:155-"vqV!({"</f>
        <v>#VALUE!</v>
      </c>
      <c r="Z3" t="e">
        <f>A0_MSIM!156:156-"vqV!(|"</f>
        <v>#VALUE!</v>
      </c>
      <c r="AA3" t="e">
        <f>A0_MSIM!157:157-"vqV!(}"</f>
        <v>#VALUE!</v>
      </c>
      <c r="AB3" t="e">
        <f>A0_MSIM!158:158-"vqV!(~"</f>
        <v>#VALUE!</v>
      </c>
      <c r="AC3" t="e">
        <f>A0_MSIM!159:159-"vqV!)#"</f>
        <v>#VALUE!</v>
      </c>
      <c r="AD3" t="e">
        <f>A0_MSIM!160:160-"vqV!)$"</f>
        <v>#VALUE!</v>
      </c>
      <c r="AE3" t="e">
        <f>A0_MSIM!161:161-"vqV!)%"</f>
        <v>#VALUE!</v>
      </c>
      <c r="AF3" t="e">
        <f>A0_MSIM!162:162-"vqV!)&amp;"</f>
        <v>#VALUE!</v>
      </c>
      <c r="AG3" t="e">
        <f>A0_MSIM!163:163-"vqV!)'"</f>
        <v>#VALUE!</v>
      </c>
      <c r="AH3" t="e">
        <f>A0_MSIM!164:164-"vqV!)("</f>
        <v>#VALUE!</v>
      </c>
      <c r="AI3" t="e">
        <f>A0_MSIM!165:165-"vqV!))"</f>
        <v>#VALUE!</v>
      </c>
      <c r="AJ3" t="e">
        <f>A0_MSIM!166:166-"vqV!)."</f>
        <v>#VALUE!</v>
      </c>
      <c r="AK3" t="e">
        <f>A0_MSIM!167:167-"vqV!)/"</f>
        <v>#VALUE!</v>
      </c>
      <c r="AL3" t="e">
        <f>A0_MSIM!168:168-"vqV!)0"</f>
        <v>#VALUE!</v>
      </c>
      <c r="AM3" t="e">
        <f>A0_MSIM!169:169-"vqV!)1"</f>
        <v>#VALUE!</v>
      </c>
      <c r="AN3" t="e">
        <f>A0_MSIM!170:170-"vqV!)2"</f>
        <v>#VALUE!</v>
      </c>
      <c r="AO3" t="e">
        <f>A0_MSIM!171:171-"vqV!)3"</f>
        <v>#VALUE!</v>
      </c>
      <c r="AP3" t="e">
        <f>A0_MSIM!172:172-"vqV!)4"</f>
        <v>#VALUE!</v>
      </c>
      <c r="AQ3" t="e">
        <f>A0_MSIM!173:173-"vqV!)5"</f>
        <v>#VALUE!</v>
      </c>
      <c r="AR3" t="e">
        <f>A0_MSIM!174:174-"vqV!)6"</f>
        <v>#VALUE!</v>
      </c>
      <c r="AS3" t="e">
        <f>A0_MSIM!175:175-"vqV!)7"</f>
        <v>#VALUE!</v>
      </c>
      <c r="AT3" t="e">
        <f>A0_MSIM!176:176-"vqV!)8"</f>
        <v>#VALUE!</v>
      </c>
      <c r="AU3" t="e">
        <f>A0_MSIM!177:177-"vqV!)9"</f>
        <v>#VALUE!</v>
      </c>
      <c r="AV3" t="e">
        <f>A0_MSIM!178:178-"vqV!):"</f>
        <v>#VALUE!</v>
      </c>
      <c r="AW3" t="e">
        <f>A0_MSIM!179:179-"vqV!);"</f>
        <v>#VALUE!</v>
      </c>
      <c r="AX3" t="e">
        <f>A0_MSIM!180:180-"vqV!)&lt;"</f>
        <v>#VALUE!</v>
      </c>
      <c r="AY3" t="e">
        <f>A0_MSIM!181:181-"vqV!)="</f>
        <v>#VALUE!</v>
      </c>
      <c r="AZ3" t="e">
        <f>A0_MSIM!182:182-"vqV!)&gt;"</f>
        <v>#VALUE!</v>
      </c>
      <c r="BA3" t="e">
        <f>A0_MSIM!183:183-"vqV!)?"</f>
        <v>#VALUE!</v>
      </c>
      <c r="BB3" t="e">
        <f>A0_MSIM!184:184-"vqV!)@"</f>
        <v>#VALUE!</v>
      </c>
      <c r="BC3" t="e">
        <f>A0_MSIM!185:185-"vqV!)A"</f>
        <v>#VALUE!</v>
      </c>
      <c r="BD3" t="e">
        <f>A0_MSIM!186:186-"vqV!)B"</f>
        <v>#VALUE!</v>
      </c>
      <c r="BE3" t="e">
        <f>A0_MSIM!187:187-"vqV!)C"</f>
        <v>#VALUE!</v>
      </c>
      <c r="BF3" t="e">
        <f>A0_MSIM!188:188-"vqV!)D"</f>
        <v>#VALUE!</v>
      </c>
      <c r="BG3" t="e">
        <f>A0_MSIM!189:189-"vqV!)E"</f>
        <v>#VALUE!</v>
      </c>
      <c r="BH3" t="e">
        <f>A0_MSIM!190:190-"vqV!)F"</f>
        <v>#VALUE!</v>
      </c>
      <c r="BI3" t="e">
        <f>A0_MSIM!191:191-"vqV!)G"</f>
        <v>#VALUE!</v>
      </c>
      <c r="BJ3" t="e">
        <f>A0_MSIM!192:192-"vqV!)H"</f>
        <v>#VALUE!</v>
      </c>
      <c r="BK3" t="e">
        <f>A0_MSIM!193:193-"vqV!)I"</f>
        <v>#VALUE!</v>
      </c>
      <c r="BL3" t="e">
        <f>A0_MSIM!194:194-"vqV!)J"</f>
        <v>#VALUE!</v>
      </c>
      <c r="BM3" t="e">
        <f>A0_MSIM!195:195-"vqV!)K"</f>
        <v>#VALUE!</v>
      </c>
      <c r="BN3" t="e">
        <f>A0_MSIM!196:196-"vqV!)L"</f>
        <v>#VALUE!</v>
      </c>
      <c r="BO3" t="e">
        <f>A0_MSIM!197:197-"vqV!)M"</f>
        <v>#VALUE!</v>
      </c>
      <c r="BP3" t="e">
        <f>A0_MSIM!198:198-"vqV!)N"</f>
        <v>#VALUE!</v>
      </c>
      <c r="BQ3" t="e">
        <f>A0_MSIM!199:199-"vqV!)O"</f>
        <v>#VALUE!</v>
      </c>
      <c r="BR3" t="e">
        <f>A0_MSIM!200:200-"vqV!)P"</f>
        <v>#VALUE!</v>
      </c>
      <c r="BS3" t="e">
        <f>A0_MSIM!201:201-"vqV!)Q"</f>
        <v>#VALUE!</v>
      </c>
      <c r="BT3" t="e">
        <f>A0_MSIM!202:202-"vqV!)R"</f>
        <v>#VALUE!</v>
      </c>
      <c r="BU3" t="e">
        <f>A0_MSIM!203:203-"vqV!)S"</f>
        <v>#VALUE!</v>
      </c>
      <c r="BV3" t="e">
        <f>A0_MSIM!204:204-"vqV!)T"</f>
        <v>#VALUE!</v>
      </c>
      <c r="BW3" t="e">
        <f>A0_MSIM!205:205-"vqV!)U"</f>
        <v>#VALUE!</v>
      </c>
      <c r="BX3" t="e">
        <f>A0_MSIM!206:206-"vqV!)V"</f>
        <v>#VALUE!</v>
      </c>
      <c r="BY3" t="e">
        <f>A0_MSIM!207:207-"vqV!)W"</f>
        <v>#VALUE!</v>
      </c>
      <c r="BZ3" t="e">
        <f>A0_MSIM!208:208-"vqV!)X"</f>
        <v>#VALUE!</v>
      </c>
      <c r="CA3" t="e">
        <f>A0_MSIM!209:209-"vqV!)Y"</f>
        <v>#VALUE!</v>
      </c>
      <c r="CB3" t="e">
        <f>A0_MSIM!210:210-"vqV!)Z"</f>
        <v>#VALUE!</v>
      </c>
      <c r="CC3" t="e">
        <f>A0_MSIM!211:211-"vqV!)["</f>
        <v>#VALUE!</v>
      </c>
      <c r="CD3" t="e">
        <f>A0_MSIM!212:212-"vqV!)\"</f>
        <v>#VALUE!</v>
      </c>
      <c r="CE3" t="e">
        <f>A0_MSIM!213:213-"vqV!)]"</f>
        <v>#VALUE!</v>
      </c>
      <c r="CF3" t="e">
        <f>A0_MSIM!214:214-"vqV!)^"</f>
        <v>#VALUE!</v>
      </c>
      <c r="CG3" t="e">
        <f>A0_MSIM!215:215-"vqV!)_"</f>
        <v>#VALUE!</v>
      </c>
      <c r="CH3" t="e">
        <f>A0_MSIM!216:216-"vqV!)`"</f>
        <v>#VALUE!</v>
      </c>
      <c r="CI3" t="e">
        <f>A0_MSIM!217:217-"vqV!)a"</f>
        <v>#VALUE!</v>
      </c>
      <c r="CJ3" t="e">
        <f>A0_MSIM!218:218-"vqV!)b"</f>
        <v>#VALUE!</v>
      </c>
      <c r="CK3" t="e">
        <f>A0_MSIM!A1+"vqV!)c"</f>
        <v>#VALUE!</v>
      </c>
      <c r="CL3" t="e">
        <f>A0_MSIM!A2+"vqV!)d"</f>
        <v>#VALUE!</v>
      </c>
      <c r="CM3" t="e">
        <f>A0_MSIM!A3+"vqV!)e"</f>
        <v>#VALUE!</v>
      </c>
      <c r="CN3" t="e">
        <f>A0_MSIM!A4+"vqV!)f"</f>
        <v>#VALUE!</v>
      </c>
      <c r="CO3" t="e">
        <f>A0_MSIM!A5+"vqV!)g"</f>
        <v>#VALUE!</v>
      </c>
      <c r="CP3" t="e">
        <f>A0_MSIM!A6+"vqV!)h"</f>
        <v>#VALUE!</v>
      </c>
      <c r="CQ3" t="e">
        <f>A0_MSIM!A7+"vqV!)i"</f>
        <v>#VALUE!</v>
      </c>
      <c r="CR3" t="e">
        <f>A0_MSIM!A8+"vqV!)j"</f>
        <v>#VALUE!</v>
      </c>
      <c r="CS3" t="e">
        <f>A0_MSIM!A9+"vqV!)k"</f>
        <v>#VALUE!</v>
      </c>
      <c r="CT3" t="e">
        <f>A0_MSIM!A10+"vqV!)l"</f>
        <v>#VALUE!</v>
      </c>
      <c r="CU3" t="e">
        <f>A0_MSIM!A11+"vqV!)m"</f>
        <v>#VALUE!</v>
      </c>
      <c r="CV3" t="e">
        <f>A0_MSIM!A12+"vqV!)n"</f>
        <v>#VALUE!</v>
      </c>
      <c r="CW3" t="e">
        <f>A0_MSIM!A13+"vqV!)o"</f>
        <v>#VALUE!</v>
      </c>
      <c r="CX3" t="e">
        <f>A0_MSIM!#REF!+"vqV!)p"</f>
        <v>#REF!</v>
      </c>
      <c r="CY3" t="e">
        <f>A0_MSIM!A15+"vqV!)q"</f>
        <v>#VALUE!</v>
      </c>
      <c r="CZ3" t="e">
        <f>A0_MSIM!A16+"vqV!)r"</f>
        <v>#VALUE!</v>
      </c>
      <c r="DA3" t="e">
        <f>A0_MSIM!A17+"vqV!)s"</f>
        <v>#VALUE!</v>
      </c>
      <c r="DB3" t="e">
        <f>A0_MSIM!A19+"vqV!)t"</f>
        <v>#VALUE!</v>
      </c>
      <c r="DC3" t="e">
        <f>A0_MSIM!A20+"vqV!)u"</f>
        <v>#VALUE!</v>
      </c>
      <c r="DD3" t="e">
        <f>A0_MSIM!A21+"vqV!)v"</f>
        <v>#VALUE!</v>
      </c>
      <c r="DE3" t="e">
        <f>A0_MSIM!A22+"vqV!)w"</f>
        <v>#VALUE!</v>
      </c>
      <c r="DF3" t="e">
        <f>B0_SSIMMSIM!A:A*"vqV!)x"</f>
        <v>#VALUE!</v>
      </c>
      <c r="DG3" t="e">
        <f>B0_SSIMMSIM!B:B*"vqV!)y"</f>
        <v>#VALUE!</v>
      </c>
      <c r="DH3" t="e">
        <f>B0_SSIMMSIM!C:C*"vqV!)z"</f>
        <v>#VALUE!</v>
      </c>
      <c r="DI3" t="e">
        <f>B0_SSIMMSIM!D:D*"vqV!){"</f>
        <v>#VALUE!</v>
      </c>
      <c r="DJ3" t="e">
        <f>B0_SSIMMSIM!E:E*"vqV!)|"</f>
        <v>#VALUE!</v>
      </c>
      <c r="DK3" t="e">
        <f>B0_SSIMMSIM!F:F*"vqV!)}"</f>
        <v>#VALUE!</v>
      </c>
      <c r="DL3" t="e">
        <f>B0_SSIMMSIM!G:G*"vqV!)~"</f>
        <v>#VALUE!</v>
      </c>
      <c r="DM3" t="e">
        <f>B0_SSIMMSIM!H:H*"vqV!.#"</f>
        <v>#VALUE!</v>
      </c>
      <c r="DN3" t="e">
        <f>B0_SSIMMSIM!I:I*"vqV!.$"</f>
        <v>#VALUE!</v>
      </c>
      <c r="DO3" t="e">
        <f>B0_SSIMMSIM!J:J*"vqV!.%"</f>
        <v>#VALUE!</v>
      </c>
      <c r="DP3" t="e">
        <f>B0_SSIMMSIM!K:K*"vqV!.&amp;"</f>
        <v>#VALUE!</v>
      </c>
      <c r="DQ3" t="e">
        <f>B0_SSIMMSIM!L:L*"vqV!.'"</f>
        <v>#VALUE!</v>
      </c>
      <c r="DR3" t="e">
        <f>B0_SSIMMSIM!M:M*"vqV!.("</f>
        <v>#VALUE!</v>
      </c>
      <c r="DS3" t="e">
        <f>B0_SSIMMSIM!N:N*"vqV!.)"</f>
        <v>#VALUE!</v>
      </c>
      <c r="DT3" t="e">
        <f>B0_SSIMMSIM!O:O*"vqV!.."</f>
        <v>#VALUE!</v>
      </c>
      <c r="DU3" t="e">
        <f>B0_SSIMMSIM!P:P*"vqV!./"</f>
        <v>#VALUE!</v>
      </c>
      <c r="DV3" t="e">
        <f>B0_SSIMMSIM!Q:Q*"vqV!.0"</f>
        <v>#VALUE!</v>
      </c>
      <c r="DW3" t="e">
        <f>B0_SSIMMSIM!R:R*"vqV!.1"</f>
        <v>#VALUE!</v>
      </c>
      <c r="DX3" t="e">
        <f>B0_SSIMMSIM!S:S*"vqV!.2"</f>
        <v>#VALUE!</v>
      </c>
      <c r="DY3" t="e">
        <f>B0_SSIMMSIM!T:T*"vqV!.3"</f>
        <v>#VALUE!</v>
      </c>
      <c r="DZ3" t="e">
        <f>B0_SSIMMSIM!U:U*"vqV!.4"</f>
        <v>#VALUE!</v>
      </c>
      <c r="EA3" t="e">
        <f>B0_SSIMMSIM!V:V*"vqV!.5"</f>
        <v>#VALUE!</v>
      </c>
      <c r="EB3" t="e">
        <f>B0_SSIMMSIM!W:W*"vqV!.6"</f>
        <v>#VALUE!</v>
      </c>
      <c r="EC3" t="e">
        <f>B0_SSIMMSIM!X:X*"vqV!.7"</f>
        <v>#VALUE!</v>
      </c>
      <c r="ED3" t="e">
        <f>B0_SSIMMSIM!Y:Y*"vqV!.8"</f>
        <v>#VALUE!</v>
      </c>
      <c r="EE3" t="e">
        <f>B0_SSIMMSIM!Z:Z*"vqV!.9"</f>
        <v>#VALUE!</v>
      </c>
      <c r="EF3" t="e">
        <f>B0_SSIMMSIM!AA:AA*"vqV!.:"</f>
        <v>#VALUE!</v>
      </c>
      <c r="EG3" t="e">
        <f>B0_SSIMMSIM!AB:AB*"vqV!.;"</f>
        <v>#VALUE!</v>
      </c>
      <c r="EH3" t="e">
        <f>B0_SSIMMSIM!AC:AC*"vqV!.&lt;"</f>
        <v>#VALUE!</v>
      </c>
      <c r="EI3" t="e">
        <f>B0_SSIMMSIM!AD:AD*"vqV!.="</f>
        <v>#VALUE!</v>
      </c>
      <c r="EJ3" t="e">
        <f>B0_SSIMMSIM!AE:AE*"vqV!.&gt;"</f>
        <v>#VALUE!</v>
      </c>
      <c r="EK3" t="e">
        <f>B0_SSIMMSIM!AF:AF*"vqV!.?"</f>
        <v>#VALUE!</v>
      </c>
      <c r="EL3" t="e">
        <f>B0_SSIMMSIM!AG:AG*"vqV!.@"</f>
        <v>#VALUE!</v>
      </c>
      <c r="EM3" t="e">
        <f>B0_SSIMMSIM!AH:AH*"vqV!.A"</f>
        <v>#VALUE!</v>
      </c>
      <c r="EN3" t="e">
        <f>B0_SSIMMSIM!AI:AI*"vqV!.B"</f>
        <v>#VALUE!</v>
      </c>
      <c r="EO3" t="e">
        <f>B0_SSIMMSIM!AJ:AJ*"vqV!.C"</f>
        <v>#VALUE!</v>
      </c>
      <c r="EP3" t="e">
        <f>B0_SSIMMSIM!AK:AK*"vqV!.D"</f>
        <v>#VALUE!</v>
      </c>
      <c r="EQ3" t="e">
        <f>B0_SSIMMSIM!AL:AL*"vqV!.E"</f>
        <v>#VALUE!</v>
      </c>
      <c r="ER3" t="e">
        <f>B0_SSIMMSIM!AM:AM*"vqV!.F"</f>
        <v>#VALUE!</v>
      </c>
      <c r="ES3" t="e">
        <f>B0_SSIMMSIM!AN:AN*"vqV!.G"</f>
        <v>#VALUE!</v>
      </c>
      <c r="ET3" t="e">
        <f>B0_SSIMMSIM!AO:AO*"vqV!.H"</f>
        <v>#VALUE!</v>
      </c>
      <c r="EU3" t="e">
        <f>B0_SSIMMSIM!AP:AP*"vqV!.I"</f>
        <v>#VALUE!</v>
      </c>
      <c r="EV3" t="e">
        <f>B0_SSIMMSIM!AQ:AQ*"vqV!.J"</f>
        <v>#VALUE!</v>
      </c>
      <c r="EW3" t="e">
        <f>B0_SSIMMSIM!AR:AR*"vqV!.K"</f>
        <v>#VALUE!</v>
      </c>
      <c r="EX3" t="e">
        <f>B0_SSIMMSIM!AS:AS*"vqV!.L"</f>
        <v>#VALUE!</v>
      </c>
      <c r="EY3" t="e">
        <f>B0_SSIMMSIM!AT:AT*"vqV!.M"</f>
        <v>#VALUE!</v>
      </c>
      <c r="EZ3" t="e">
        <f>B0_SSIMMSIM!AU:AU*"vqV!.N"</f>
        <v>#VALUE!</v>
      </c>
      <c r="FA3" t="e">
        <f>B0_SSIMMSIM!AV:AV*"vqV!.O"</f>
        <v>#VALUE!</v>
      </c>
      <c r="FB3" t="e">
        <f>B0_SSIMMSIM!AW:AW*"vqV!.P"</f>
        <v>#VALUE!</v>
      </c>
      <c r="FC3" t="e">
        <f>B0_SSIMMSIM!AX:AX*"vqV!.Q"</f>
        <v>#VALUE!</v>
      </c>
      <c r="FD3" t="e">
        <f>B0_SSIMMSIM!AY:AY*"vqV!.R"</f>
        <v>#VALUE!</v>
      </c>
      <c r="FE3" t="e">
        <f>B0_SSIMMSIM!1:1-"vqV!.S"</f>
        <v>#VALUE!</v>
      </c>
      <c r="FF3" t="e">
        <f>B0_SSIMMSIM!2:2-"vqV!.T"</f>
        <v>#VALUE!</v>
      </c>
      <c r="FG3" t="e">
        <f>B0_SSIMMSIM!3:3-"vqV!.U"</f>
        <v>#VALUE!</v>
      </c>
      <c r="FH3" t="e">
        <f>B0_SSIMMSIM!4:4-"vqV!.V"</f>
        <v>#VALUE!</v>
      </c>
      <c r="FI3" t="e">
        <f>B0_SSIMMSIM!5:5-"vqV!.W"</f>
        <v>#VALUE!</v>
      </c>
      <c r="FJ3" t="e">
        <f>B0_SSIMMSIM!6:6-"vqV!.X"</f>
        <v>#VALUE!</v>
      </c>
      <c r="FK3" t="e">
        <f>B0_SSIMMSIM!7:7-"vqV!.Y"</f>
        <v>#VALUE!</v>
      </c>
      <c r="FL3" t="e">
        <f>B0_SSIMMSIM!8:8-"vqV!.Z"</f>
        <v>#VALUE!</v>
      </c>
      <c r="FM3" t="e">
        <f>B0_SSIMMSIM!9:9-"vqV!.["</f>
        <v>#VALUE!</v>
      </c>
      <c r="FN3" t="e">
        <f>B0_SSIMMSIM!10:10-"vqV!.\"</f>
        <v>#VALUE!</v>
      </c>
      <c r="FO3" t="e">
        <f>B0_SSIMMSIM!11:11-"vqV!.]"</f>
        <v>#VALUE!</v>
      </c>
      <c r="FP3" t="e">
        <f>B0_SSIMMSIM!12:12-"vqV!.^"</f>
        <v>#VALUE!</v>
      </c>
      <c r="FQ3" t="e">
        <f>B0_SSIMMSIM!13:13-"vqV!._"</f>
        <v>#VALUE!</v>
      </c>
      <c r="FR3" t="e">
        <f>B0_SSIMMSIM!14:14-"vqV!.`"</f>
        <v>#VALUE!</v>
      </c>
      <c r="FS3" t="e">
        <f>B0_SSIMMSIM!15:15-"vqV!.a"</f>
        <v>#VALUE!</v>
      </c>
      <c r="FT3" t="e">
        <f>B0_SSIMMSIM!16:16-"vqV!.b"</f>
        <v>#VALUE!</v>
      </c>
      <c r="FU3" t="e">
        <f>B0_SSIMMSIM!17:17-"vqV!.c"</f>
        <v>#VALUE!</v>
      </c>
      <c r="FV3" t="e">
        <f>B0_SSIMMSIM!18:18-"vqV!.d"</f>
        <v>#VALUE!</v>
      </c>
      <c r="FW3" t="e">
        <f>B0_SSIMMSIM!19:19-"vqV!.e"</f>
        <v>#VALUE!</v>
      </c>
      <c r="FX3" t="e">
        <f>B0_SSIMMSIM!20:20-"vqV!.f"</f>
        <v>#VALUE!</v>
      </c>
      <c r="FY3" t="e">
        <f>B0_SSIMMSIM!21:21-"vqV!.g"</f>
        <v>#VALUE!</v>
      </c>
      <c r="FZ3" t="e">
        <f>B0_SSIMMSIM!22:22-"vqV!.h"</f>
        <v>#VALUE!</v>
      </c>
      <c r="GA3" t="e">
        <f>B0_SSIMMSIM!23:23-"vqV!.i"</f>
        <v>#VALUE!</v>
      </c>
      <c r="GB3" t="e">
        <f>B0_SSIMMSIM!24:24-"vqV!.j"</f>
        <v>#VALUE!</v>
      </c>
      <c r="GC3" t="e">
        <f>B0_SSIMMSIM!25:25-"vqV!.k"</f>
        <v>#VALUE!</v>
      </c>
      <c r="GD3" t="e">
        <f>B0_SSIMMSIM!26:26-"vqV!.l"</f>
        <v>#VALUE!</v>
      </c>
      <c r="GE3" t="e">
        <f>B0_SSIMMSIM!27:27-"vqV!.m"</f>
        <v>#VALUE!</v>
      </c>
      <c r="GF3" t="e">
        <f>B0_SSIMMSIM!28:28-"vqV!.n"</f>
        <v>#VALUE!</v>
      </c>
      <c r="GG3" t="e">
        <f>B0_SSIMMSIM!29:29-"vqV!.o"</f>
        <v>#VALUE!</v>
      </c>
      <c r="GH3" t="e">
        <f>B0_SSIMMSIM!30:30-"vqV!.p"</f>
        <v>#VALUE!</v>
      </c>
      <c r="GI3" t="e">
        <f>B0_SSIMMSIM!31:31-"vqV!.q"</f>
        <v>#VALUE!</v>
      </c>
      <c r="GJ3" t="e">
        <f>B0_SSIMMSIM!32:32-"vqV!.r"</f>
        <v>#VALUE!</v>
      </c>
      <c r="GK3" t="e">
        <f>B0_SSIMMSIM!33:33-"vqV!.s"</f>
        <v>#VALUE!</v>
      </c>
      <c r="GL3" t="e">
        <f>B0_SSIMMSIM!34:34-"vqV!.t"</f>
        <v>#VALUE!</v>
      </c>
      <c r="GM3" t="e">
        <f>B0_SSIMMSIM!35:35-"vqV!.u"</f>
        <v>#VALUE!</v>
      </c>
      <c r="GN3" t="e">
        <f>B0_SSIMMSIM!36:36-"vqV!.v"</f>
        <v>#VALUE!</v>
      </c>
      <c r="GO3" t="e">
        <f>B0_SSIMMSIM!37:37-"vqV!.w"</f>
        <v>#VALUE!</v>
      </c>
      <c r="GP3" t="e">
        <f>B0_SSIMMSIM!38:38-"vqV!.x"</f>
        <v>#VALUE!</v>
      </c>
      <c r="GQ3" t="e">
        <f>B0_SSIMMSIM!39:39-"vqV!.y"</f>
        <v>#VALUE!</v>
      </c>
      <c r="GR3" t="e">
        <f>B0_SSIMMSIM!40:40-"vqV!.z"</f>
        <v>#VALUE!</v>
      </c>
      <c r="GS3" t="e">
        <f>B0_SSIMMSIM!41:41-"vqV!.{"</f>
        <v>#VALUE!</v>
      </c>
      <c r="GT3" t="e">
        <f>B0_SSIMMSIM!42:42-"vqV!.|"</f>
        <v>#VALUE!</v>
      </c>
      <c r="GU3" t="e">
        <f>B0_SSIMMSIM!43:43-"vqV!.}"</f>
        <v>#VALUE!</v>
      </c>
      <c r="GV3" t="e">
        <f>B0_SSIMMSIM!44:44-"vqV!.~"</f>
        <v>#VALUE!</v>
      </c>
      <c r="GW3" t="e">
        <f>B0_SSIMMSIM!45:45-"vqV!/#"</f>
        <v>#VALUE!</v>
      </c>
      <c r="GX3" t="e">
        <f>B0_SSIMMSIM!46:46-"vqV!/$"</f>
        <v>#VALUE!</v>
      </c>
      <c r="GY3" t="e">
        <f>B0_SSIMMSIM!47:47-"vqV!/%"</f>
        <v>#VALUE!</v>
      </c>
      <c r="GZ3" t="e">
        <f>B0_SSIMMSIM!48:48-"vqV!/&amp;"</f>
        <v>#VALUE!</v>
      </c>
      <c r="HA3" t="e">
        <f>B0_SSIMMSIM!49:49-"vqV!/'"</f>
        <v>#VALUE!</v>
      </c>
      <c r="HB3" t="e">
        <f>B0_SSIMMSIM!50:50-"vqV!/("</f>
        <v>#VALUE!</v>
      </c>
      <c r="HC3" t="e">
        <f>B0_SSIMMSIM!51:51-"vqV!/)"</f>
        <v>#VALUE!</v>
      </c>
      <c r="HD3" t="e">
        <f>B0_SSIMMSIM!52:52-"vqV!/."</f>
        <v>#VALUE!</v>
      </c>
      <c r="HE3" t="e">
        <f>B0_SSIMMSIM!53:53-"vqV!//"</f>
        <v>#VALUE!</v>
      </c>
      <c r="HF3" t="e">
        <f>B0_SSIMMSIM!54:54-"vqV!/0"</f>
        <v>#VALUE!</v>
      </c>
      <c r="HG3" t="e">
        <f>B0_SSIMMSIM!55:55-"vqV!/1"</f>
        <v>#VALUE!</v>
      </c>
      <c r="HH3" t="e">
        <f>B0_SSIMMSIM!56:56-"vqV!/2"</f>
        <v>#VALUE!</v>
      </c>
      <c r="HI3" t="e">
        <f>B0_SSIMMSIM!57:57-"vqV!/3"</f>
        <v>#VALUE!</v>
      </c>
      <c r="HJ3" t="e">
        <f>B0_SSIMMSIM!58:58-"vqV!/4"</f>
        <v>#VALUE!</v>
      </c>
      <c r="HK3" t="e">
        <f>B0_SSIMMSIM!59:59-"vqV!/5"</f>
        <v>#VALUE!</v>
      </c>
      <c r="HL3" t="e">
        <f>B0_SSIMMSIM!60:60-"vqV!/6"</f>
        <v>#VALUE!</v>
      </c>
      <c r="HM3" t="e">
        <f>B0_SSIMMSIM!61:61-"vqV!/7"</f>
        <v>#VALUE!</v>
      </c>
      <c r="HN3" t="e">
        <f>B0_SSIMMSIM!62:62-"vqV!/8"</f>
        <v>#VALUE!</v>
      </c>
      <c r="HO3" t="e">
        <f>B0_SSIMMSIM!63:63-"vqV!/9"</f>
        <v>#VALUE!</v>
      </c>
      <c r="HP3" t="e">
        <f>B0_SSIMMSIM!64:64-"vqV!/:"</f>
        <v>#VALUE!</v>
      </c>
      <c r="HQ3" t="e">
        <f>B0_SSIMMSIM!65:65-"vqV!/;"</f>
        <v>#VALUE!</v>
      </c>
      <c r="HR3" t="e">
        <f>B0_SSIMMSIM!66:66-"vqV!/&lt;"</f>
        <v>#VALUE!</v>
      </c>
      <c r="HS3" t="e">
        <f>B0_SSIMMSIM!67:67-"vqV!/="</f>
        <v>#VALUE!</v>
      </c>
      <c r="HT3" t="e">
        <f>B0_SSIMMSIM!68:68-"vqV!/&gt;"</f>
        <v>#VALUE!</v>
      </c>
      <c r="HU3" t="e">
        <f>B0_SSIMMSIM!69:69-"vqV!/?"</f>
        <v>#VALUE!</v>
      </c>
      <c r="HV3" t="e">
        <f>B0_SSIMMSIM!70:70-"vqV!/@"</f>
        <v>#VALUE!</v>
      </c>
      <c r="HW3" t="e">
        <f>B0_SSIMMSIM!71:71-"vqV!/A"</f>
        <v>#VALUE!</v>
      </c>
      <c r="HX3" t="e">
        <f>B0_SSIMMSIM!72:72-"vqV!/B"</f>
        <v>#VALUE!</v>
      </c>
      <c r="HY3" t="e">
        <f>B0_SSIMMSIM!73:73-"vqV!/C"</f>
        <v>#VALUE!</v>
      </c>
      <c r="HZ3" t="e">
        <f>B0_SSIMMSIM!74:74-"vqV!/D"</f>
        <v>#VALUE!</v>
      </c>
      <c r="IA3" t="e">
        <f>B0_SSIMMSIM!75:75-"vqV!/E"</f>
        <v>#VALUE!</v>
      </c>
      <c r="IB3" t="e">
        <f>B0_SSIMMSIM!76:76-"vqV!/F"</f>
        <v>#VALUE!</v>
      </c>
      <c r="IC3" t="e">
        <f>B0_SSIMMSIM!77:77-"vqV!/G"</f>
        <v>#VALUE!</v>
      </c>
      <c r="ID3" t="e">
        <f>B0_SSIMMSIM!78:78-"vqV!/H"</f>
        <v>#VALUE!</v>
      </c>
      <c r="IE3" t="e">
        <f>B0_SSIMMSIM!79:79-"vqV!/I"</f>
        <v>#VALUE!</v>
      </c>
      <c r="IF3" t="e">
        <f>B0_SSIMMSIM!80:80-"vqV!/J"</f>
        <v>#VALUE!</v>
      </c>
      <c r="IG3" t="e">
        <f>B0_SSIMMSIM!81:81-"vqV!/K"</f>
        <v>#VALUE!</v>
      </c>
      <c r="IH3" t="e">
        <f>B0_SSIMMSIM!82:82-"vqV!/L"</f>
        <v>#VALUE!</v>
      </c>
      <c r="II3" t="e">
        <f>B0_SSIMMSIM!83:83-"vqV!/M"</f>
        <v>#VALUE!</v>
      </c>
      <c r="IJ3" t="e">
        <f>B0_SSIMMSIM!84:84-"vqV!/N"</f>
        <v>#VALUE!</v>
      </c>
      <c r="IK3" t="e">
        <f>B0_SSIMMSIM!85:85-"vqV!/O"</f>
        <v>#VALUE!</v>
      </c>
      <c r="IL3" t="e">
        <f>B0_SSIMMSIM!86:86-"vqV!/P"</f>
        <v>#VALUE!</v>
      </c>
      <c r="IM3" t="e">
        <f>B0_SSIMMSIM!87:87-"vqV!/Q"</f>
        <v>#VALUE!</v>
      </c>
      <c r="IN3" t="e">
        <f>B0_SSIMMSIM!88:88-"vqV!/R"</f>
        <v>#VALUE!</v>
      </c>
      <c r="IO3" t="e">
        <f>B0_SSIMMSIM!89:89-"vqV!/S"</f>
        <v>#VALUE!</v>
      </c>
      <c r="IP3" t="e">
        <f>B0_SSIMMSIM!90:90-"vqV!/T"</f>
        <v>#VALUE!</v>
      </c>
      <c r="IQ3" t="e">
        <f>B0_SSIMMSIM!91:91-"vqV!/U"</f>
        <v>#VALUE!</v>
      </c>
      <c r="IR3" t="e">
        <f>B0_SSIMMSIM!92:92-"vqV!/V"</f>
        <v>#VALUE!</v>
      </c>
      <c r="IS3" t="e">
        <f>B0_SSIMMSIM!93:93-"vqV!/W"</f>
        <v>#VALUE!</v>
      </c>
      <c r="IT3" t="e">
        <f>B0_SSIMMSIM!94:94-"vqV!/X"</f>
        <v>#VALUE!</v>
      </c>
      <c r="IU3" t="e">
        <f>B0_SSIMMSIM!95:95-"vqV!/Y"</f>
        <v>#VALUE!</v>
      </c>
      <c r="IV3" t="e">
        <f>B0_SSIMMSIM!96:96-"vqV!/Z"</f>
        <v>#VALUE!</v>
      </c>
    </row>
    <row r="4" spans="1:256" x14ac:dyDescent="0.25">
      <c r="A4" t="s">
        <v>98</v>
      </c>
      <c r="F4" t="e">
        <f>B0_SSIMMSIM!97:97-"vqV!/["</f>
        <v>#VALUE!</v>
      </c>
      <c r="G4" t="e">
        <f>B0_SSIMMSIM!98:98-"vqV!/\"</f>
        <v>#VALUE!</v>
      </c>
      <c r="H4" t="e">
        <f>B0_SSIMMSIM!99:99-"vqV!/]"</f>
        <v>#VALUE!</v>
      </c>
      <c r="I4" t="e">
        <f>B0_SSIMMSIM!100:100-"vqV!/^"</f>
        <v>#VALUE!</v>
      </c>
      <c r="J4" t="e">
        <f>B0_SSIMMSIM!101:101-"vqV!/_"</f>
        <v>#VALUE!</v>
      </c>
      <c r="K4" t="e">
        <f>B0_SSIMMSIM!102:102-"vqV!/`"</f>
        <v>#VALUE!</v>
      </c>
      <c r="L4" t="e">
        <f>B0_SSIMMSIM!103:103-"vqV!/a"</f>
        <v>#VALUE!</v>
      </c>
      <c r="M4" t="e">
        <f>B0_SSIMMSIM!104:104-"vqV!/b"</f>
        <v>#VALUE!</v>
      </c>
      <c r="N4" t="e">
        <f>B0_SSIMMSIM!105:105-"vqV!/c"</f>
        <v>#VALUE!</v>
      </c>
      <c r="O4" t="e">
        <f>B0_SSIMMSIM!106:106-"vqV!/d"</f>
        <v>#VALUE!</v>
      </c>
      <c r="P4" t="e">
        <f>B0_SSIMMSIM!107:107-"vqV!/e"</f>
        <v>#VALUE!</v>
      </c>
      <c r="Q4" t="e">
        <f>B0_SSIMMSIM!108:108-"vqV!/f"</f>
        <v>#VALUE!</v>
      </c>
      <c r="R4" t="e">
        <f>B0_SSIMMSIM!109:109-"vqV!/g"</f>
        <v>#VALUE!</v>
      </c>
      <c r="S4" t="e">
        <f>B0_SSIMMSIM!110:110-"vqV!/h"</f>
        <v>#VALUE!</v>
      </c>
      <c r="T4" t="e">
        <f>B0_SSIMMSIM!111:111-"vqV!/i"</f>
        <v>#VALUE!</v>
      </c>
      <c r="U4" t="e">
        <f>B0_SSIMMSIM!112:112-"vqV!/j"</f>
        <v>#VALUE!</v>
      </c>
      <c r="V4" t="e">
        <f>B0_SSIMMSIM!113:113-"vqV!/k"</f>
        <v>#VALUE!</v>
      </c>
      <c r="W4" t="e">
        <f>B0_SSIMMSIM!114:114-"vqV!/l"</f>
        <v>#VALUE!</v>
      </c>
      <c r="X4" t="e">
        <f>B0_SSIMMSIM!115:115-"vqV!/m"</f>
        <v>#VALUE!</v>
      </c>
      <c r="Y4" t="e">
        <f>B0_SSIMMSIM!116:116-"vqV!/n"</f>
        <v>#VALUE!</v>
      </c>
      <c r="Z4" t="e">
        <f>B0_SSIMMSIM!117:117-"vqV!/o"</f>
        <v>#VALUE!</v>
      </c>
      <c r="AA4" t="e">
        <f>B0_SSIMMSIM!118:118-"vqV!/p"</f>
        <v>#VALUE!</v>
      </c>
      <c r="AB4" t="e">
        <f>B0_SSIMMSIM!119:119-"vqV!/q"</f>
        <v>#VALUE!</v>
      </c>
      <c r="AC4" t="e">
        <f>B0_SSIMMSIM!120:120-"vqV!/r"</f>
        <v>#VALUE!</v>
      </c>
      <c r="AD4" t="e">
        <f>B0_SSIMMSIM!121:121-"vqV!/s"</f>
        <v>#VALUE!</v>
      </c>
      <c r="AE4" t="e">
        <f>B0_SSIMMSIM!122:122-"vqV!/t"</f>
        <v>#VALUE!</v>
      </c>
      <c r="AF4" t="e">
        <f>B0_SSIMMSIM!123:123-"vqV!/u"</f>
        <v>#VALUE!</v>
      </c>
      <c r="AG4" t="e">
        <f>B0_SSIMMSIM!124:124-"vqV!/v"</f>
        <v>#VALUE!</v>
      </c>
      <c r="AH4" t="e">
        <f>B0_SSIMMSIM!125:125-"vqV!/w"</f>
        <v>#VALUE!</v>
      </c>
      <c r="AI4" t="e">
        <f>B0_SSIMMSIM!126:126-"vqV!/x"</f>
        <v>#VALUE!</v>
      </c>
      <c r="AJ4" t="e">
        <f>B0_SSIMMSIM!127:127-"vqV!/y"</f>
        <v>#VALUE!</v>
      </c>
      <c r="AK4" t="e">
        <f>B0_SSIMMSIM!128:128-"vqV!/z"</f>
        <v>#VALUE!</v>
      </c>
      <c r="AL4" t="e">
        <f>B0_SSIMMSIM!129:129-"vqV!/{"</f>
        <v>#VALUE!</v>
      </c>
      <c r="AM4" t="e">
        <f>B0_SSIMMSIM!130:130-"vqV!/|"</f>
        <v>#VALUE!</v>
      </c>
      <c r="AN4" t="e">
        <f>B0_SSIMMSIM!131:131-"vqV!/}"</f>
        <v>#VALUE!</v>
      </c>
      <c r="AO4" t="e">
        <f>B0_SSIMMSIM!132:132-"vqV!/~"</f>
        <v>#VALUE!</v>
      </c>
      <c r="AP4" t="e">
        <f>B0_SSIMMSIM!133:133-"vqV!0#"</f>
        <v>#VALUE!</v>
      </c>
      <c r="AQ4" t="e">
        <f>B0_SSIMMSIM!134:134-"vqV!0$"</f>
        <v>#VALUE!</v>
      </c>
      <c r="AR4" t="e">
        <f>B0_SSIMMSIM!135:135-"vqV!0%"</f>
        <v>#VALUE!</v>
      </c>
      <c r="AS4" t="e">
        <f>B0_SSIMMSIM!136:136-"vqV!0&amp;"</f>
        <v>#VALUE!</v>
      </c>
      <c r="AT4" t="e">
        <f>B0_SSIMMSIM!137:137-"vqV!0'"</f>
        <v>#VALUE!</v>
      </c>
      <c r="AU4" t="e">
        <f>B0_SSIMMSIM!138:138-"vqV!0("</f>
        <v>#VALUE!</v>
      </c>
      <c r="AV4" t="e">
        <f>B0_SSIMMSIM!139:139-"vqV!0)"</f>
        <v>#VALUE!</v>
      </c>
      <c r="AW4" t="e">
        <f>B0_SSIMMSIM!140:140-"vqV!0."</f>
        <v>#VALUE!</v>
      </c>
      <c r="AX4" t="e">
        <f>B0_SSIMMSIM!141:141-"vqV!0/"</f>
        <v>#VALUE!</v>
      </c>
      <c r="AY4" t="e">
        <f>B0_SSIMMSIM!142:142-"vqV!00"</f>
        <v>#VALUE!</v>
      </c>
      <c r="AZ4" t="e">
        <f>B0_SSIMMSIM!143:143-"vqV!01"</f>
        <v>#VALUE!</v>
      </c>
      <c r="BA4" t="e">
        <f>B0_SSIMMSIM!144:144-"vqV!02"</f>
        <v>#VALUE!</v>
      </c>
      <c r="BB4" t="e">
        <f>B0_SSIMMSIM!145:145-"vqV!03"</f>
        <v>#VALUE!</v>
      </c>
      <c r="BC4" t="e">
        <f>B0_SSIMMSIM!146:146-"vqV!04"</f>
        <v>#VALUE!</v>
      </c>
      <c r="BD4" t="e">
        <f>B0_SSIMMSIM!147:147-"vqV!05"</f>
        <v>#VALUE!</v>
      </c>
      <c r="BE4" t="e">
        <f>B0_SSIMMSIM!148:148-"vqV!06"</f>
        <v>#VALUE!</v>
      </c>
      <c r="BF4" t="e">
        <f>B0_SSIMMSIM!149:149-"vqV!07"</f>
        <v>#VALUE!</v>
      </c>
      <c r="BG4" t="e">
        <f>B0_SSIMMSIM!150:150-"vqV!08"</f>
        <v>#VALUE!</v>
      </c>
      <c r="BH4" t="e">
        <f>B0_SSIMMSIM!151:151-"vqV!09"</f>
        <v>#VALUE!</v>
      </c>
      <c r="BI4" t="e">
        <f>B0_SSIMMSIM!152:152-"vqV!0:"</f>
        <v>#VALUE!</v>
      </c>
      <c r="BJ4" t="e">
        <f>B0_SSIMMSIM!153:153-"vqV!0;"</f>
        <v>#VALUE!</v>
      </c>
      <c r="BK4" t="e">
        <f>B0_SSIMMSIM!154:154-"vqV!0&lt;"</f>
        <v>#VALUE!</v>
      </c>
      <c r="BL4" t="e">
        <f>B0_SSIMMSIM!155:155-"vqV!0="</f>
        <v>#VALUE!</v>
      </c>
      <c r="BM4" t="e">
        <f>B0_SSIMMSIM!156:156-"vqV!0&gt;"</f>
        <v>#VALUE!</v>
      </c>
      <c r="BN4" t="e">
        <f>B0_SSIMMSIM!157:157-"vqV!0?"</f>
        <v>#VALUE!</v>
      </c>
      <c r="BO4" t="e">
        <f>B0_SSIMMSIM!158:158-"vqV!0@"</f>
        <v>#VALUE!</v>
      </c>
      <c r="BP4" t="e">
        <f>B0_SSIMMSIM!159:159-"vqV!0A"</f>
        <v>#VALUE!</v>
      </c>
      <c r="BQ4" t="e">
        <f>B0_SSIMMSIM!160:160-"vqV!0B"</f>
        <v>#VALUE!</v>
      </c>
      <c r="BR4" t="e">
        <f>B0_SSIMMSIM!161:161-"vqV!0C"</f>
        <v>#VALUE!</v>
      </c>
      <c r="BS4" t="e">
        <f>B0_SSIMMSIM!162:162-"vqV!0D"</f>
        <v>#VALUE!</v>
      </c>
      <c r="BT4" t="e">
        <f>B0_SSIMMSIM!163:163-"vqV!0E"</f>
        <v>#VALUE!</v>
      </c>
      <c r="BU4" t="e">
        <f>B0_SSIMMSIM!164:164-"vqV!0F"</f>
        <v>#VALUE!</v>
      </c>
      <c r="BV4" t="e">
        <f>B0_SSIMMSIM!165:165-"vqV!0G"</f>
        <v>#VALUE!</v>
      </c>
      <c r="BW4" t="e">
        <f>B0_SSIMMSIM!166:166-"vqV!0H"</f>
        <v>#VALUE!</v>
      </c>
      <c r="BX4" t="e">
        <f>B0_SSIMMSIM!167:167-"vqV!0I"</f>
        <v>#VALUE!</v>
      </c>
      <c r="BY4" t="e">
        <f>B0_SSIMMSIM!168:168-"vqV!0J"</f>
        <v>#VALUE!</v>
      </c>
      <c r="BZ4" t="e">
        <f>B0_SSIMMSIM!169:169-"vqV!0K"</f>
        <v>#VALUE!</v>
      </c>
      <c r="CA4" t="e">
        <f>B0_SSIMMSIM!170:170-"vqV!0L"</f>
        <v>#VALUE!</v>
      </c>
      <c r="CB4" t="e">
        <f>B0_SSIMMSIM!171:171-"vqV!0M"</f>
        <v>#VALUE!</v>
      </c>
      <c r="CC4" t="e">
        <f>B0_SSIMMSIM!172:172-"vqV!0N"</f>
        <v>#VALUE!</v>
      </c>
      <c r="CD4" t="e">
        <f>B0_SSIMMSIM!173:173-"vqV!0O"</f>
        <v>#VALUE!</v>
      </c>
      <c r="CE4" t="e">
        <f>B0_SSIMMSIM!174:174-"vqV!0P"</f>
        <v>#VALUE!</v>
      </c>
      <c r="CF4" t="e">
        <f>B0_SSIMMSIM!175:175-"vqV!0Q"</f>
        <v>#VALUE!</v>
      </c>
      <c r="CG4" t="e">
        <f>B0_SSIMMSIM!176:176-"vqV!0R"</f>
        <v>#VALUE!</v>
      </c>
      <c r="CH4" t="e">
        <f>B0_SSIMMSIM!177:177-"vqV!0S"</f>
        <v>#VALUE!</v>
      </c>
      <c r="CI4" t="e">
        <f>B0_SSIMMSIM!178:178-"vqV!0T"</f>
        <v>#VALUE!</v>
      </c>
      <c r="CJ4" t="e">
        <f>B0_SSIMMSIM!179:179-"vqV!0U"</f>
        <v>#VALUE!</v>
      </c>
      <c r="CK4" t="e">
        <f>B0_SSIMMSIM!180:180-"vqV!0V"</f>
        <v>#VALUE!</v>
      </c>
      <c r="CL4" t="e">
        <f>B0_SSIMMSIM!181:181-"vqV!0W"</f>
        <v>#VALUE!</v>
      </c>
      <c r="CM4" t="e">
        <f>B0_SSIMMSIM!182:182-"vqV!0X"</f>
        <v>#VALUE!</v>
      </c>
      <c r="CN4" t="e">
        <f>B0_SSIMMSIM!183:183-"vqV!0Y"</f>
        <v>#VALUE!</v>
      </c>
      <c r="CO4" t="e">
        <f>B0_SSIMMSIM!184:184-"vqV!0Z"</f>
        <v>#VALUE!</v>
      </c>
      <c r="CP4" t="e">
        <f>B0_SSIMMSIM!185:185-"vqV!0["</f>
        <v>#VALUE!</v>
      </c>
      <c r="CQ4" t="e">
        <f>B0_SSIMMSIM!186:186-"vqV!0\"</f>
        <v>#VALUE!</v>
      </c>
      <c r="CR4" t="e">
        <f>B0_SSIMMSIM!187:187-"vqV!0]"</f>
        <v>#VALUE!</v>
      </c>
      <c r="CS4" t="e">
        <f>B0_SSIMMSIM!188:188-"vqV!0^"</f>
        <v>#VALUE!</v>
      </c>
      <c r="CT4" t="e">
        <f>B0_SSIMMSIM!189:189-"vqV!0_"</f>
        <v>#VALUE!</v>
      </c>
      <c r="CU4" t="e">
        <f>B0_SSIMMSIM!190:190-"vqV!0`"</f>
        <v>#VALUE!</v>
      </c>
      <c r="CV4" t="e">
        <f>B0_SSIMMSIM!191:191-"vqV!0a"</f>
        <v>#VALUE!</v>
      </c>
      <c r="CW4" t="e">
        <f>B0_SSIMMSIM!192:192-"vqV!0b"</f>
        <v>#VALUE!</v>
      </c>
      <c r="CX4" t="e">
        <f>B0_SSIMMSIM!193:193-"vqV!0c"</f>
        <v>#VALUE!</v>
      </c>
      <c r="CY4" t="e">
        <f>B0_SSIMMSIM!194:194-"vqV!0d"</f>
        <v>#VALUE!</v>
      </c>
      <c r="CZ4" t="e">
        <f>B0_SSIMMSIM!195:195-"vqV!0e"</f>
        <v>#VALUE!</v>
      </c>
      <c r="DA4" t="e">
        <f>B0_SSIMMSIM!196:196-"vqV!0f"</f>
        <v>#VALUE!</v>
      </c>
      <c r="DB4" t="e">
        <f>B0_SSIMMSIM!197:197-"vqV!0g"</f>
        <v>#VALUE!</v>
      </c>
      <c r="DC4" t="e">
        <f>B0_SSIMMSIM!198:198-"vqV!0h"</f>
        <v>#VALUE!</v>
      </c>
      <c r="DD4" t="e">
        <f>B0_SSIMMSIM!199:199-"vqV!0i"</f>
        <v>#VALUE!</v>
      </c>
      <c r="DE4" t="e">
        <f>B0_SSIMMSIM!200:200-"vqV!0j"</f>
        <v>#VALUE!</v>
      </c>
      <c r="DF4" t="e">
        <f>B0_SSIMMSIM!201:201-"vqV!0k"</f>
        <v>#VALUE!</v>
      </c>
      <c r="DG4" t="e">
        <f>B0_SSIMMSIM!202:202-"vqV!0l"</f>
        <v>#VALUE!</v>
      </c>
      <c r="DH4" t="e">
        <f>B0_SSIMMSIM!203:203-"vqV!0m"</f>
        <v>#VALUE!</v>
      </c>
      <c r="DI4" t="e">
        <f>B0_SSIMMSIM!204:204-"vqV!0n"</f>
        <v>#VALUE!</v>
      </c>
      <c r="DJ4" t="e">
        <f>B0_SSIMMSIM!205:205-"vqV!0o"</f>
        <v>#VALUE!</v>
      </c>
      <c r="DK4" t="e">
        <f>B0_SSIMMSIM!206:206-"vqV!0p"</f>
        <v>#VALUE!</v>
      </c>
      <c r="DL4" t="e">
        <f>B0_SSIMMSIM!207:207-"vqV!0q"</f>
        <v>#VALUE!</v>
      </c>
      <c r="DM4" t="e">
        <f>B0_SSIMMSIM!208:208-"vqV!0r"</f>
        <v>#VALUE!</v>
      </c>
      <c r="DN4" t="e">
        <f>B0_SSIMMSIM!A1+"vqV!0s"</f>
        <v>#VALUE!</v>
      </c>
      <c r="DO4" t="e">
        <f>B0_SSIMMSIM!A2+"vqV!0t"</f>
        <v>#VALUE!</v>
      </c>
      <c r="DP4" t="e">
        <f>B0_SSIMMSIM!A3+"vqV!0u"</f>
        <v>#VALUE!</v>
      </c>
      <c r="DQ4" t="e">
        <f>B0_SSIMMSIM!A4+"vqV!0v"</f>
        <v>#VALUE!</v>
      </c>
      <c r="DR4" t="e">
        <f>B0_SSIMMSIM!A5+"vqV!0w"</f>
        <v>#VALUE!</v>
      </c>
      <c r="DS4" t="e">
        <f>B0_SSIMMSIM!A6+"vqV!0x"</f>
        <v>#VALUE!</v>
      </c>
      <c r="DT4" t="e">
        <f>B0_SSIMMSIM!A7+"vqV!0y"</f>
        <v>#VALUE!</v>
      </c>
      <c r="DU4" t="e">
        <f>B0_SSIMMSIM!A8+"vqV!0z"</f>
        <v>#VALUE!</v>
      </c>
      <c r="DV4" t="e">
        <f>MK4_SSIMMSIM!A:A*"vqV!0|"</f>
        <v>#VALUE!</v>
      </c>
      <c r="DW4" t="e">
        <f>MK4_SSIMMSIM!B:B*"vqV!0}"</f>
        <v>#VALUE!</v>
      </c>
      <c r="DX4" t="e">
        <f>MK4_SSIMMSIM!C:C*"vqV!0~"</f>
        <v>#VALUE!</v>
      </c>
      <c r="DY4" t="e">
        <f>MK4_SSIMMSIM!D:D*"vqV!1#"</f>
        <v>#VALUE!</v>
      </c>
      <c r="DZ4" t="e">
        <f>MK4_SSIMMSIM!E:E*"vqV!1$"</f>
        <v>#VALUE!</v>
      </c>
      <c r="EA4" t="e">
        <f>MK4_SSIMMSIM!F:F*"vqV!1%"</f>
        <v>#VALUE!</v>
      </c>
      <c r="EB4" t="e">
        <f>MK4_SSIMMSIM!G:G*"vqV!1&amp;"</f>
        <v>#VALUE!</v>
      </c>
      <c r="EC4" t="e">
        <f>MK4_SSIMMSIM!H:H*"vqV!1'"</f>
        <v>#VALUE!</v>
      </c>
      <c r="ED4" t="e">
        <f>MK4_SSIMMSIM!I:I*"vqV!1("</f>
        <v>#VALUE!</v>
      </c>
      <c r="EE4" t="e">
        <f>MK4_SSIMMSIM!J:J*"vqV!1)"</f>
        <v>#VALUE!</v>
      </c>
      <c r="EF4" t="e">
        <f>MK4_SSIMMSIM!K:K*"vqV!1."</f>
        <v>#VALUE!</v>
      </c>
      <c r="EG4" t="e">
        <f>MK4_SSIMMSIM!L:L*"vqV!1/"</f>
        <v>#VALUE!</v>
      </c>
      <c r="EH4" t="e">
        <f>MK4_SSIMMSIM!M:M*"vqV!10"</f>
        <v>#VALUE!</v>
      </c>
      <c r="EI4" t="e">
        <f>MK4_SSIMMSIM!N:N*"vqV!11"</f>
        <v>#VALUE!</v>
      </c>
      <c r="EJ4" t="e">
        <f>MK4_SSIMMSIM!O:O*"vqV!12"</f>
        <v>#VALUE!</v>
      </c>
      <c r="EK4" t="e">
        <f>MK4_SSIMMSIM!P:P*"vqV!13"</f>
        <v>#VALUE!</v>
      </c>
      <c r="EL4" t="e">
        <f>MK4_SSIMMSIM!Q:Q*"vqV!14"</f>
        <v>#VALUE!</v>
      </c>
      <c r="EM4" t="e">
        <f>MK4_SSIMMSIM!R:R*"vqV!15"</f>
        <v>#VALUE!</v>
      </c>
      <c r="EN4" t="e">
        <f>MK4_SSIMMSIM!S:S*"vqV!16"</f>
        <v>#VALUE!</v>
      </c>
      <c r="EO4" t="e">
        <f>MK4_SSIMMSIM!T:T*"vqV!17"</f>
        <v>#VALUE!</v>
      </c>
      <c r="EP4" t="e">
        <f>MK4_SSIMMSIM!U:U*"vqV!18"</f>
        <v>#VALUE!</v>
      </c>
      <c r="EQ4" t="e">
        <f>MK4_SSIMMSIM!V:V*"vqV!19"</f>
        <v>#VALUE!</v>
      </c>
      <c r="ER4" t="e">
        <f>MK4_SSIMMSIM!W:W*"vqV!1:"</f>
        <v>#VALUE!</v>
      </c>
      <c r="ES4" t="e">
        <f>MK4_SSIMMSIM!X:X*"vqV!1;"</f>
        <v>#VALUE!</v>
      </c>
      <c r="ET4" t="e">
        <f>MK4_SSIMMSIM!Y:Y*"vqV!1&lt;"</f>
        <v>#VALUE!</v>
      </c>
      <c r="EU4" t="e">
        <f>MK4_SSIMMSIM!Z:Z*"vqV!1="</f>
        <v>#VALUE!</v>
      </c>
      <c r="EV4" t="e">
        <f>MK4_SSIMMSIM!AA:AA*"vqV!1&gt;"</f>
        <v>#VALUE!</v>
      </c>
      <c r="EW4" t="e">
        <f>MK4_SSIMMSIM!AB:AB*"vqV!1?"</f>
        <v>#VALUE!</v>
      </c>
      <c r="EX4" t="e">
        <f>MK4_SSIMMSIM!AC:AC*"vqV!1@"</f>
        <v>#VALUE!</v>
      </c>
      <c r="EY4" t="e">
        <f>MK4_SSIMMSIM!AD:AD*"vqV!1A"</f>
        <v>#VALUE!</v>
      </c>
      <c r="EZ4" t="e">
        <f>MK4_SSIMMSIM!AE:AE*"vqV!1B"</f>
        <v>#VALUE!</v>
      </c>
      <c r="FA4" t="e">
        <f>MK4_SSIMMSIM!AF:AF*"vqV!1C"</f>
        <v>#VALUE!</v>
      </c>
      <c r="FB4" t="e">
        <f>MK4_SSIMMSIM!AG:AG*"vqV!1D"</f>
        <v>#VALUE!</v>
      </c>
      <c r="FC4" t="e">
        <f>MK4_SSIMMSIM!AH:AH*"vqV!1E"</f>
        <v>#VALUE!</v>
      </c>
      <c r="FD4" t="e">
        <f>MK4_SSIMMSIM!AI:AI*"vqV!1F"</f>
        <v>#VALUE!</v>
      </c>
      <c r="FE4" t="e">
        <f>MK4_SSIMMSIM!AJ:AJ*"vqV!1G"</f>
        <v>#VALUE!</v>
      </c>
      <c r="FF4" t="e">
        <f>MK4_SSIMMSIM!AK:AK*"vqV!1H"</f>
        <v>#VALUE!</v>
      </c>
      <c r="FG4" t="e">
        <f>MK4_SSIMMSIM!AL:AL*"vqV!1I"</f>
        <v>#VALUE!</v>
      </c>
      <c r="FH4" t="e">
        <f>MK4_SSIMMSIM!AM:AM*"vqV!1J"</f>
        <v>#VALUE!</v>
      </c>
      <c r="FI4" t="e">
        <f>MK4_SSIMMSIM!AN:AN*"vqV!1K"</f>
        <v>#VALUE!</v>
      </c>
      <c r="FJ4" t="e">
        <f>MK4_SSIMMSIM!AO:AO*"vqV!1L"</f>
        <v>#VALUE!</v>
      </c>
      <c r="FK4" t="e">
        <f>MK4_SSIMMSIM!AP:AP*"vqV!1M"</f>
        <v>#VALUE!</v>
      </c>
      <c r="FL4" t="e">
        <f>MK4_SSIMMSIM!AQ:AQ*"vqV!1N"</f>
        <v>#VALUE!</v>
      </c>
      <c r="FM4" t="e">
        <f>MK4_SSIMMSIM!AR:AR*"vqV!1O"</f>
        <v>#VALUE!</v>
      </c>
      <c r="FN4" t="e">
        <f>MK4_SSIMMSIM!AS:AS*"vqV!1P"</f>
        <v>#VALUE!</v>
      </c>
      <c r="FO4" t="e">
        <f>MK4_SSIMMSIM!AT:AT*"vqV!1Q"</f>
        <v>#VALUE!</v>
      </c>
      <c r="FP4" t="e">
        <f>MK4_SSIMMSIM!AU:AU*"vqV!1R"</f>
        <v>#VALUE!</v>
      </c>
      <c r="FQ4" t="e">
        <f>MK4_SSIMMSIM!AV:AV*"vqV!1S"</f>
        <v>#VALUE!</v>
      </c>
      <c r="FR4" t="e">
        <f>MK4_SSIMMSIM!AW:AW*"vqV!1T"</f>
        <v>#VALUE!</v>
      </c>
      <c r="FS4" t="e">
        <f>MK4_SSIMMSIM!AX:AX*"vqV!1U"</f>
        <v>#VALUE!</v>
      </c>
      <c r="FT4" t="e">
        <f>MK4_SSIMMSIM!AY:AY*"vqV!1V"</f>
        <v>#VALUE!</v>
      </c>
      <c r="FU4" t="e">
        <f>MK4_SSIMMSIM!1:1-"vqV!1W"</f>
        <v>#VALUE!</v>
      </c>
      <c r="FV4" t="e">
        <f>MK4_SSIMMSIM!2:2-"vqV!1X"</f>
        <v>#VALUE!</v>
      </c>
      <c r="FW4" t="e">
        <f>MK4_SSIMMSIM!3:3-"vqV!1Y"</f>
        <v>#VALUE!</v>
      </c>
      <c r="FX4" t="e">
        <f>MK4_SSIMMSIM!4:4-"vqV!1Z"</f>
        <v>#VALUE!</v>
      </c>
      <c r="FY4" t="e">
        <f>MK4_SSIMMSIM!5:5-"vqV!1["</f>
        <v>#VALUE!</v>
      </c>
      <c r="FZ4" t="e">
        <f>MK4_SSIMMSIM!6:6-"vqV!1\"</f>
        <v>#VALUE!</v>
      </c>
      <c r="GA4" t="e">
        <f>MK4_SSIMMSIM!7:7-"vqV!1]"</f>
        <v>#VALUE!</v>
      </c>
      <c r="GB4" t="e">
        <f>MK4_SSIMMSIM!8:8-"vqV!1^"</f>
        <v>#VALUE!</v>
      </c>
      <c r="GC4" t="e">
        <f>MK4_SSIMMSIM!9:9-"vqV!1_"</f>
        <v>#VALUE!</v>
      </c>
      <c r="GD4" t="e">
        <f>MK4_SSIMMSIM!10:10-"vqV!1`"</f>
        <v>#VALUE!</v>
      </c>
      <c r="GE4" t="e">
        <f>MK4_SSIMMSIM!11:11-"vqV!1a"</f>
        <v>#VALUE!</v>
      </c>
      <c r="GF4" t="e">
        <f>MK4_SSIMMSIM!12:12-"vqV!1b"</f>
        <v>#VALUE!</v>
      </c>
      <c r="GG4" t="e">
        <f>MK4_SSIMMSIM!13:13-"vqV!1c"</f>
        <v>#VALUE!</v>
      </c>
      <c r="GH4" t="e">
        <f>MK4_SSIMMSIM!14:14-"vqV!1d"</f>
        <v>#VALUE!</v>
      </c>
      <c r="GI4" t="e">
        <f>MK4_SSIMMSIM!15:15-"vqV!1e"</f>
        <v>#VALUE!</v>
      </c>
      <c r="GJ4" t="e">
        <f>MK4_SSIMMSIM!16:16-"vqV!1f"</f>
        <v>#VALUE!</v>
      </c>
      <c r="GK4" t="e">
        <f>MK4_SSIMMSIM!17:17-"vqV!1g"</f>
        <v>#VALUE!</v>
      </c>
      <c r="GL4" t="e">
        <f>MK4_SSIMMSIM!18:18-"vqV!1h"</f>
        <v>#VALUE!</v>
      </c>
      <c r="GM4" t="e">
        <f>MK4_SSIMMSIM!19:19-"vqV!1i"</f>
        <v>#VALUE!</v>
      </c>
      <c r="GN4" t="e">
        <f>MK4_SSIMMSIM!20:20-"vqV!1j"</f>
        <v>#VALUE!</v>
      </c>
      <c r="GO4" t="e">
        <f>MK4_SSIMMSIM!21:21-"vqV!1k"</f>
        <v>#VALUE!</v>
      </c>
      <c r="GP4" t="e">
        <f>MK4_SSIMMSIM!22:22-"vqV!1l"</f>
        <v>#VALUE!</v>
      </c>
      <c r="GQ4" t="e">
        <f>MK4_SSIMMSIM!23:23-"vqV!1m"</f>
        <v>#VALUE!</v>
      </c>
      <c r="GR4" t="e">
        <f>MK4_SSIMMSIM!24:24-"vqV!1n"</f>
        <v>#VALUE!</v>
      </c>
      <c r="GS4" t="e">
        <f>MK4_SSIMMSIM!25:25-"vqV!1o"</f>
        <v>#VALUE!</v>
      </c>
      <c r="GT4" t="e">
        <f>MK4_SSIMMSIM!26:26-"vqV!1p"</f>
        <v>#VALUE!</v>
      </c>
      <c r="GU4" t="e">
        <f>MK4_SSIMMSIM!27:27-"vqV!1q"</f>
        <v>#VALUE!</v>
      </c>
      <c r="GV4" t="e">
        <f>MK4_SSIMMSIM!28:28-"vqV!1r"</f>
        <v>#VALUE!</v>
      </c>
      <c r="GW4" t="e">
        <f>MK4_SSIMMSIM!29:29-"vqV!1s"</f>
        <v>#VALUE!</v>
      </c>
      <c r="GX4" t="e">
        <f>MK4_SSIMMSIM!30:30-"vqV!1t"</f>
        <v>#VALUE!</v>
      </c>
      <c r="GY4" t="e">
        <f>MK4_SSIMMSIM!31:31-"vqV!1u"</f>
        <v>#VALUE!</v>
      </c>
      <c r="GZ4" t="e">
        <f>MK4_SSIMMSIM!32:32-"vqV!1v"</f>
        <v>#VALUE!</v>
      </c>
      <c r="HA4" t="e">
        <f>MK4_SSIMMSIM!33:33-"vqV!1w"</f>
        <v>#VALUE!</v>
      </c>
      <c r="HB4" t="e">
        <f>MK4_SSIMMSIM!34:34-"vqV!1x"</f>
        <v>#VALUE!</v>
      </c>
      <c r="HC4" t="e">
        <f>MK4_SSIMMSIM!35:35-"vqV!1y"</f>
        <v>#VALUE!</v>
      </c>
      <c r="HD4" t="e">
        <f>MK4_SSIMMSIM!36:36-"vqV!1z"</f>
        <v>#VALUE!</v>
      </c>
      <c r="HE4" t="e">
        <f>MK4_SSIMMSIM!37:37-"vqV!1{"</f>
        <v>#VALUE!</v>
      </c>
      <c r="HF4" t="e">
        <f>MK4_SSIMMSIM!38:38-"vqV!1|"</f>
        <v>#VALUE!</v>
      </c>
      <c r="HG4" t="e">
        <f>MK4_SSIMMSIM!39:39-"vqV!1}"</f>
        <v>#VALUE!</v>
      </c>
      <c r="HH4" t="e">
        <f>MK4_SSIMMSIM!40:40-"vqV!1~"</f>
        <v>#VALUE!</v>
      </c>
      <c r="HI4" t="e">
        <f>MK4_SSIMMSIM!41:41-"vqV!2#"</f>
        <v>#VALUE!</v>
      </c>
      <c r="HJ4" t="e">
        <f>MK4_SSIMMSIM!42:42-"vqV!2$"</f>
        <v>#VALUE!</v>
      </c>
      <c r="HK4" t="e">
        <f>MK4_SSIMMSIM!43:43-"vqV!2%"</f>
        <v>#VALUE!</v>
      </c>
      <c r="HL4" t="e">
        <f>MK4_SSIMMSIM!44:44-"vqV!2&amp;"</f>
        <v>#VALUE!</v>
      </c>
      <c r="HM4" t="e">
        <f>MK4_SSIMMSIM!45:45-"vqV!2'"</f>
        <v>#VALUE!</v>
      </c>
      <c r="HN4" t="e">
        <f>MK4_SSIMMSIM!46:46-"vqV!2("</f>
        <v>#VALUE!</v>
      </c>
      <c r="HO4" t="e">
        <f>MK4_SSIMMSIM!47:47-"vqV!2)"</f>
        <v>#VALUE!</v>
      </c>
      <c r="HP4" t="e">
        <f>MK4_SSIMMSIM!48:48-"vqV!2."</f>
        <v>#VALUE!</v>
      </c>
      <c r="HQ4" t="e">
        <f>MK4_SSIMMSIM!49:49-"vqV!2/"</f>
        <v>#VALUE!</v>
      </c>
      <c r="HR4" t="e">
        <f>MK4_SSIMMSIM!50:50-"vqV!20"</f>
        <v>#VALUE!</v>
      </c>
      <c r="HS4" t="e">
        <f>MK4_SSIMMSIM!51:51-"vqV!21"</f>
        <v>#VALUE!</v>
      </c>
      <c r="HT4" t="e">
        <f>MK4_SSIMMSIM!52:52-"vqV!22"</f>
        <v>#VALUE!</v>
      </c>
      <c r="HU4" t="e">
        <f>MK4_SSIMMSIM!53:53-"vqV!23"</f>
        <v>#VALUE!</v>
      </c>
      <c r="HV4" t="e">
        <f>MK4_SSIMMSIM!54:54-"vqV!24"</f>
        <v>#VALUE!</v>
      </c>
      <c r="HW4" t="e">
        <f>MK4_SSIMMSIM!55:55-"vqV!25"</f>
        <v>#VALUE!</v>
      </c>
      <c r="HX4" t="e">
        <f>MK4_SSIMMSIM!56:56-"vqV!26"</f>
        <v>#VALUE!</v>
      </c>
      <c r="HY4" t="e">
        <f>MK4_SSIMMSIM!57:57-"vqV!27"</f>
        <v>#VALUE!</v>
      </c>
      <c r="HZ4" t="e">
        <f>MK4_SSIMMSIM!58:58-"vqV!28"</f>
        <v>#VALUE!</v>
      </c>
      <c r="IA4" t="e">
        <f>MK4_SSIMMSIM!59:59-"vqV!29"</f>
        <v>#VALUE!</v>
      </c>
      <c r="IB4" t="e">
        <f>MK4_SSIMMSIM!60:60-"vqV!2:"</f>
        <v>#VALUE!</v>
      </c>
      <c r="IC4" t="e">
        <f>MK4_SSIMMSIM!61:61-"vqV!2;"</f>
        <v>#VALUE!</v>
      </c>
      <c r="ID4" t="e">
        <f>MK4_SSIMMSIM!62:62-"vqV!2&lt;"</f>
        <v>#VALUE!</v>
      </c>
      <c r="IE4" t="e">
        <f>MK4_SSIMMSIM!63:63-"vqV!2="</f>
        <v>#VALUE!</v>
      </c>
      <c r="IF4" t="e">
        <f>MK4_SSIMMSIM!64:64-"vqV!2&gt;"</f>
        <v>#VALUE!</v>
      </c>
      <c r="IG4" t="e">
        <f>MK4_SSIMMSIM!65:65-"vqV!2?"</f>
        <v>#VALUE!</v>
      </c>
      <c r="IH4" t="e">
        <f>MK4_SSIMMSIM!66:66-"vqV!2@"</f>
        <v>#VALUE!</v>
      </c>
      <c r="II4" t="e">
        <f>MK4_SSIMMSIM!67:67-"vqV!2A"</f>
        <v>#VALUE!</v>
      </c>
      <c r="IJ4" t="e">
        <f>MK4_SSIMMSIM!68:68-"vqV!2B"</f>
        <v>#VALUE!</v>
      </c>
      <c r="IK4" t="e">
        <f>MK4_SSIMMSIM!69:69-"vqV!2C"</f>
        <v>#VALUE!</v>
      </c>
      <c r="IL4" t="e">
        <f>MK4_SSIMMSIM!70:70-"vqV!2D"</f>
        <v>#VALUE!</v>
      </c>
      <c r="IM4" t="e">
        <f>MK4_SSIMMSIM!71:71-"vqV!2E"</f>
        <v>#VALUE!</v>
      </c>
      <c r="IN4" t="e">
        <f>MK4_SSIMMSIM!72:72-"vqV!2F"</f>
        <v>#VALUE!</v>
      </c>
      <c r="IO4" t="e">
        <f>MK4_SSIMMSIM!73:73-"vqV!2G"</f>
        <v>#VALUE!</v>
      </c>
      <c r="IP4" t="e">
        <f>MK4_SSIMMSIM!74:74-"vqV!2H"</f>
        <v>#VALUE!</v>
      </c>
      <c r="IQ4" t="e">
        <f>MK4_SSIMMSIM!75:75-"vqV!2I"</f>
        <v>#VALUE!</v>
      </c>
      <c r="IR4" t="e">
        <f>MK4_SSIMMSIM!76:76-"vqV!2J"</f>
        <v>#VALUE!</v>
      </c>
      <c r="IS4" t="e">
        <f>MK4_SSIMMSIM!77:77-"vqV!2K"</f>
        <v>#VALUE!</v>
      </c>
      <c r="IT4" t="e">
        <f>MK4_SSIMMSIM!78:78-"vqV!2L"</f>
        <v>#VALUE!</v>
      </c>
      <c r="IU4" t="e">
        <f>MK4_SSIMMSIM!79:79-"vqV!2M"</f>
        <v>#VALUE!</v>
      </c>
      <c r="IV4" t="e">
        <f>MK4_SSIMMSIM!80:80-"vqV!2N"</f>
        <v>#VALUE!</v>
      </c>
    </row>
    <row r="5" spans="1:256" x14ac:dyDescent="0.25">
      <c r="A5" t="s">
        <v>99</v>
      </c>
      <c r="F5" t="e">
        <f>MK4_SSIMMSIM!81:81-"vqV!2O"</f>
        <v>#VALUE!</v>
      </c>
      <c r="G5" t="e">
        <f>MK4_SSIMMSIM!82:82-"vqV!2P"</f>
        <v>#VALUE!</v>
      </c>
      <c r="H5" t="e">
        <f>MK4_SSIMMSIM!83:83-"vqV!2Q"</f>
        <v>#VALUE!</v>
      </c>
      <c r="I5" t="e">
        <f>MK4_SSIMMSIM!84:84-"vqV!2R"</f>
        <v>#VALUE!</v>
      </c>
      <c r="J5" t="e">
        <f>MK4_SSIMMSIM!85:85-"vqV!2S"</f>
        <v>#VALUE!</v>
      </c>
      <c r="K5" t="e">
        <f>MK4_SSIMMSIM!86:86-"vqV!2T"</f>
        <v>#VALUE!</v>
      </c>
      <c r="L5" t="e">
        <f>MK4_SSIMMSIM!87:87-"vqV!2U"</f>
        <v>#VALUE!</v>
      </c>
      <c r="M5" t="e">
        <f>MK4_SSIMMSIM!88:88-"vqV!2V"</f>
        <v>#VALUE!</v>
      </c>
      <c r="N5" t="e">
        <f>MK4_SSIMMSIM!89:89-"vqV!2W"</f>
        <v>#VALUE!</v>
      </c>
      <c r="O5" t="e">
        <f>MK4_SSIMMSIM!90:90-"vqV!2X"</f>
        <v>#VALUE!</v>
      </c>
      <c r="P5" t="e">
        <f>MK4_SSIMMSIM!91:91-"vqV!2Y"</f>
        <v>#VALUE!</v>
      </c>
      <c r="Q5" t="e">
        <f>MK4_SSIMMSIM!92:92-"vqV!2Z"</f>
        <v>#VALUE!</v>
      </c>
      <c r="R5" t="e">
        <f>MK4_SSIMMSIM!93:93-"vqV!2["</f>
        <v>#VALUE!</v>
      </c>
      <c r="S5" t="e">
        <f>MK4_SSIMMSIM!94:94-"vqV!2\"</f>
        <v>#VALUE!</v>
      </c>
      <c r="T5" t="e">
        <f>MK4_SSIMMSIM!95:95-"vqV!2]"</f>
        <v>#VALUE!</v>
      </c>
      <c r="U5" t="e">
        <f>MK4_SSIMMSIM!96:96-"vqV!2^"</f>
        <v>#VALUE!</v>
      </c>
      <c r="V5" t="e">
        <f>MK4_SSIMMSIM!97:97-"vqV!2_"</f>
        <v>#VALUE!</v>
      </c>
      <c r="W5" t="e">
        <f>MK4_SSIMMSIM!98:98-"vqV!2`"</f>
        <v>#VALUE!</v>
      </c>
      <c r="X5" t="e">
        <f>MK4_SSIMMSIM!99:99-"vqV!2a"</f>
        <v>#VALUE!</v>
      </c>
      <c r="Y5" t="e">
        <f>MK4_SSIMMSIM!100:100-"vqV!2b"</f>
        <v>#VALUE!</v>
      </c>
      <c r="Z5" t="e">
        <f>MK4_SSIMMSIM!101:101-"vqV!2c"</f>
        <v>#VALUE!</v>
      </c>
      <c r="AA5" t="e">
        <f>MK4_SSIMMSIM!102:102-"vqV!2d"</f>
        <v>#VALUE!</v>
      </c>
      <c r="AB5" t="e">
        <f>MK4_SSIMMSIM!103:103-"vqV!2e"</f>
        <v>#VALUE!</v>
      </c>
      <c r="AC5" t="e">
        <f>MK4_SSIMMSIM!104:104-"vqV!2f"</f>
        <v>#VALUE!</v>
      </c>
      <c r="AD5" t="e">
        <f>MK4_SSIMMSIM!105:105-"vqV!2g"</f>
        <v>#VALUE!</v>
      </c>
      <c r="AE5" t="e">
        <f>MK4_SSIMMSIM!106:106-"vqV!2h"</f>
        <v>#VALUE!</v>
      </c>
      <c r="AF5" t="e">
        <f>MK4_SSIMMSIM!107:107-"vqV!2i"</f>
        <v>#VALUE!</v>
      </c>
      <c r="AG5" t="e">
        <f>MK4_SSIMMSIM!108:108-"vqV!2j"</f>
        <v>#VALUE!</v>
      </c>
      <c r="AH5" t="e">
        <f>MK4_SSIMMSIM!109:109-"vqV!2k"</f>
        <v>#VALUE!</v>
      </c>
      <c r="AI5" t="e">
        <f>MK4_SSIMMSIM!110:110-"vqV!2l"</f>
        <v>#VALUE!</v>
      </c>
      <c r="AJ5" t="e">
        <f>MK4_SSIMMSIM!111:111-"vqV!2m"</f>
        <v>#VALUE!</v>
      </c>
      <c r="AK5" t="e">
        <f>MK4_SSIMMSIM!112:112-"vqV!2n"</f>
        <v>#VALUE!</v>
      </c>
      <c r="AL5" t="e">
        <f>MK4_SSIMMSIM!113:113-"vqV!2o"</f>
        <v>#VALUE!</v>
      </c>
      <c r="AM5" t="e">
        <f>MK4_SSIMMSIM!114:114-"vqV!2p"</f>
        <v>#VALUE!</v>
      </c>
      <c r="AN5" t="e">
        <f>MK4_SSIMMSIM!115:115-"vqV!2q"</f>
        <v>#VALUE!</v>
      </c>
      <c r="AO5" t="e">
        <f>MK4_SSIMMSIM!116:116-"vqV!2r"</f>
        <v>#VALUE!</v>
      </c>
      <c r="AP5" t="e">
        <f>MK4_SSIMMSIM!117:117-"vqV!2s"</f>
        <v>#VALUE!</v>
      </c>
      <c r="AQ5" t="e">
        <f>MK4_SSIMMSIM!118:118-"vqV!2t"</f>
        <v>#VALUE!</v>
      </c>
      <c r="AR5" t="e">
        <f>MK4_SSIMMSIM!119:119-"vqV!2u"</f>
        <v>#VALUE!</v>
      </c>
      <c r="AS5" t="e">
        <f>MK4_SSIMMSIM!120:120-"vqV!2v"</f>
        <v>#VALUE!</v>
      </c>
      <c r="AT5" t="e">
        <f>MK4_SSIMMSIM!121:121-"vqV!2w"</f>
        <v>#VALUE!</v>
      </c>
      <c r="AU5" t="e">
        <f>MK4_SSIMMSIM!122:122-"vqV!2x"</f>
        <v>#VALUE!</v>
      </c>
      <c r="AV5" t="e">
        <f>MK4_SSIMMSIM!123:123-"vqV!2y"</f>
        <v>#VALUE!</v>
      </c>
      <c r="AW5" t="e">
        <f>MK4_SSIMMSIM!124:124-"vqV!2z"</f>
        <v>#VALUE!</v>
      </c>
      <c r="AX5" t="e">
        <f>MK4_SSIMMSIM!125:125-"vqV!2{"</f>
        <v>#VALUE!</v>
      </c>
      <c r="AY5" t="e">
        <f>MK4_SSIMMSIM!126:126-"vqV!2|"</f>
        <v>#VALUE!</v>
      </c>
      <c r="AZ5" t="e">
        <f>MK4_SSIMMSIM!127:127-"vqV!2}"</f>
        <v>#VALUE!</v>
      </c>
      <c r="BA5" t="e">
        <f>MK4_SSIMMSIM!128:128-"vqV!2~"</f>
        <v>#VALUE!</v>
      </c>
      <c r="BB5" t="e">
        <f>MK4_SSIMMSIM!129:129-"vqV!3#"</f>
        <v>#VALUE!</v>
      </c>
      <c r="BC5" t="e">
        <f>MK4_SSIMMSIM!130:130-"vqV!3$"</f>
        <v>#VALUE!</v>
      </c>
      <c r="BD5" t="e">
        <f>MK4_SSIMMSIM!131:131-"vqV!3%"</f>
        <v>#VALUE!</v>
      </c>
      <c r="BE5" t="e">
        <f>MK4_SSIMMSIM!132:132-"vqV!3&amp;"</f>
        <v>#VALUE!</v>
      </c>
      <c r="BF5" t="e">
        <f>MK4_SSIMMSIM!133:133-"vqV!3'"</f>
        <v>#VALUE!</v>
      </c>
      <c r="BG5" t="e">
        <f>MK4_SSIMMSIM!134:134-"vqV!3("</f>
        <v>#VALUE!</v>
      </c>
      <c r="BH5" t="e">
        <f>MK4_SSIMMSIM!135:135-"vqV!3)"</f>
        <v>#VALUE!</v>
      </c>
      <c r="BI5" t="e">
        <f>MK4_SSIMMSIM!136:136-"vqV!3."</f>
        <v>#VALUE!</v>
      </c>
      <c r="BJ5" t="e">
        <f>MK4_SSIMMSIM!137:137-"vqV!3/"</f>
        <v>#VALUE!</v>
      </c>
      <c r="BK5" t="e">
        <f>MK4_SSIMMSIM!138:138-"vqV!30"</f>
        <v>#VALUE!</v>
      </c>
      <c r="BL5" t="e">
        <f>MK4_SSIMMSIM!139:139-"vqV!31"</f>
        <v>#VALUE!</v>
      </c>
      <c r="BM5" t="e">
        <f>MK4_SSIMMSIM!140:140-"vqV!32"</f>
        <v>#VALUE!</v>
      </c>
      <c r="BN5" t="e">
        <f>MK4_SSIMMSIM!141:141-"vqV!33"</f>
        <v>#VALUE!</v>
      </c>
      <c r="BO5" t="e">
        <f>MK4_SSIMMSIM!142:142-"vqV!34"</f>
        <v>#VALUE!</v>
      </c>
      <c r="BP5" t="e">
        <f>MK4_SSIMMSIM!143:143-"vqV!35"</f>
        <v>#VALUE!</v>
      </c>
      <c r="BQ5" t="e">
        <f>MK4_SSIMMSIM!144:144-"vqV!36"</f>
        <v>#VALUE!</v>
      </c>
      <c r="BR5" t="e">
        <f>MK4_SSIMMSIM!145:145-"vqV!37"</f>
        <v>#VALUE!</v>
      </c>
      <c r="BS5" t="e">
        <f>MK4_SSIMMSIM!146:146-"vqV!38"</f>
        <v>#VALUE!</v>
      </c>
      <c r="BT5" t="e">
        <f>MK4_SSIMMSIM!147:147-"vqV!39"</f>
        <v>#VALUE!</v>
      </c>
      <c r="BU5" t="e">
        <f>MK4_SSIMMSIM!148:148-"vqV!3:"</f>
        <v>#VALUE!</v>
      </c>
      <c r="BV5" t="e">
        <f>MK4_SSIMMSIM!149:149-"vqV!3;"</f>
        <v>#VALUE!</v>
      </c>
      <c r="BW5" t="e">
        <f>MK4_SSIMMSIM!150:150-"vqV!3&lt;"</f>
        <v>#VALUE!</v>
      </c>
      <c r="BX5" t="e">
        <f>MK4_SSIMMSIM!151:151-"vqV!3="</f>
        <v>#VALUE!</v>
      </c>
      <c r="BY5" t="e">
        <f>MK4_SSIMMSIM!152:152-"vqV!3&gt;"</f>
        <v>#VALUE!</v>
      </c>
      <c r="BZ5" t="e">
        <f>MK4_SSIMMSIM!153:153-"vqV!3?"</f>
        <v>#VALUE!</v>
      </c>
      <c r="CA5" t="e">
        <f>MK4_SSIMMSIM!154:154-"vqV!3@"</f>
        <v>#VALUE!</v>
      </c>
      <c r="CB5" t="e">
        <f>MK4_SSIMMSIM!155:155-"vqV!3A"</f>
        <v>#VALUE!</v>
      </c>
      <c r="CC5" t="e">
        <f>MK4_SSIMMSIM!156:156-"vqV!3B"</f>
        <v>#VALUE!</v>
      </c>
      <c r="CD5" t="e">
        <f>MK4_SSIMMSIM!157:157-"vqV!3C"</f>
        <v>#VALUE!</v>
      </c>
      <c r="CE5" t="e">
        <f>MK4_SSIMMSIM!158:158-"vqV!3D"</f>
        <v>#VALUE!</v>
      </c>
      <c r="CF5" t="e">
        <f>MK4_SSIMMSIM!159:159-"vqV!3E"</f>
        <v>#VALUE!</v>
      </c>
      <c r="CG5" t="e">
        <f>MK4_SSIMMSIM!160:160-"vqV!3F"</f>
        <v>#VALUE!</v>
      </c>
      <c r="CH5" t="e">
        <f>MK4_SSIMMSIM!161:161-"vqV!3G"</f>
        <v>#VALUE!</v>
      </c>
      <c r="CI5" t="e">
        <f>MK4_SSIMMSIM!162:162-"vqV!3H"</f>
        <v>#VALUE!</v>
      </c>
      <c r="CJ5" t="e">
        <f>MK4_SSIMMSIM!163:163-"vqV!3I"</f>
        <v>#VALUE!</v>
      </c>
      <c r="CK5" t="e">
        <f>MK4_SSIMMSIM!164:164-"vqV!3J"</f>
        <v>#VALUE!</v>
      </c>
      <c r="CL5" t="e">
        <f>MK4_SSIMMSIM!165:165-"vqV!3K"</f>
        <v>#VALUE!</v>
      </c>
      <c r="CM5" t="e">
        <f>MK4_SSIMMSIM!166:166-"vqV!3L"</f>
        <v>#VALUE!</v>
      </c>
      <c r="CN5" t="e">
        <f>MK4_SSIMMSIM!167:167-"vqV!3M"</f>
        <v>#VALUE!</v>
      </c>
      <c r="CO5" t="e">
        <f>MK4_SSIMMSIM!168:168-"vqV!3N"</f>
        <v>#VALUE!</v>
      </c>
      <c r="CP5" t="e">
        <f>MK4_SSIMMSIM!169:169-"vqV!3O"</f>
        <v>#VALUE!</v>
      </c>
      <c r="CQ5" t="e">
        <f>MK4_SSIMMSIM!170:170-"vqV!3P"</f>
        <v>#VALUE!</v>
      </c>
      <c r="CR5" t="e">
        <f>MK4_SSIMMSIM!171:171-"vqV!3Q"</f>
        <v>#VALUE!</v>
      </c>
      <c r="CS5" t="e">
        <f>MK4_SSIMMSIM!172:172-"vqV!3R"</f>
        <v>#VALUE!</v>
      </c>
      <c r="CT5" t="e">
        <f>MK4_SSIMMSIM!173:173-"vqV!3S"</f>
        <v>#VALUE!</v>
      </c>
      <c r="CU5" t="e">
        <f>MK4_SSIMMSIM!174:174-"vqV!3T"</f>
        <v>#VALUE!</v>
      </c>
      <c r="CV5" t="e">
        <f>MK4_SSIMMSIM!175:175-"vqV!3U"</f>
        <v>#VALUE!</v>
      </c>
      <c r="CW5" t="e">
        <f>MK4_SSIMMSIM!176:176-"vqV!3V"</f>
        <v>#VALUE!</v>
      </c>
      <c r="CX5" t="e">
        <f>MK4_SSIMMSIM!177:177-"vqV!3W"</f>
        <v>#VALUE!</v>
      </c>
      <c r="CY5" t="e">
        <f>MK4_SSIMMSIM!178:178-"vqV!3X"</f>
        <v>#VALUE!</v>
      </c>
      <c r="CZ5" t="e">
        <f>MK4_SSIMMSIM!179:179-"vqV!3Y"</f>
        <v>#VALUE!</v>
      </c>
      <c r="DA5" t="e">
        <f>MK4_SSIMMSIM!180:180-"vqV!3Z"</f>
        <v>#VALUE!</v>
      </c>
      <c r="DB5" t="e">
        <f>MK4_SSIMMSIM!181:181-"vqV!3["</f>
        <v>#VALUE!</v>
      </c>
      <c r="DC5" t="e">
        <f>MK4_SSIMMSIM!182:182-"vqV!3\"</f>
        <v>#VALUE!</v>
      </c>
      <c r="DD5" t="e">
        <f>MK4_SSIMMSIM!183:183-"vqV!3]"</f>
        <v>#VALUE!</v>
      </c>
      <c r="DE5" t="e">
        <f>MK4_SSIMMSIM!184:184-"vqV!3^"</f>
        <v>#VALUE!</v>
      </c>
      <c r="DF5" t="e">
        <f>MK4_SSIMMSIM!185:185-"vqV!3_"</f>
        <v>#VALUE!</v>
      </c>
      <c r="DG5" t="e">
        <f>MK4_SSIMMSIM!186:186-"vqV!3`"</f>
        <v>#VALUE!</v>
      </c>
      <c r="DH5" t="e">
        <f>MK4_SSIMMSIM!187:187-"vqV!3a"</f>
        <v>#VALUE!</v>
      </c>
      <c r="DI5" t="e">
        <f>MK4_SSIMMSIM!188:188-"vqV!3b"</f>
        <v>#VALUE!</v>
      </c>
      <c r="DJ5" t="e">
        <f>MK4_SSIMMSIM!189:189-"vqV!3c"</f>
        <v>#VALUE!</v>
      </c>
      <c r="DK5" t="e">
        <f>MK4_SSIMMSIM!190:190-"vqV!3d"</f>
        <v>#VALUE!</v>
      </c>
      <c r="DL5" t="e">
        <f>MK4_SSIMMSIM!191:191-"vqV!3e"</f>
        <v>#VALUE!</v>
      </c>
      <c r="DM5" t="e">
        <f>MK4_SSIMMSIM!192:192-"vqV!3f"</f>
        <v>#VALUE!</v>
      </c>
      <c r="DN5" t="e">
        <f>MK4_SSIMMSIM!193:193-"vqV!3g"</f>
        <v>#VALUE!</v>
      </c>
      <c r="DO5" t="e">
        <f>MK4_SSIMMSIM!194:194-"vqV!3h"</f>
        <v>#VALUE!</v>
      </c>
      <c r="DP5" t="e">
        <f>MK4_SSIMMSIM!195:195-"vqV!3i"</f>
        <v>#VALUE!</v>
      </c>
      <c r="DQ5" t="e">
        <f>MK4_SSIMMSIM!196:196-"vqV!3j"</f>
        <v>#VALUE!</v>
      </c>
      <c r="DR5" t="e">
        <f>MK4_SSIMMSIM!197:197-"vqV!3k"</f>
        <v>#VALUE!</v>
      </c>
      <c r="DS5" t="e">
        <f>MK4_SSIMMSIM!198:198-"vqV!3l"</f>
        <v>#VALUE!</v>
      </c>
      <c r="DT5" t="e">
        <f>MK4_SSIMMSIM!199:199-"vqV!3m"</f>
        <v>#VALUE!</v>
      </c>
      <c r="DU5" t="e">
        <f>MK4_SSIMMSIM!200:200-"vqV!3n"</f>
        <v>#VALUE!</v>
      </c>
      <c r="DV5" t="e">
        <f>MK4_SSIMMSIM!201:201-"vqV!3o"</f>
        <v>#VALUE!</v>
      </c>
      <c r="DW5" t="e">
        <f>MK4_SSIMMSIM!202:202-"vqV!3p"</f>
        <v>#VALUE!</v>
      </c>
      <c r="DX5" t="e">
        <f>MK4_SSIMMSIM!203:203-"vqV!3q"</f>
        <v>#VALUE!</v>
      </c>
      <c r="DY5" t="e">
        <f>MK4_SSIMMSIM!204:204-"vqV!3r"</f>
        <v>#VALUE!</v>
      </c>
      <c r="DZ5" t="e">
        <f>MK4_SSIMMSIM!205:205-"vqV!3s"</f>
        <v>#VALUE!</v>
      </c>
      <c r="EA5" t="e">
        <f>MK4_SSIMMSIM!206:206-"vqV!3t"</f>
        <v>#VALUE!</v>
      </c>
      <c r="EB5" t="e">
        <f>MK4_SSIMMSIM!207:207-"vqV!3u"</f>
        <v>#VALUE!</v>
      </c>
      <c r="EC5" t="e">
        <f>MK4_SSIMMSIM!208:208-"vqV!3v"</f>
        <v>#VALUE!</v>
      </c>
      <c r="ED5" t="e">
        <f>MK4_SSIMMSIM!209:209-"vqV!3w"</f>
        <v>#VALUE!</v>
      </c>
      <c r="EE5" t="e">
        <f>MK4_SSIMMSIM!210:210-"vqV!3x"</f>
        <v>#VALUE!</v>
      </c>
      <c r="EF5" t="e">
        <f>MK4_SSIMMSIM!211:211-"vqV!3y"</f>
        <v>#VALUE!</v>
      </c>
      <c r="EG5" t="e">
        <f>MK4_SSIMMSIM!212:212-"vqV!3z"</f>
        <v>#VALUE!</v>
      </c>
      <c r="EH5" t="e">
        <f>MK4_SSIMMSIM!213:213-"vqV!3{"</f>
        <v>#VALUE!</v>
      </c>
      <c r="EI5" t="e">
        <f>MK4_SSIMMSIM!214:214-"vqV!3|"</f>
        <v>#VALUE!</v>
      </c>
      <c r="EJ5" t="e">
        <f>MK4_SSIMMSIM!215:215-"vqV!3}"</f>
        <v>#VALUE!</v>
      </c>
      <c r="EK5" t="e">
        <f>MK4_SSIMMSIM!216:216-"vqV!3~"</f>
        <v>#VALUE!</v>
      </c>
      <c r="EL5" t="e">
        <f>MK4_SSIMMSIM!217:217-"vqV!4#"</f>
        <v>#VALUE!</v>
      </c>
      <c r="EM5" t="e">
        <f>MK4_SSIMMSIM!218:218-"vqV!4$"</f>
        <v>#VALUE!</v>
      </c>
      <c r="EN5" t="e">
        <f>MK4_SSIMMSIM!A1+"vqV!4%"</f>
        <v>#VALUE!</v>
      </c>
      <c r="EO5" t="e">
        <f>MK4_SSIMMSIM!A2+"vqV!4&amp;"</f>
        <v>#VALUE!</v>
      </c>
      <c r="EP5" t="e">
        <f>MK4_SSIMMSIM!A3+"vqV!4'"</f>
        <v>#VALUE!</v>
      </c>
      <c r="EQ5" t="e">
        <f>MK4_SSIMMSIM!A4+"vqV!4("</f>
        <v>#VALUE!</v>
      </c>
      <c r="ER5" t="e">
        <f>MK4_SSIMMSIM!A5+"vqV!4)"</f>
        <v>#VALUE!</v>
      </c>
      <c r="ES5" t="e">
        <f>MK4_SSIMMSIM!A6+"vqV!4."</f>
        <v>#VALUE!</v>
      </c>
      <c r="ET5" t="e">
        <f>MK4_SSIMMSIM!A7+"vqV!4/"</f>
        <v>#VALUE!</v>
      </c>
      <c r="EU5" t="e">
        <f>MK4_SSIMMSIM!A8+"vqV!40"</f>
        <v>#VALUE!</v>
      </c>
      <c r="EV5" t="e">
        <f>MK4_SSIMMSIM!A9+"vqV!41"</f>
        <v>#VALUE!</v>
      </c>
      <c r="EW5" t="e">
        <f>MK4_SSIMMSIM!A10+"vqV!42"</f>
        <v>#VALUE!</v>
      </c>
      <c r="EX5" t="e">
        <f>MK4_SSIMMSIM!A11+"vqV!43"</f>
        <v>#VALUE!</v>
      </c>
      <c r="EY5" t="e">
        <f>MK4_SSIMMSIM!A12+"vqV!44"</f>
        <v>#VALUE!</v>
      </c>
      <c r="EZ5" t="e">
        <f>MK4_SSIMMSIM!A13+"vqV!45"</f>
        <v>#VALUE!</v>
      </c>
      <c r="FA5" t="e">
        <f>MK4_SSIMMSIM!A14+"vqV!46"</f>
        <v>#VALUE!</v>
      </c>
      <c r="FB5" t="e">
        <f>MK4_SSIMMSIM!A15+"vqV!47"</f>
        <v>#VALUE!</v>
      </c>
      <c r="FC5" t="e">
        <f>MK4_SSIMMSIM!A16+"vqV!48"</f>
        <v>#VALUE!</v>
      </c>
      <c r="FD5" t="e">
        <f>MK4_SSIMMSIM!A17+"vqV!49"</f>
        <v>#VALUE!</v>
      </c>
      <c r="FE5" t="e">
        <f>MK4_SSIMMSIM!A18+"vqV!4:"</f>
        <v>#VALUE!</v>
      </c>
      <c r="FF5" t="e">
        <f>A0_MSIM!14:14-"9p8!%"</f>
        <v>#VALUE!</v>
      </c>
      <c r="FG5" t="e">
        <f>A0_MSIM!18:18-"9p8!&amp;"</f>
        <v>#VALUE!</v>
      </c>
      <c r="FH5" t="e">
        <f>A0_MSIM!219:219-"9p8!'"</f>
        <v>#VALUE!</v>
      </c>
      <c r="FI5" t="e">
        <f>A0_MSIM!220:220-"9p8!("</f>
        <v>#VALUE!</v>
      </c>
      <c r="FJ5" t="e">
        <f>A0_MSIM!221:221-"9p8!)"</f>
        <v>#VALUE!</v>
      </c>
      <c r="FK5" t="e">
        <f>A0_MSIM!222:222-"9p8!."</f>
        <v>#VALUE!</v>
      </c>
      <c r="FL5" t="e">
        <f>A0_MSIM!223:223-"9p8!/"</f>
        <v>#VALUE!</v>
      </c>
      <c r="FM5" t="e">
        <f>A0_MSIM!224:224-"9p8!0"</f>
        <v>#VALUE!</v>
      </c>
      <c r="FN5" t="e">
        <f>A0_MSIM!225:225-"9p8!1"</f>
        <v>#VALUE!</v>
      </c>
      <c r="FO5" t="e">
        <f>A0_MSIM!226:226-"9p8!2"</f>
        <v>#VALUE!</v>
      </c>
      <c r="FP5" t="e">
        <f>A0_MSIM!227:227-"9p8!3"</f>
        <v>#VALUE!</v>
      </c>
      <c r="FQ5" t="e">
        <f>A0_MSIM!228:228-"9p8!4"</f>
        <v>#VALUE!</v>
      </c>
      <c r="FR5" t="e">
        <f>A0_MSIM!229:229-"9p8!5"</f>
        <v>#VALUE!</v>
      </c>
      <c r="FS5" t="e">
        <f>A0_MSIM!230:230-"9p8!6"</f>
        <v>#VALUE!</v>
      </c>
      <c r="FT5" t="e">
        <f>A0_MSIM!231:231-"9p8!7"</f>
        <v>#VALUE!</v>
      </c>
      <c r="FU5" t="e">
        <f>A0_MSIM!232:232-"9p8!8"</f>
        <v>#VALUE!</v>
      </c>
      <c r="FV5" t="e">
        <f>A0_MSIM!233:233-"9p8!9"</f>
        <v>#VALUE!</v>
      </c>
      <c r="FW5" t="e">
        <f>A0_MSIM!A14+"9p8!:"</f>
        <v>#VALUE!</v>
      </c>
      <c r="FX5" t="e">
        <f>A0_MSIM!A18+"9p8!;"</f>
        <v>#VALUE!</v>
      </c>
      <c r="FY5" t="e">
        <f>A0_MSIM!A23+"9p8!&lt;"</f>
        <v>#VALUE!</v>
      </c>
      <c r="FZ5" t="e">
        <f>A0_MSIM!A24+"9p8!="</f>
        <v>#VALUE!</v>
      </c>
      <c r="GA5" t="e">
        <f>A0_MSIM!A25+"9p8!&gt;"</f>
        <v>#VALUE!</v>
      </c>
      <c r="GB5" t="e">
        <f>A0_MSIM!A26+"9p8!?"</f>
        <v>#VALUE!</v>
      </c>
      <c r="GC5" t="e">
        <f>A0_MSIM!A27+"9p8!@"</f>
        <v>#VALUE!</v>
      </c>
      <c r="GD5" t="e">
        <f>A0_MSIM!A28+"9p8!A"</f>
        <v>#VALUE!</v>
      </c>
      <c r="GE5" t="e">
        <f>A0_MSIM!A29+"9p8!B"</f>
        <v>#VALUE!</v>
      </c>
      <c r="GF5" t="e">
        <f>A0_MSIM!A30+"9p8!C"</f>
        <v>#VALUE!</v>
      </c>
      <c r="GG5" t="e">
        <f>A0_MSIM!A31+"9p8!D"</f>
        <v>#VALUE!</v>
      </c>
      <c r="GH5" t="e">
        <f>A0_MSIM!A32+"9p8!E"</f>
        <v>#VALUE!</v>
      </c>
      <c r="GI5" t="e">
        <f>A0_MSIM!A33+"9p8!F"</f>
        <v>#VALUE!</v>
      </c>
      <c r="GJ5" t="e">
        <f>MK4_MSIM!A:A*"9p8!G"</f>
        <v>#VALUE!</v>
      </c>
      <c r="GK5" t="e">
        <f>MK4_MSIM!B:B*"9p8!H"</f>
        <v>#VALUE!</v>
      </c>
      <c r="GL5" t="e">
        <f>MK4_MSIM!C:C*"9p8!I"</f>
        <v>#VALUE!</v>
      </c>
      <c r="GM5" t="e">
        <f>MK4_MSIM!D:D*"9p8!J"</f>
        <v>#VALUE!</v>
      </c>
      <c r="GN5" t="e">
        <f>MK4_MSIM!E:E*"9p8!K"</f>
        <v>#VALUE!</v>
      </c>
      <c r="GO5" t="e">
        <f>MK4_MSIM!F:F*"9p8!L"</f>
        <v>#VALUE!</v>
      </c>
      <c r="GP5" t="e">
        <f>MK4_MSIM!G:G*"9p8!M"</f>
        <v>#VALUE!</v>
      </c>
      <c r="GQ5" t="e">
        <f>MK4_MSIM!H:H*"9p8!N"</f>
        <v>#VALUE!</v>
      </c>
      <c r="GR5" t="e">
        <f>MK4_MSIM!I:I*"9p8!O"</f>
        <v>#VALUE!</v>
      </c>
      <c r="GS5" t="e">
        <f>MK4_MSIM!J:J*"9p8!P"</f>
        <v>#VALUE!</v>
      </c>
      <c r="GT5" t="e">
        <f>MK4_MSIM!K:K*"9p8!Q"</f>
        <v>#VALUE!</v>
      </c>
      <c r="GU5" t="e">
        <f>MK4_MSIM!L:L*"9p8!R"</f>
        <v>#VALUE!</v>
      </c>
      <c r="GV5" t="e">
        <f>MK4_MSIM!M:M*"9p8!S"</f>
        <v>#VALUE!</v>
      </c>
      <c r="GW5" t="e">
        <f>MK4_MSIM!N:N*"9p8!T"</f>
        <v>#VALUE!</v>
      </c>
      <c r="GX5" t="e">
        <f>MK4_MSIM!O:O*"9p8!U"</f>
        <v>#VALUE!</v>
      </c>
      <c r="GY5" t="e">
        <f>MK4_MSIM!P:P*"9p8!V"</f>
        <v>#VALUE!</v>
      </c>
      <c r="GZ5" t="e">
        <f>MK4_MSIM!Q:Q*"9p8!W"</f>
        <v>#VALUE!</v>
      </c>
      <c r="HA5" t="e">
        <f>MK4_MSIM!R:R*"9p8!X"</f>
        <v>#VALUE!</v>
      </c>
      <c r="HB5" t="e">
        <f>MK4_MSIM!S:S*"9p8!Y"</f>
        <v>#VALUE!</v>
      </c>
      <c r="HC5" t="e">
        <f>MK4_MSIM!T:T*"9p8!Z"</f>
        <v>#VALUE!</v>
      </c>
      <c r="HD5" t="e">
        <f>MK4_MSIM!U:U*"9p8!["</f>
        <v>#VALUE!</v>
      </c>
      <c r="HE5" t="e">
        <f>MK4_MSIM!V:V*"9p8!\"</f>
        <v>#VALUE!</v>
      </c>
      <c r="HF5" t="e">
        <f>MK4_MSIM!W:W*"9p8!]"</f>
        <v>#VALUE!</v>
      </c>
      <c r="HG5" t="e">
        <f>MK4_MSIM!X:X*"9p8!^"</f>
        <v>#VALUE!</v>
      </c>
      <c r="HH5" t="e">
        <f>MK4_MSIM!Y:Y*"9p8!_"</f>
        <v>#VALUE!</v>
      </c>
      <c r="HI5" t="e">
        <f>MK4_MSIM!Z:Z*"9p8!`"</f>
        <v>#VALUE!</v>
      </c>
      <c r="HJ5" t="e">
        <f>MK4_MSIM!AA:AA*"9p8!a"</f>
        <v>#VALUE!</v>
      </c>
      <c r="HK5" t="e">
        <f>MK4_MSIM!AB:AB*"9p8!b"</f>
        <v>#VALUE!</v>
      </c>
      <c r="HL5" t="e">
        <f>MK4_MSIM!AC:AC*"9p8!c"</f>
        <v>#VALUE!</v>
      </c>
      <c r="HM5" t="e">
        <f>MK4_MSIM!AD:AD*"9p8!d"</f>
        <v>#VALUE!</v>
      </c>
      <c r="HN5" t="e">
        <f>MK4_MSIM!AE:AE*"9p8!e"</f>
        <v>#VALUE!</v>
      </c>
      <c r="HO5" t="e">
        <f>MK4_MSIM!AF:AF*"9p8!f"</f>
        <v>#VALUE!</v>
      </c>
      <c r="HP5" t="e">
        <f>MK4_MSIM!AG:AG*"9p8!g"</f>
        <v>#VALUE!</v>
      </c>
      <c r="HQ5" t="e">
        <f>MK4_MSIM!AH:AH*"9p8!h"</f>
        <v>#VALUE!</v>
      </c>
      <c r="HR5" t="e">
        <f>MK4_MSIM!AI:AI*"9p8!i"</f>
        <v>#VALUE!</v>
      </c>
      <c r="HS5" t="e">
        <f>MK4_MSIM!AJ:AJ*"9p8!j"</f>
        <v>#VALUE!</v>
      </c>
      <c r="HT5" t="e">
        <f>MK4_MSIM!AK:AK*"9p8!k"</f>
        <v>#VALUE!</v>
      </c>
      <c r="HU5" t="e">
        <f>MK4_MSIM!AL:AL*"9p8!l"</f>
        <v>#VALUE!</v>
      </c>
      <c r="HV5" t="e">
        <f>MK4_MSIM!AM:AM*"9p8!m"</f>
        <v>#VALUE!</v>
      </c>
      <c r="HW5" t="e">
        <f>MK4_MSIM!AN:AN*"9p8!n"</f>
        <v>#VALUE!</v>
      </c>
      <c r="HX5" t="e">
        <f>MK4_MSIM!AO:AO*"9p8!o"</f>
        <v>#VALUE!</v>
      </c>
      <c r="HY5" t="e">
        <f>MK4_MSIM!AP:AP*"9p8!p"</f>
        <v>#VALUE!</v>
      </c>
      <c r="HZ5" t="e">
        <f>MK4_MSIM!AQ:AQ*"9p8!q"</f>
        <v>#VALUE!</v>
      </c>
      <c r="IA5" t="e">
        <f>MK4_MSIM!AR:AR*"9p8!r"</f>
        <v>#VALUE!</v>
      </c>
      <c r="IB5" t="e">
        <f>MK4_MSIM!AS:AS*"9p8!s"</f>
        <v>#VALUE!</v>
      </c>
      <c r="IC5" t="e">
        <f>MK4_MSIM!AT:AT*"9p8!t"</f>
        <v>#VALUE!</v>
      </c>
      <c r="ID5" t="e">
        <f>MK4_MSIM!AU:AU*"9p8!u"</f>
        <v>#VALUE!</v>
      </c>
      <c r="IE5" t="e">
        <f>MK4_MSIM!AV:AV*"9p8!v"</f>
        <v>#VALUE!</v>
      </c>
      <c r="IF5" t="e">
        <f>MK4_MSIM!AW:AW*"9p8!w"</f>
        <v>#VALUE!</v>
      </c>
      <c r="IG5" t="e">
        <f>MK4_MSIM!AX:AX*"9p8!x"</f>
        <v>#VALUE!</v>
      </c>
      <c r="IH5" t="e">
        <f>MK4_MSIM!AY:AY*"9p8!y"</f>
        <v>#VALUE!</v>
      </c>
      <c r="II5" t="e">
        <f>MK4_MSIM!AZ:AZ*"9p8!z"</f>
        <v>#VALUE!</v>
      </c>
      <c r="IJ5" t="e">
        <f>MK4_MSIM!BA:BA*"9p8!{"</f>
        <v>#VALUE!</v>
      </c>
      <c r="IK5" t="e">
        <f>MK4_MSIM!BB:BB*"9p8!|"</f>
        <v>#VALUE!</v>
      </c>
      <c r="IL5" t="e">
        <f>MK4_MSIM!BC:BC*"9p8!}"</f>
        <v>#VALUE!</v>
      </c>
      <c r="IM5" t="e">
        <f>MK4_MSIM!1:1-"9p8!~"</f>
        <v>#VALUE!</v>
      </c>
      <c r="IN5" t="e">
        <f>MK4_MSIM!2:2-"9p8!$#"</f>
        <v>#VALUE!</v>
      </c>
      <c r="IO5" t="e">
        <f>MK4_MSIM!3:3-"9p8!$$"</f>
        <v>#VALUE!</v>
      </c>
      <c r="IP5" t="e">
        <f>MK4_MSIM!4:4-"9p8!$%"</f>
        <v>#VALUE!</v>
      </c>
      <c r="IQ5" t="e">
        <f>MK4_MSIM!5:5-"9p8!$&amp;"</f>
        <v>#VALUE!</v>
      </c>
      <c r="IR5" t="e">
        <f>MK4_MSIM!6:6-"9p8!$'"</f>
        <v>#VALUE!</v>
      </c>
      <c r="IS5" t="e">
        <f>MK4_MSIM!7:7-"9p8!$("</f>
        <v>#VALUE!</v>
      </c>
      <c r="IT5" t="e">
        <f>MK4_MSIM!8:8-"9p8!$)"</f>
        <v>#VALUE!</v>
      </c>
      <c r="IU5" t="e">
        <f>MK4_MSIM!9:9-"9p8!$."</f>
        <v>#VALUE!</v>
      </c>
      <c r="IV5" t="e">
        <f>MK4_MSIM!10:10-"9p8!$/"</f>
        <v>#VALUE!</v>
      </c>
    </row>
    <row r="6" spans="1:256" x14ac:dyDescent="0.25">
      <c r="F6" t="e">
        <f>MK4_MSIM!11:11-"9p8!$0"</f>
        <v>#VALUE!</v>
      </c>
      <c r="G6" t="e">
        <f>MK4_MSIM!12:12-"9p8!$1"</f>
        <v>#VALUE!</v>
      </c>
      <c r="H6" t="e">
        <f>MK4_MSIM!13:13-"9p8!$2"</f>
        <v>#VALUE!</v>
      </c>
      <c r="I6" t="e">
        <f>MK4_MSIM!14:14-"9p8!$3"</f>
        <v>#VALUE!</v>
      </c>
      <c r="J6" t="e">
        <f>MK4_MSIM!15:15-"9p8!$4"</f>
        <v>#VALUE!</v>
      </c>
      <c r="K6" t="e">
        <f>MK4_MSIM!16:16-"9p8!$5"</f>
        <v>#VALUE!</v>
      </c>
      <c r="L6" t="e">
        <f>MK4_MSIM!17:17-"9p8!$6"</f>
        <v>#VALUE!</v>
      </c>
      <c r="M6" t="e">
        <f>MK4_MSIM!18:18-"9p8!$7"</f>
        <v>#VALUE!</v>
      </c>
      <c r="N6" t="e">
        <f>MK4_MSIM!19:19-"9p8!$8"</f>
        <v>#VALUE!</v>
      </c>
      <c r="O6" t="e">
        <f>MK4_MSIM!20:20-"9p8!$9"</f>
        <v>#VALUE!</v>
      </c>
      <c r="P6" t="e">
        <f>MK4_MSIM!21:21-"9p8!$:"</f>
        <v>#VALUE!</v>
      </c>
      <c r="Q6" t="e">
        <f>MK4_MSIM!22:22-"9p8!$;"</f>
        <v>#VALUE!</v>
      </c>
      <c r="R6" t="e">
        <f>MK4_MSIM!23:23-"9p8!$&lt;"</f>
        <v>#VALUE!</v>
      </c>
      <c r="S6" t="e">
        <f>MK4_MSIM!24:24-"9p8!$="</f>
        <v>#VALUE!</v>
      </c>
      <c r="T6" t="e">
        <f>MK4_MSIM!25:25-"9p8!$&gt;"</f>
        <v>#VALUE!</v>
      </c>
      <c r="U6" t="e">
        <f>MK4_MSIM!26:26-"9p8!$?"</f>
        <v>#VALUE!</v>
      </c>
      <c r="V6" t="e">
        <f>MK4_MSIM!27:27-"9p8!$@"</f>
        <v>#VALUE!</v>
      </c>
      <c r="W6" t="e">
        <f>MK4_MSIM!28:28-"9p8!$A"</f>
        <v>#VALUE!</v>
      </c>
      <c r="X6" t="e">
        <f>MK4_MSIM!29:29-"9p8!$B"</f>
        <v>#VALUE!</v>
      </c>
      <c r="Y6" t="e">
        <f>MK4_MSIM!30:30-"9p8!$C"</f>
        <v>#VALUE!</v>
      </c>
      <c r="Z6" t="e">
        <f>MK4_MSIM!31:31-"9p8!$D"</f>
        <v>#VALUE!</v>
      </c>
      <c r="AA6" t="e">
        <f>MK4_MSIM!32:32-"9p8!$E"</f>
        <v>#VALUE!</v>
      </c>
      <c r="AB6" t="e">
        <f>MK4_MSIM!33:33-"9p8!$F"</f>
        <v>#VALUE!</v>
      </c>
      <c r="AC6" t="e">
        <f>MK4_MSIM!34:34-"9p8!$G"</f>
        <v>#VALUE!</v>
      </c>
      <c r="AD6" t="e">
        <f>MK4_MSIM!35:35-"9p8!$H"</f>
        <v>#VALUE!</v>
      </c>
      <c r="AE6" t="e">
        <f>MK4_MSIM!36:36-"9p8!$I"</f>
        <v>#VALUE!</v>
      </c>
      <c r="AF6" t="e">
        <f>MK4_MSIM!37:37-"9p8!$J"</f>
        <v>#VALUE!</v>
      </c>
      <c r="AG6" t="e">
        <f>MK4_MSIM!38:38-"9p8!$K"</f>
        <v>#VALUE!</v>
      </c>
      <c r="AH6" t="e">
        <f>MK4_MSIM!39:39-"9p8!$L"</f>
        <v>#VALUE!</v>
      </c>
      <c r="AI6" t="e">
        <f>MK4_MSIM!40:40-"9p8!$M"</f>
        <v>#VALUE!</v>
      </c>
      <c r="AJ6" t="e">
        <f>MK4_MSIM!41:41-"9p8!$N"</f>
        <v>#VALUE!</v>
      </c>
      <c r="AK6" t="e">
        <f>MK4_MSIM!42:42-"9p8!$O"</f>
        <v>#VALUE!</v>
      </c>
      <c r="AL6" t="e">
        <f>MK4_MSIM!43:43-"9p8!$P"</f>
        <v>#VALUE!</v>
      </c>
      <c r="AM6" t="e">
        <f>MK4_MSIM!44:44-"9p8!$Q"</f>
        <v>#VALUE!</v>
      </c>
      <c r="AN6" t="e">
        <f>MK4_MSIM!45:45-"9p8!$R"</f>
        <v>#VALUE!</v>
      </c>
      <c r="AO6" t="e">
        <f>MK4_MSIM!46:46-"9p8!$S"</f>
        <v>#VALUE!</v>
      </c>
      <c r="AP6" t="e">
        <f>MK4_MSIM!47:47-"9p8!$T"</f>
        <v>#VALUE!</v>
      </c>
      <c r="AQ6" t="e">
        <f>MK4_MSIM!48:48-"9p8!$U"</f>
        <v>#VALUE!</v>
      </c>
      <c r="AR6" t="e">
        <f>MK4_MSIM!49:49-"9p8!$V"</f>
        <v>#VALUE!</v>
      </c>
      <c r="AS6" t="e">
        <f>MK4_MSIM!50:50-"9p8!$W"</f>
        <v>#VALUE!</v>
      </c>
      <c r="AT6" t="e">
        <f>MK4_MSIM!51:51-"9p8!$X"</f>
        <v>#VALUE!</v>
      </c>
      <c r="AU6" t="e">
        <f>MK4_MSIM!52:52-"9p8!$Y"</f>
        <v>#VALUE!</v>
      </c>
      <c r="AV6" t="e">
        <f>MK4_MSIM!53:53-"9p8!$Z"</f>
        <v>#VALUE!</v>
      </c>
      <c r="AW6" t="e">
        <f>MK4_MSIM!54:54-"9p8!$["</f>
        <v>#VALUE!</v>
      </c>
      <c r="AX6" t="e">
        <f>MK4_MSIM!55:55-"9p8!$\"</f>
        <v>#VALUE!</v>
      </c>
      <c r="AY6" t="e">
        <f>MK4_MSIM!56:56-"9p8!$]"</f>
        <v>#VALUE!</v>
      </c>
      <c r="AZ6" t="e">
        <f>MK4_MSIM!57:57-"9p8!$^"</f>
        <v>#VALUE!</v>
      </c>
      <c r="BA6" t="e">
        <f>MK4_MSIM!58:58-"9p8!$_"</f>
        <v>#VALUE!</v>
      </c>
      <c r="BB6" t="e">
        <f>MK4_MSIM!59:59-"9p8!$`"</f>
        <v>#VALUE!</v>
      </c>
      <c r="BC6" t="e">
        <f>MK4_MSIM!60:60-"9p8!$a"</f>
        <v>#VALUE!</v>
      </c>
      <c r="BD6" t="e">
        <f>MK4_MSIM!61:61-"9p8!$b"</f>
        <v>#VALUE!</v>
      </c>
      <c r="BE6" t="e">
        <f>MK4_MSIM!62:62-"9p8!$c"</f>
        <v>#VALUE!</v>
      </c>
      <c r="BF6" t="e">
        <f>MK4_MSIM!63:63-"9p8!$d"</f>
        <v>#VALUE!</v>
      </c>
      <c r="BG6" t="e">
        <f>MK4_MSIM!64:64-"9p8!$e"</f>
        <v>#VALUE!</v>
      </c>
      <c r="BH6" t="e">
        <f>MK4_MSIM!65:65-"9p8!$f"</f>
        <v>#VALUE!</v>
      </c>
      <c r="BI6" t="e">
        <f>MK4_MSIM!66:66-"9p8!$g"</f>
        <v>#VALUE!</v>
      </c>
      <c r="BJ6" t="e">
        <f>MK4_MSIM!67:67-"9p8!$h"</f>
        <v>#VALUE!</v>
      </c>
      <c r="BK6" t="e">
        <f>MK4_MSIM!68:68-"9p8!$i"</f>
        <v>#VALUE!</v>
      </c>
      <c r="BL6" t="e">
        <f>MK4_MSIM!69:69-"9p8!$j"</f>
        <v>#VALUE!</v>
      </c>
      <c r="BM6" t="e">
        <f>MK4_MSIM!70:70-"9p8!$k"</f>
        <v>#VALUE!</v>
      </c>
      <c r="BN6" t="e">
        <f>MK4_MSIM!71:71-"9p8!$l"</f>
        <v>#VALUE!</v>
      </c>
      <c r="BO6" t="e">
        <f>MK4_MSIM!72:72-"9p8!$m"</f>
        <v>#VALUE!</v>
      </c>
      <c r="BP6" t="e">
        <f>MK4_MSIM!73:73-"9p8!$n"</f>
        <v>#VALUE!</v>
      </c>
      <c r="BQ6" t="e">
        <f>MK4_MSIM!74:74-"9p8!$o"</f>
        <v>#VALUE!</v>
      </c>
      <c r="BR6" t="e">
        <f>MK4_MSIM!75:75-"9p8!$p"</f>
        <v>#VALUE!</v>
      </c>
      <c r="BS6" t="e">
        <f>MK4_MSIM!76:76-"9p8!$q"</f>
        <v>#VALUE!</v>
      </c>
      <c r="BT6" t="e">
        <f>MK4_MSIM!77:77-"9p8!$r"</f>
        <v>#VALUE!</v>
      </c>
      <c r="BU6" t="e">
        <f>MK4_MSIM!78:78-"9p8!$s"</f>
        <v>#VALUE!</v>
      </c>
      <c r="BV6" t="e">
        <f>MK4_MSIM!79:79-"9p8!$t"</f>
        <v>#VALUE!</v>
      </c>
      <c r="BW6" t="e">
        <f>MK4_MSIM!80:80-"9p8!$u"</f>
        <v>#VALUE!</v>
      </c>
      <c r="BX6" t="e">
        <f>MK4_MSIM!81:81-"9p8!$v"</f>
        <v>#VALUE!</v>
      </c>
      <c r="BY6" t="e">
        <f>MK4_MSIM!82:82-"9p8!$w"</f>
        <v>#VALUE!</v>
      </c>
      <c r="BZ6" t="e">
        <f>MK4_MSIM!83:83-"9p8!$x"</f>
        <v>#VALUE!</v>
      </c>
      <c r="CA6" t="e">
        <f>MK4_MSIM!84:84-"9p8!$y"</f>
        <v>#VALUE!</v>
      </c>
      <c r="CB6" t="e">
        <f>MK4_MSIM!85:85-"9p8!$z"</f>
        <v>#VALUE!</v>
      </c>
      <c r="CC6" t="e">
        <f>MK4_MSIM!86:86-"9p8!${"</f>
        <v>#VALUE!</v>
      </c>
      <c r="CD6" t="e">
        <f>MK4_MSIM!87:87-"9p8!$|"</f>
        <v>#VALUE!</v>
      </c>
      <c r="CE6" t="e">
        <f>MK4_MSIM!88:88-"9p8!$}"</f>
        <v>#VALUE!</v>
      </c>
      <c r="CF6" t="e">
        <f>MK4_MSIM!89:89-"9p8!$~"</f>
        <v>#VALUE!</v>
      </c>
      <c r="CG6" t="e">
        <f>MK4_MSIM!90:90-"9p8!%#"</f>
        <v>#VALUE!</v>
      </c>
      <c r="CH6" t="e">
        <f>MK4_MSIM!91:91-"9p8!%$"</f>
        <v>#VALUE!</v>
      </c>
      <c r="CI6" t="e">
        <f>MK4_MSIM!92:92-"9p8!%%"</f>
        <v>#VALUE!</v>
      </c>
      <c r="CJ6" t="e">
        <f>MK4_MSIM!93:93-"9p8!%&amp;"</f>
        <v>#VALUE!</v>
      </c>
      <c r="CK6" t="e">
        <f>MK4_MSIM!94:94-"9p8!%'"</f>
        <v>#VALUE!</v>
      </c>
      <c r="CL6" t="e">
        <f>MK4_MSIM!95:95-"9p8!%("</f>
        <v>#VALUE!</v>
      </c>
      <c r="CM6" t="e">
        <f>MK4_MSIM!96:96-"9p8!%)"</f>
        <v>#VALUE!</v>
      </c>
      <c r="CN6" t="e">
        <f>MK4_MSIM!97:97-"9p8!%."</f>
        <v>#VALUE!</v>
      </c>
      <c r="CO6" t="e">
        <f>MK4_MSIM!98:98-"9p8!%/"</f>
        <v>#VALUE!</v>
      </c>
      <c r="CP6" t="e">
        <f>MK4_MSIM!99:99-"9p8!%0"</f>
        <v>#VALUE!</v>
      </c>
      <c r="CQ6" t="e">
        <f>MK4_MSIM!100:100-"9p8!%1"</f>
        <v>#VALUE!</v>
      </c>
      <c r="CR6" t="e">
        <f>MK4_MSIM!101:101-"9p8!%2"</f>
        <v>#VALUE!</v>
      </c>
      <c r="CS6" t="e">
        <f>MK4_MSIM!102:102-"9p8!%3"</f>
        <v>#VALUE!</v>
      </c>
      <c r="CT6" t="e">
        <f>MK4_MSIM!103:103-"9p8!%4"</f>
        <v>#VALUE!</v>
      </c>
      <c r="CU6" t="e">
        <f>MK4_MSIM!104:104-"9p8!%5"</f>
        <v>#VALUE!</v>
      </c>
      <c r="CV6" t="e">
        <f>MK4_MSIM!105:105-"9p8!%6"</f>
        <v>#VALUE!</v>
      </c>
      <c r="CW6" t="e">
        <f>MK4_MSIM!106:106-"9p8!%7"</f>
        <v>#VALUE!</v>
      </c>
      <c r="CX6" t="e">
        <f>MK4_MSIM!107:107-"9p8!%8"</f>
        <v>#VALUE!</v>
      </c>
      <c r="CY6" t="e">
        <f>MK4_MSIM!108:108-"9p8!%9"</f>
        <v>#VALUE!</v>
      </c>
      <c r="CZ6" t="e">
        <f>MK4_MSIM!109:109-"9p8!%:"</f>
        <v>#VALUE!</v>
      </c>
      <c r="DA6" t="e">
        <f>MK4_MSIM!110:110-"9p8!%;"</f>
        <v>#VALUE!</v>
      </c>
      <c r="DB6" t="e">
        <f>MK4_MSIM!111:111-"9p8!%&lt;"</f>
        <v>#VALUE!</v>
      </c>
      <c r="DC6" t="e">
        <f>MK4_MSIM!112:112-"9p8!%="</f>
        <v>#VALUE!</v>
      </c>
      <c r="DD6" t="e">
        <f>MK4_MSIM!113:113-"9p8!%&gt;"</f>
        <v>#VALUE!</v>
      </c>
      <c r="DE6" t="e">
        <f>MK4_MSIM!114:114-"9p8!%?"</f>
        <v>#VALUE!</v>
      </c>
      <c r="DF6" t="e">
        <f>MK4_MSIM!115:115-"9p8!%@"</f>
        <v>#VALUE!</v>
      </c>
      <c r="DG6" t="e">
        <f>MK4_MSIM!116:116-"9p8!%A"</f>
        <v>#VALUE!</v>
      </c>
      <c r="DH6" t="e">
        <f>MK4_MSIM!117:117-"9p8!%B"</f>
        <v>#VALUE!</v>
      </c>
      <c r="DI6" t="e">
        <f>MK4_MSIM!118:118-"9p8!%C"</f>
        <v>#VALUE!</v>
      </c>
      <c r="DJ6" t="e">
        <f>MK4_MSIM!119:119-"9p8!%D"</f>
        <v>#VALUE!</v>
      </c>
      <c r="DK6" t="e">
        <f>MK4_MSIM!120:120-"9p8!%E"</f>
        <v>#VALUE!</v>
      </c>
      <c r="DL6" t="e">
        <f>MK4_MSIM!121:121-"9p8!%F"</f>
        <v>#VALUE!</v>
      </c>
      <c r="DM6" t="e">
        <f>MK4_MSIM!122:122-"9p8!%G"</f>
        <v>#VALUE!</v>
      </c>
      <c r="DN6" t="e">
        <f>MK4_MSIM!123:123-"9p8!%H"</f>
        <v>#VALUE!</v>
      </c>
      <c r="DO6" t="e">
        <f>MK4_MSIM!124:124-"9p8!%I"</f>
        <v>#VALUE!</v>
      </c>
      <c r="DP6" t="e">
        <f>MK4_MSIM!125:125-"9p8!%J"</f>
        <v>#VALUE!</v>
      </c>
      <c r="DQ6" t="e">
        <f>MK4_MSIM!126:126-"9p8!%K"</f>
        <v>#VALUE!</v>
      </c>
      <c r="DR6" t="e">
        <f>MK4_MSIM!127:127-"9p8!%L"</f>
        <v>#VALUE!</v>
      </c>
      <c r="DS6" t="e">
        <f>MK4_MSIM!128:128-"9p8!%M"</f>
        <v>#VALUE!</v>
      </c>
      <c r="DT6" t="e">
        <f>MK4_MSIM!129:129-"9p8!%N"</f>
        <v>#VALUE!</v>
      </c>
      <c r="DU6" t="e">
        <f>MK4_MSIM!130:130-"9p8!%O"</f>
        <v>#VALUE!</v>
      </c>
      <c r="DV6" t="e">
        <f>MK4_MSIM!131:131-"9p8!%P"</f>
        <v>#VALUE!</v>
      </c>
      <c r="DW6" t="e">
        <f>MK4_MSIM!132:132-"9p8!%Q"</f>
        <v>#VALUE!</v>
      </c>
      <c r="DX6" t="e">
        <f>MK4_MSIM!133:133-"9p8!%R"</f>
        <v>#VALUE!</v>
      </c>
      <c r="DY6" t="e">
        <f>MK4_MSIM!134:134-"9p8!%S"</f>
        <v>#VALUE!</v>
      </c>
      <c r="DZ6" t="e">
        <f>MK4_MSIM!135:135-"9p8!%T"</f>
        <v>#VALUE!</v>
      </c>
      <c r="EA6" t="e">
        <f>MK4_MSIM!136:136-"9p8!%U"</f>
        <v>#VALUE!</v>
      </c>
      <c r="EB6" t="e">
        <f>MK4_MSIM!137:137-"9p8!%V"</f>
        <v>#VALUE!</v>
      </c>
      <c r="EC6" t="e">
        <f>MK4_MSIM!138:138-"9p8!%W"</f>
        <v>#VALUE!</v>
      </c>
      <c r="ED6" t="e">
        <f>MK4_MSIM!139:139-"9p8!%X"</f>
        <v>#VALUE!</v>
      </c>
      <c r="EE6" t="e">
        <f>MK4_MSIM!140:140-"9p8!%Y"</f>
        <v>#VALUE!</v>
      </c>
      <c r="EF6" t="e">
        <f>MK4_MSIM!141:141-"9p8!%Z"</f>
        <v>#VALUE!</v>
      </c>
      <c r="EG6" t="e">
        <f>MK4_MSIM!142:142-"9p8!%["</f>
        <v>#VALUE!</v>
      </c>
      <c r="EH6" t="e">
        <f>MK4_MSIM!143:143-"9p8!%\"</f>
        <v>#VALUE!</v>
      </c>
      <c r="EI6" t="e">
        <f>MK4_MSIM!144:144-"9p8!%]"</f>
        <v>#VALUE!</v>
      </c>
      <c r="EJ6" t="e">
        <f>MK4_MSIM!145:145-"9p8!%^"</f>
        <v>#VALUE!</v>
      </c>
      <c r="EK6" t="e">
        <f>MK4_MSIM!146:146-"9p8!%_"</f>
        <v>#VALUE!</v>
      </c>
      <c r="EL6" t="e">
        <f>MK4_MSIM!147:147-"9p8!%`"</f>
        <v>#VALUE!</v>
      </c>
      <c r="EM6" t="e">
        <f>MK4_MSIM!148:148-"9p8!%a"</f>
        <v>#VALUE!</v>
      </c>
      <c r="EN6" t="e">
        <f>MK4_MSIM!149:149-"9p8!%b"</f>
        <v>#VALUE!</v>
      </c>
      <c r="EO6" t="e">
        <f>MK4_MSIM!150:150-"9p8!%c"</f>
        <v>#VALUE!</v>
      </c>
      <c r="EP6" t="e">
        <f>MK4_MSIM!151:151-"9p8!%d"</f>
        <v>#VALUE!</v>
      </c>
      <c r="EQ6" t="e">
        <f>MK4_MSIM!152:152-"9p8!%e"</f>
        <v>#VALUE!</v>
      </c>
      <c r="ER6" t="e">
        <f>MK4_MSIM!153:153-"9p8!%f"</f>
        <v>#VALUE!</v>
      </c>
      <c r="ES6" t="e">
        <f>MK4_MSIM!154:154-"9p8!%g"</f>
        <v>#VALUE!</v>
      </c>
      <c r="ET6" t="e">
        <f>MK4_MSIM!155:155-"9p8!%h"</f>
        <v>#VALUE!</v>
      </c>
      <c r="EU6" t="e">
        <f>MK4_MSIM!156:156-"9p8!%i"</f>
        <v>#VALUE!</v>
      </c>
      <c r="EV6" t="e">
        <f>MK4_MSIM!157:157-"9p8!%j"</f>
        <v>#VALUE!</v>
      </c>
      <c r="EW6" t="e">
        <f>MK4_MSIM!158:158-"9p8!%k"</f>
        <v>#VALUE!</v>
      </c>
      <c r="EX6" t="e">
        <f>MK4_MSIM!159:159-"9p8!%l"</f>
        <v>#VALUE!</v>
      </c>
      <c r="EY6" t="e">
        <f>MK4_MSIM!160:160-"9p8!%m"</f>
        <v>#VALUE!</v>
      </c>
      <c r="EZ6" t="e">
        <f>MK4_MSIM!161:161-"9p8!%n"</f>
        <v>#VALUE!</v>
      </c>
      <c r="FA6" t="e">
        <f>MK4_MSIM!162:162-"9p8!%o"</f>
        <v>#VALUE!</v>
      </c>
      <c r="FB6" t="e">
        <f>MK4_MSIM!163:163-"9p8!%p"</f>
        <v>#VALUE!</v>
      </c>
      <c r="FC6" t="e">
        <f>MK4_MSIM!164:164-"9p8!%q"</f>
        <v>#VALUE!</v>
      </c>
      <c r="FD6" t="e">
        <f>MK4_MSIM!165:165-"9p8!%r"</f>
        <v>#VALUE!</v>
      </c>
      <c r="FE6" t="e">
        <f>MK4_MSIM!166:166-"9p8!%s"</f>
        <v>#VALUE!</v>
      </c>
      <c r="FF6" t="e">
        <f>MK4_MSIM!167:167-"9p8!%t"</f>
        <v>#VALUE!</v>
      </c>
      <c r="FG6" t="e">
        <f>MK4_MSIM!168:168-"9p8!%u"</f>
        <v>#VALUE!</v>
      </c>
      <c r="FH6" t="e">
        <f>MK4_MSIM!169:169-"9p8!%v"</f>
        <v>#VALUE!</v>
      </c>
      <c r="FI6" t="e">
        <f>MK4_MSIM!170:170-"9p8!%w"</f>
        <v>#VALUE!</v>
      </c>
      <c r="FJ6" t="e">
        <f>MK4_MSIM!171:171-"9p8!%x"</f>
        <v>#VALUE!</v>
      </c>
      <c r="FK6" t="e">
        <f>MK4_MSIM!172:172-"9p8!%y"</f>
        <v>#VALUE!</v>
      </c>
      <c r="FL6" t="e">
        <f>MK4_MSIM!173:173-"9p8!%z"</f>
        <v>#VALUE!</v>
      </c>
      <c r="FM6" t="e">
        <f>MK4_MSIM!174:174-"9p8!%{"</f>
        <v>#VALUE!</v>
      </c>
      <c r="FN6" t="e">
        <f>MK4_MSIM!175:175-"9p8!%|"</f>
        <v>#VALUE!</v>
      </c>
      <c r="FO6" t="e">
        <f>MK4_MSIM!176:176-"9p8!%}"</f>
        <v>#VALUE!</v>
      </c>
      <c r="FP6" t="e">
        <f>MK4_MSIM!177:177-"9p8!%~"</f>
        <v>#VALUE!</v>
      </c>
      <c r="FQ6" t="e">
        <f>MK4_MSIM!178:178-"9p8!&amp;#"</f>
        <v>#VALUE!</v>
      </c>
      <c r="FR6" t="e">
        <f>MK4_MSIM!179:179-"9p8!&amp;$"</f>
        <v>#VALUE!</v>
      </c>
      <c r="FS6" t="e">
        <f>MK4_MSIM!180:180-"9p8!&amp;%"</f>
        <v>#VALUE!</v>
      </c>
      <c r="FT6" t="e">
        <f>MK4_MSIM!181:181-"9p8!&amp;&amp;"</f>
        <v>#VALUE!</v>
      </c>
      <c r="FU6" t="e">
        <f>MK4_MSIM!182:182-"9p8!&amp;'"</f>
        <v>#VALUE!</v>
      </c>
      <c r="FV6" t="e">
        <f>MK4_MSIM!183:183-"9p8!&amp;("</f>
        <v>#VALUE!</v>
      </c>
      <c r="FW6" t="e">
        <f>MK4_MSIM!184:184-"9p8!&amp;)"</f>
        <v>#VALUE!</v>
      </c>
      <c r="FX6" t="e">
        <f>MK4_MSIM!185:185-"9p8!&amp;."</f>
        <v>#VALUE!</v>
      </c>
      <c r="FY6" t="e">
        <f>MK4_MSIM!186:186-"9p8!&amp;/"</f>
        <v>#VALUE!</v>
      </c>
      <c r="FZ6" t="e">
        <f>MK4_MSIM!187:187-"9p8!&amp;0"</f>
        <v>#VALUE!</v>
      </c>
      <c r="GA6" t="e">
        <f>MK4_MSIM!188:188-"9p8!&amp;1"</f>
        <v>#VALUE!</v>
      </c>
      <c r="GB6" t="e">
        <f>MK4_MSIM!189:189-"9p8!&amp;2"</f>
        <v>#VALUE!</v>
      </c>
      <c r="GC6" t="e">
        <f>MK4_MSIM!190:190-"9p8!&amp;3"</f>
        <v>#VALUE!</v>
      </c>
      <c r="GD6" t="e">
        <f>MK4_MSIM!191:191-"9p8!&amp;4"</f>
        <v>#VALUE!</v>
      </c>
      <c r="GE6" t="e">
        <f>MK4_MSIM!192:192-"9p8!&amp;5"</f>
        <v>#VALUE!</v>
      </c>
      <c r="GF6" t="e">
        <f>MK4_MSIM!193:193-"9p8!&amp;6"</f>
        <v>#VALUE!</v>
      </c>
      <c r="GG6" t="e">
        <f>MK4_MSIM!194:194-"9p8!&amp;7"</f>
        <v>#VALUE!</v>
      </c>
      <c r="GH6" t="e">
        <f>MK4_MSIM!195:195-"9p8!&amp;8"</f>
        <v>#VALUE!</v>
      </c>
      <c r="GI6" t="e">
        <f>MK4_MSIM!196:196-"9p8!&amp;9"</f>
        <v>#VALUE!</v>
      </c>
      <c r="GJ6" t="e">
        <f>MK4_MSIM!197:197-"9p8!&amp;:"</f>
        <v>#VALUE!</v>
      </c>
      <c r="GK6" t="e">
        <f>MK4_MSIM!198:198-"9p8!&amp;;"</f>
        <v>#VALUE!</v>
      </c>
      <c r="GL6" t="e">
        <f>MK4_MSIM!199:199-"9p8!&amp;&lt;"</f>
        <v>#VALUE!</v>
      </c>
      <c r="GM6" t="e">
        <f>MK4_MSIM!200:200-"9p8!&amp;="</f>
        <v>#VALUE!</v>
      </c>
      <c r="GN6" t="e">
        <f>MK4_MSIM!201:201-"9p8!&amp;&gt;"</f>
        <v>#VALUE!</v>
      </c>
      <c r="GO6" t="e">
        <f>MK4_MSIM!202:202-"9p8!&amp;?"</f>
        <v>#VALUE!</v>
      </c>
      <c r="GP6" t="e">
        <f>MK4_MSIM!203:203-"9p8!&amp;@"</f>
        <v>#VALUE!</v>
      </c>
      <c r="GQ6" t="e">
        <f>MK4_MSIM!204:204-"9p8!&amp;A"</f>
        <v>#VALUE!</v>
      </c>
      <c r="GR6" t="e">
        <f>MK4_MSIM!205:205-"9p8!&amp;B"</f>
        <v>#VALUE!</v>
      </c>
      <c r="GS6" t="e">
        <f>MK4_MSIM!206:206-"9p8!&amp;C"</f>
        <v>#VALUE!</v>
      </c>
      <c r="GT6" t="e">
        <f>MK4_MSIM!207:207-"9p8!&amp;D"</f>
        <v>#VALUE!</v>
      </c>
      <c r="GU6" t="e">
        <f>MK4_MSIM!208:208-"9p8!&amp;E"</f>
        <v>#VALUE!</v>
      </c>
      <c r="GV6" t="e">
        <f>MK4_MSIM!209:209-"9p8!&amp;F"</f>
        <v>#VALUE!</v>
      </c>
      <c r="GW6" t="e">
        <f>MK4_MSIM!210:210-"9p8!&amp;G"</f>
        <v>#VALUE!</v>
      </c>
      <c r="GX6" t="e">
        <f>MK4_MSIM!211:211-"9p8!&amp;H"</f>
        <v>#VALUE!</v>
      </c>
      <c r="GY6" t="e">
        <f>MK4_MSIM!212:212-"9p8!&amp;I"</f>
        <v>#VALUE!</v>
      </c>
      <c r="GZ6" t="e">
        <f>MK4_MSIM!213:213-"9p8!&amp;J"</f>
        <v>#VALUE!</v>
      </c>
      <c r="HA6" t="e">
        <f>MK4_MSIM!214:214-"9p8!&amp;K"</f>
        <v>#VALUE!</v>
      </c>
      <c r="HB6" t="e">
        <f>MK4_MSIM!215:215-"9p8!&amp;L"</f>
        <v>#VALUE!</v>
      </c>
      <c r="HC6" t="e">
        <f>MK4_MSIM!216:216-"9p8!&amp;M"</f>
        <v>#VALUE!</v>
      </c>
      <c r="HD6" t="e">
        <f>MK4_MSIM!217:217-"9p8!&amp;N"</f>
        <v>#VALUE!</v>
      </c>
      <c r="HE6" t="e">
        <f>MK4_MSIM!218:218-"9p8!&amp;O"</f>
        <v>#VALUE!</v>
      </c>
      <c r="HF6" t="e">
        <f>MK4_MSIM!219:219-"9p8!&amp;P"</f>
        <v>#VALUE!</v>
      </c>
      <c r="HG6" t="e">
        <f>MK4_MSIM!220:220-"9p8!&amp;Q"</f>
        <v>#VALUE!</v>
      </c>
      <c r="HH6" t="e">
        <f>MK4_MSIM!221:221-"9p8!&amp;R"</f>
        <v>#VALUE!</v>
      </c>
      <c r="HI6" t="e">
        <f>MK4_MSIM!222:222-"9p8!&amp;S"</f>
        <v>#VALUE!</v>
      </c>
      <c r="HJ6" t="e">
        <f>MK4_MSIM!223:223-"9p8!&amp;T"</f>
        <v>#VALUE!</v>
      </c>
      <c r="HK6" t="e">
        <f>MK4_MSIM!A1+"9p8!&amp;U"</f>
        <v>#VALUE!</v>
      </c>
      <c r="HL6" t="e">
        <f>MK4_MSIM!A2+"9p8!&amp;V"</f>
        <v>#VALUE!</v>
      </c>
      <c r="HM6" t="e">
        <f>MK4_MSIM!A3+"9p8!&amp;W"</f>
        <v>#VALUE!</v>
      </c>
      <c r="HN6" t="e">
        <f>MK4_MSIM!A4+"9p8!&amp;X"</f>
        <v>#VALUE!</v>
      </c>
      <c r="HO6" t="e">
        <f>MK4_MSIM!A5+"9p8!&amp;Y"</f>
        <v>#VALUE!</v>
      </c>
      <c r="HP6" t="e">
        <f>MK4_MSIM!A6+"9p8!&amp;Z"</f>
        <v>#VALUE!</v>
      </c>
      <c r="HQ6" t="e">
        <f>MK4_MSIM!A7+"9p8!&amp;["</f>
        <v>#VALUE!</v>
      </c>
      <c r="HR6" t="e">
        <f>MK4_MSIM!A8+"9p8!&amp;\"</f>
        <v>#VALUE!</v>
      </c>
      <c r="HS6" t="e">
        <f>MK4_MSIM!A9+"9p8!&amp;]"</f>
        <v>#VALUE!</v>
      </c>
      <c r="HT6" t="e">
        <f>MK4_MSIM!A10+"9p8!&amp;^"</f>
        <v>#VALUE!</v>
      </c>
      <c r="HU6" t="e">
        <f>MK4_MSIM!E10+"9p8!&amp;_"</f>
        <v>#VALUE!</v>
      </c>
      <c r="HV6" t="e">
        <f>MK4_MSIM!E11+"9p8!&amp;`"</f>
        <v>#VALUE!</v>
      </c>
      <c r="HW6" t="e">
        <f>MK4_MSIM!E12+"9p8!&amp;a"</f>
        <v>#VALUE!</v>
      </c>
      <c r="HX6" t="e">
        <f>MK4_MSIM!E13+"9p8!&amp;b"</f>
        <v>#VALUE!</v>
      </c>
      <c r="HY6" t="e">
        <f>MK4_MSIM!E14+"9p8!&amp;c"</f>
        <v>#VALUE!</v>
      </c>
      <c r="HZ6" t="e">
        <f>MK4_MSIM!E15+"9p8!&amp;d"</f>
        <v>#VALUE!</v>
      </c>
      <c r="IA6" t="e">
        <f>MK4_MSIM!E16+"9p8!&amp;e"</f>
        <v>#VALUE!</v>
      </c>
      <c r="IB6" t="e">
        <f>MK4_MSIM!E17+"9p8!&amp;f"</f>
        <v>#VALUE!</v>
      </c>
      <c r="IC6" t="e">
        <f>MK4_MSIM!E18+"9p8!&amp;g"</f>
        <v>#VALUE!</v>
      </c>
      <c r="ID6" t="e">
        <f>MK4_MSIM!E19+"9p8!&amp;h"</f>
        <v>#VALUE!</v>
      </c>
      <c r="IE6" t="e">
        <f>MK4_MSIM!E20+"9p8!&amp;i"</f>
        <v>#VALUE!</v>
      </c>
      <c r="IF6" t="e">
        <f>MK4_MSIM!E21+"9p8!&amp;j"</f>
        <v>#VALUE!</v>
      </c>
      <c r="IG6" t="e">
        <f>MK4_MSIM!E22+"9p8!&amp;k"</f>
        <v>#VALUE!</v>
      </c>
      <c r="IH6" t="e">
        <f>MK4_MSIM!E23+"9p8!&amp;l"</f>
        <v>#VALUE!</v>
      </c>
      <c r="II6" t="e">
        <f>MK4_SSIM!A:A*"9p8!&amp;m"</f>
        <v>#VALUE!</v>
      </c>
      <c r="IJ6" t="e">
        <f>MK4_SSIM!B:B*"9p8!&amp;n"</f>
        <v>#VALUE!</v>
      </c>
      <c r="IK6" t="e">
        <f>MK4_SSIM!C:C*"9p8!&amp;o"</f>
        <v>#VALUE!</v>
      </c>
      <c r="IL6" t="e">
        <f>MK4_SSIM!D:D*"9p8!&amp;p"</f>
        <v>#VALUE!</v>
      </c>
      <c r="IM6" t="e">
        <f>MK4_SSIM!E:E*"9p8!&amp;q"</f>
        <v>#VALUE!</v>
      </c>
      <c r="IN6" t="e">
        <f>MK4_SSIM!F:F*"9p8!&amp;r"</f>
        <v>#VALUE!</v>
      </c>
      <c r="IO6" t="e">
        <f>MK4_SSIM!G:G*"9p8!&amp;s"</f>
        <v>#VALUE!</v>
      </c>
      <c r="IP6" t="e">
        <f>MK4_SSIM!H:H*"9p8!&amp;t"</f>
        <v>#VALUE!</v>
      </c>
      <c r="IQ6" t="e">
        <f>MK4_SSIM!I:I*"9p8!&amp;u"</f>
        <v>#VALUE!</v>
      </c>
      <c r="IR6" t="e">
        <f>MK4_SSIM!J:J*"9p8!&amp;v"</f>
        <v>#VALUE!</v>
      </c>
      <c r="IS6" t="e">
        <f>MK4_SSIM!K:K*"9p8!&amp;w"</f>
        <v>#VALUE!</v>
      </c>
      <c r="IT6" t="e">
        <f>MK4_SSIM!L:L*"9p8!&amp;x"</f>
        <v>#VALUE!</v>
      </c>
      <c r="IU6" t="e">
        <f>MK4_SSIM!M:M*"9p8!&amp;y"</f>
        <v>#VALUE!</v>
      </c>
      <c r="IV6" t="e">
        <f>MK4_SSIM!N:N*"9p8!&amp;z"</f>
        <v>#VALUE!</v>
      </c>
    </row>
    <row r="7" spans="1:256" x14ac:dyDescent="0.25">
      <c r="F7" t="e">
        <f>MK4_SSIM!O:O*"9p8!&amp;{"</f>
        <v>#VALUE!</v>
      </c>
      <c r="G7" t="e">
        <f>MK4_SSIM!P:P*"9p8!&amp;|"</f>
        <v>#VALUE!</v>
      </c>
      <c r="H7" t="e">
        <f>MK4_SSIM!Q:Q*"9p8!&amp;}"</f>
        <v>#VALUE!</v>
      </c>
      <c r="I7" t="e">
        <f>MK4_SSIM!R:R*"9p8!&amp;~"</f>
        <v>#VALUE!</v>
      </c>
      <c r="J7" t="e">
        <f>MK4_SSIM!S:S*"9p8!'#"</f>
        <v>#VALUE!</v>
      </c>
      <c r="K7" t="e">
        <f>MK4_SSIM!T:T*"9p8!'$"</f>
        <v>#VALUE!</v>
      </c>
      <c r="L7" t="e">
        <f>MK4_SSIM!U:U*"9p8!'%"</f>
        <v>#VALUE!</v>
      </c>
      <c r="M7" t="e">
        <f>MK4_SSIM!V:V*"9p8!'&amp;"</f>
        <v>#VALUE!</v>
      </c>
      <c r="N7" t="e">
        <f>MK4_SSIM!W:W*"9p8!''"</f>
        <v>#VALUE!</v>
      </c>
      <c r="O7" t="e">
        <f>MK4_SSIM!X:X*"9p8!'("</f>
        <v>#VALUE!</v>
      </c>
      <c r="P7" t="e">
        <f>MK4_SSIM!Y:Y*"9p8!')"</f>
        <v>#VALUE!</v>
      </c>
      <c r="Q7" t="e">
        <f>MK4_SSIM!Z:Z*"9p8!'."</f>
        <v>#VALUE!</v>
      </c>
      <c r="R7" t="e">
        <f>MK4_SSIM!AA:AA*"9p8!'/"</f>
        <v>#VALUE!</v>
      </c>
      <c r="S7" t="e">
        <f>MK4_SSIM!AB:AB*"9p8!'0"</f>
        <v>#VALUE!</v>
      </c>
      <c r="T7" t="e">
        <f>MK4_SSIM!AC:AC*"9p8!'1"</f>
        <v>#VALUE!</v>
      </c>
      <c r="U7" t="e">
        <f>MK4_SSIM!AD:AD*"9p8!'2"</f>
        <v>#VALUE!</v>
      </c>
      <c r="V7" t="e">
        <f>MK4_SSIM!AE:AE*"9p8!'3"</f>
        <v>#VALUE!</v>
      </c>
      <c r="W7" t="e">
        <f>MK4_SSIM!AF:AF*"9p8!'4"</f>
        <v>#VALUE!</v>
      </c>
      <c r="X7" t="e">
        <f>MK4_SSIM!AG:AG*"9p8!'5"</f>
        <v>#VALUE!</v>
      </c>
      <c r="Y7" t="e">
        <f>MK4_SSIM!AH:AH*"9p8!'6"</f>
        <v>#VALUE!</v>
      </c>
      <c r="Z7" t="e">
        <f>MK4_SSIM!AI:AI*"9p8!'7"</f>
        <v>#VALUE!</v>
      </c>
      <c r="AA7" t="e">
        <f>MK4_SSIM!AJ:AJ*"9p8!'8"</f>
        <v>#VALUE!</v>
      </c>
      <c r="AB7" t="e">
        <f>MK4_SSIM!AK:AK*"9p8!'9"</f>
        <v>#VALUE!</v>
      </c>
      <c r="AC7" t="e">
        <f>MK4_SSIM!AL:AL*"9p8!':"</f>
        <v>#VALUE!</v>
      </c>
      <c r="AD7" t="e">
        <f>MK4_SSIM!AM:AM*"9p8!';"</f>
        <v>#VALUE!</v>
      </c>
      <c r="AE7" t="e">
        <f>MK4_SSIM!AN:AN*"9p8!'&lt;"</f>
        <v>#VALUE!</v>
      </c>
      <c r="AF7" t="e">
        <f>MK4_SSIM!AO:AO*"9p8!'="</f>
        <v>#VALUE!</v>
      </c>
      <c r="AG7" t="e">
        <f>MK4_SSIM!AP:AP*"9p8!'&gt;"</f>
        <v>#VALUE!</v>
      </c>
      <c r="AH7" t="e">
        <f>MK4_SSIM!AQ:AQ*"9p8!'?"</f>
        <v>#VALUE!</v>
      </c>
      <c r="AI7" t="e">
        <f>MK4_SSIM!AR:AR*"9p8!'@"</f>
        <v>#VALUE!</v>
      </c>
      <c r="AJ7" t="e">
        <f>MK4_SSIM!AS:AS*"9p8!'A"</f>
        <v>#VALUE!</v>
      </c>
      <c r="AK7" t="e">
        <f>MK4_SSIM!AT:AT*"9p8!'B"</f>
        <v>#VALUE!</v>
      </c>
      <c r="AL7" t="e">
        <f>MK4_SSIM!AU:AU*"9p8!'C"</f>
        <v>#VALUE!</v>
      </c>
      <c r="AM7" t="e">
        <f>MK4_SSIM!AV:AV*"9p8!'D"</f>
        <v>#VALUE!</v>
      </c>
      <c r="AN7" t="e">
        <f>MK4_SSIM!AW:AW*"9p8!'E"</f>
        <v>#VALUE!</v>
      </c>
      <c r="AO7" t="e">
        <f>MK4_SSIM!AX:AX*"9p8!'F"</f>
        <v>#VALUE!</v>
      </c>
      <c r="AP7" t="e">
        <f>MK4_SSIM!AY:AY*"9p8!'G"</f>
        <v>#VALUE!</v>
      </c>
      <c r="AQ7" t="e">
        <f>MK4_SSIM!1:1-"9p8!'H"</f>
        <v>#VALUE!</v>
      </c>
      <c r="AR7" t="e">
        <f>MK4_SSIM!2:2-"9p8!'I"</f>
        <v>#VALUE!</v>
      </c>
      <c r="AS7" t="e">
        <f>MK4_SSIM!3:3-"9p8!'J"</f>
        <v>#VALUE!</v>
      </c>
      <c r="AT7" t="e">
        <f>MK4_SSIM!4:4-"9p8!'K"</f>
        <v>#VALUE!</v>
      </c>
      <c r="AU7" t="e">
        <f>MK4_SSIM!5:5-"9p8!'L"</f>
        <v>#VALUE!</v>
      </c>
      <c r="AV7" t="e">
        <f>MK4_SSIM!6:6-"9p8!'M"</f>
        <v>#VALUE!</v>
      </c>
      <c r="AW7" t="e">
        <f>MK4_SSIM!7:7-"9p8!'N"</f>
        <v>#VALUE!</v>
      </c>
      <c r="AX7" t="e">
        <f>MK4_SSIM!8:8-"9p8!'O"</f>
        <v>#VALUE!</v>
      </c>
      <c r="AY7" t="e">
        <f>MK4_SSIM!9:9-"9p8!'P"</f>
        <v>#VALUE!</v>
      </c>
      <c r="AZ7" t="e">
        <f>MK4_SSIM!10:10-"9p8!'Q"</f>
        <v>#VALUE!</v>
      </c>
      <c r="BA7" t="e">
        <f>MK4_SSIM!11:11-"9p8!'R"</f>
        <v>#VALUE!</v>
      </c>
      <c r="BB7" t="e">
        <f>MK4_SSIM!12:12-"9p8!'S"</f>
        <v>#VALUE!</v>
      </c>
      <c r="BC7" t="e">
        <f>MK4_SSIM!13:13-"9p8!'T"</f>
        <v>#VALUE!</v>
      </c>
      <c r="BD7" t="e">
        <f>MK4_SSIM!14:14-"9p8!'U"</f>
        <v>#VALUE!</v>
      </c>
      <c r="BE7" t="e">
        <f>MK4_SSIM!15:15-"9p8!'V"</f>
        <v>#VALUE!</v>
      </c>
      <c r="BF7" t="e">
        <f>MK4_SSIM!16:16-"9p8!'W"</f>
        <v>#VALUE!</v>
      </c>
      <c r="BG7" t="e">
        <f>MK4_SSIM!17:17-"9p8!'X"</f>
        <v>#VALUE!</v>
      </c>
      <c r="BH7" t="e">
        <f>MK4_SSIM!18:18-"9p8!'Y"</f>
        <v>#VALUE!</v>
      </c>
      <c r="BI7" t="e">
        <f>MK4_SSIM!19:19-"9p8!'Z"</f>
        <v>#VALUE!</v>
      </c>
      <c r="BJ7" t="e">
        <f>MK4_SSIM!20:20-"9p8!'["</f>
        <v>#VALUE!</v>
      </c>
      <c r="BK7" t="e">
        <f>MK4_SSIM!21:21-"9p8!'\"</f>
        <v>#VALUE!</v>
      </c>
      <c r="BL7" t="e">
        <f>MK4_SSIM!22:22-"9p8!']"</f>
        <v>#VALUE!</v>
      </c>
      <c r="BM7" t="e">
        <f>MK4_SSIM!23:23-"9p8!'^"</f>
        <v>#VALUE!</v>
      </c>
      <c r="BN7" t="e">
        <f>MK4_SSIM!24:24-"9p8!'_"</f>
        <v>#VALUE!</v>
      </c>
      <c r="BO7" t="e">
        <f>MK4_SSIM!25:25-"9p8!'`"</f>
        <v>#VALUE!</v>
      </c>
      <c r="BP7" t="e">
        <f>MK4_SSIM!26:26-"9p8!'a"</f>
        <v>#VALUE!</v>
      </c>
      <c r="BQ7" t="e">
        <f>MK4_SSIM!27:27-"9p8!'b"</f>
        <v>#VALUE!</v>
      </c>
      <c r="BR7" t="e">
        <f>MK4_SSIM!28:28-"9p8!'c"</f>
        <v>#VALUE!</v>
      </c>
      <c r="BS7" t="e">
        <f>MK4_SSIM!29:29-"9p8!'d"</f>
        <v>#VALUE!</v>
      </c>
      <c r="BT7" t="e">
        <f>MK4_SSIM!30:30-"9p8!'e"</f>
        <v>#VALUE!</v>
      </c>
      <c r="BU7" t="e">
        <f>MK4_SSIM!31:31-"9p8!'f"</f>
        <v>#VALUE!</v>
      </c>
      <c r="BV7" t="e">
        <f>MK4_SSIM!32:32-"9p8!'g"</f>
        <v>#VALUE!</v>
      </c>
      <c r="BW7" t="e">
        <f>MK4_SSIM!33:33-"9p8!'h"</f>
        <v>#VALUE!</v>
      </c>
      <c r="BX7" t="e">
        <f>MK4_SSIM!34:34-"9p8!'i"</f>
        <v>#VALUE!</v>
      </c>
      <c r="BY7" t="e">
        <f>MK4_SSIM!35:35-"9p8!'j"</f>
        <v>#VALUE!</v>
      </c>
      <c r="BZ7" t="e">
        <f>MK4_SSIM!36:36-"9p8!'k"</f>
        <v>#VALUE!</v>
      </c>
      <c r="CA7" t="e">
        <f>MK4_SSIM!37:37-"9p8!'l"</f>
        <v>#VALUE!</v>
      </c>
      <c r="CB7" t="e">
        <f>MK4_SSIM!38:38-"9p8!'m"</f>
        <v>#VALUE!</v>
      </c>
      <c r="CC7" t="e">
        <f>MK4_SSIM!39:39-"9p8!'n"</f>
        <v>#VALUE!</v>
      </c>
      <c r="CD7" t="e">
        <f>MK4_SSIM!40:40-"9p8!'o"</f>
        <v>#VALUE!</v>
      </c>
      <c r="CE7" t="e">
        <f>MK4_SSIM!41:41-"9p8!'p"</f>
        <v>#VALUE!</v>
      </c>
      <c r="CF7" t="e">
        <f>MK4_SSIM!42:42-"9p8!'q"</f>
        <v>#VALUE!</v>
      </c>
      <c r="CG7" t="e">
        <f>MK4_SSIM!43:43-"9p8!'r"</f>
        <v>#VALUE!</v>
      </c>
      <c r="CH7" t="e">
        <f>MK4_SSIM!44:44-"9p8!'s"</f>
        <v>#VALUE!</v>
      </c>
      <c r="CI7" t="e">
        <f>MK4_SSIM!45:45-"9p8!'t"</f>
        <v>#VALUE!</v>
      </c>
      <c r="CJ7" t="e">
        <f>MK4_SSIM!46:46-"9p8!'u"</f>
        <v>#VALUE!</v>
      </c>
      <c r="CK7" t="e">
        <f>MK4_SSIM!47:47-"9p8!'v"</f>
        <v>#VALUE!</v>
      </c>
      <c r="CL7" t="e">
        <f>MK4_SSIM!48:48-"9p8!'w"</f>
        <v>#VALUE!</v>
      </c>
      <c r="CM7" t="e">
        <f>MK4_SSIM!49:49-"9p8!'x"</f>
        <v>#VALUE!</v>
      </c>
      <c r="CN7" t="e">
        <f>MK4_SSIM!50:50-"9p8!'y"</f>
        <v>#VALUE!</v>
      </c>
      <c r="CO7" t="e">
        <f>MK4_SSIM!51:51-"9p8!'z"</f>
        <v>#VALUE!</v>
      </c>
      <c r="CP7" t="e">
        <f>MK4_SSIM!52:52-"9p8!'{"</f>
        <v>#VALUE!</v>
      </c>
      <c r="CQ7" t="e">
        <f>MK4_SSIM!53:53-"9p8!'|"</f>
        <v>#VALUE!</v>
      </c>
      <c r="CR7" t="e">
        <f>MK4_SSIM!54:54-"9p8!'}"</f>
        <v>#VALUE!</v>
      </c>
      <c r="CS7" t="e">
        <f>MK4_SSIM!55:55-"9p8!'~"</f>
        <v>#VALUE!</v>
      </c>
      <c r="CT7" t="e">
        <f>MK4_SSIM!56:56-"9p8!(#"</f>
        <v>#VALUE!</v>
      </c>
      <c r="CU7" t="e">
        <f>MK4_SSIM!57:57-"9p8!($"</f>
        <v>#VALUE!</v>
      </c>
      <c r="CV7" t="e">
        <f>MK4_SSIM!58:58-"9p8!(%"</f>
        <v>#VALUE!</v>
      </c>
      <c r="CW7" t="e">
        <f>MK4_SSIM!59:59-"9p8!(&amp;"</f>
        <v>#VALUE!</v>
      </c>
      <c r="CX7" t="e">
        <f>MK4_SSIM!60:60-"9p8!('"</f>
        <v>#VALUE!</v>
      </c>
      <c r="CY7" t="e">
        <f>MK4_SSIM!61:61-"9p8!(("</f>
        <v>#VALUE!</v>
      </c>
      <c r="CZ7" t="e">
        <f>MK4_SSIM!62:62-"9p8!()"</f>
        <v>#VALUE!</v>
      </c>
      <c r="DA7" t="e">
        <f>MK4_SSIM!63:63-"9p8!(."</f>
        <v>#VALUE!</v>
      </c>
      <c r="DB7" t="e">
        <f>MK4_SSIM!64:64-"9p8!(/"</f>
        <v>#VALUE!</v>
      </c>
      <c r="DC7" t="e">
        <f>MK4_SSIM!65:65-"9p8!(0"</f>
        <v>#VALUE!</v>
      </c>
      <c r="DD7" t="e">
        <f>MK4_SSIM!66:66-"9p8!(1"</f>
        <v>#VALUE!</v>
      </c>
      <c r="DE7" t="e">
        <f>MK4_SSIM!67:67-"9p8!(2"</f>
        <v>#VALUE!</v>
      </c>
      <c r="DF7" t="e">
        <f>MK4_SSIM!68:68-"9p8!(3"</f>
        <v>#VALUE!</v>
      </c>
      <c r="DG7" t="e">
        <f>MK4_SSIM!69:69-"9p8!(4"</f>
        <v>#VALUE!</v>
      </c>
      <c r="DH7" t="e">
        <f>MK4_SSIM!70:70-"9p8!(5"</f>
        <v>#VALUE!</v>
      </c>
      <c r="DI7" t="e">
        <f>MK4_SSIM!71:71-"9p8!(6"</f>
        <v>#VALUE!</v>
      </c>
      <c r="DJ7" t="e">
        <f>MK4_SSIM!72:72-"9p8!(7"</f>
        <v>#VALUE!</v>
      </c>
      <c r="DK7" t="e">
        <f>MK4_SSIM!73:73-"9p8!(8"</f>
        <v>#VALUE!</v>
      </c>
      <c r="DL7" t="e">
        <f>MK4_SSIM!74:74-"9p8!(9"</f>
        <v>#VALUE!</v>
      </c>
      <c r="DM7" t="e">
        <f>MK4_SSIM!75:75-"9p8!(:"</f>
        <v>#VALUE!</v>
      </c>
      <c r="DN7" t="e">
        <f>MK4_SSIM!76:76-"9p8!(;"</f>
        <v>#VALUE!</v>
      </c>
      <c r="DO7" t="e">
        <f>MK4_SSIM!77:77-"9p8!(&lt;"</f>
        <v>#VALUE!</v>
      </c>
      <c r="DP7" t="e">
        <f>MK4_SSIM!78:78-"9p8!(="</f>
        <v>#VALUE!</v>
      </c>
      <c r="DQ7" t="e">
        <f>MK4_SSIM!79:79-"9p8!(&gt;"</f>
        <v>#VALUE!</v>
      </c>
      <c r="DR7" t="e">
        <f>MK4_SSIM!80:80-"9p8!(?"</f>
        <v>#VALUE!</v>
      </c>
      <c r="DS7" t="e">
        <f>MK4_SSIM!81:81-"9p8!(@"</f>
        <v>#VALUE!</v>
      </c>
      <c r="DT7" t="e">
        <f>MK4_SSIM!82:82-"9p8!(A"</f>
        <v>#VALUE!</v>
      </c>
      <c r="DU7" t="e">
        <f>MK4_SSIM!83:83-"9p8!(B"</f>
        <v>#VALUE!</v>
      </c>
      <c r="DV7" t="e">
        <f>MK4_SSIM!84:84-"9p8!(C"</f>
        <v>#VALUE!</v>
      </c>
      <c r="DW7" t="e">
        <f>MK4_SSIM!85:85-"9p8!(D"</f>
        <v>#VALUE!</v>
      </c>
      <c r="DX7" t="e">
        <f>MK4_SSIM!86:86-"9p8!(E"</f>
        <v>#VALUE!</v>
      </c>
      <c r="DY7" t="e">
        <f>MK4_SSIM!87:87-"9p8!(F"</f>
        <v>#VALUE!</v>
      </c>
      <c r="DZ7" t="e">
        <f>MK4_SSIM!88:88-"9p8!(G"</f>
        <v>#VALUE!</v>
      </c>
      <c r="EA7" t="e">
        <f>MK4_SSIM!89:89-"9p8!(H"</f>
        <v>#VALUE!</v>
      </c>
      <c r="EB7" t="e">
        <f>MK4_SSIM!90:90-"9p8!(I"</f>
        <v>#VALUE!</v>
      </c>
      <c r="EC7" t="e">
        <f>MK4_SSIM!91:91-"9p8!(J"</f>
        <v>#VALUE!</v>
      </c>
      <c r="ED7" t="e">
        <f>MK4_SSIM!92:92-"9p8!(K"</f>
        <v>#VALUE!</v>
      </c>
      <c r="EE7" t="e">
        <f>MK4_SSIM!93:93-"9p8!(L"</f>
        <v>#VALUE!</v>
      </c>
      <c r="EF7" t="e">
        <f>MK4_SSIM!94:94-"9p8!(M"</f>
        <v>#VALUE!</v>
      </c>
      <c r="EG7" t="e">
        <f>MK4_SSIM!95:95-"9p8!(N"</f>
        <v>#VALUE!</v>
      </c>
      <c r="EH7" t="e">
        <f>MK4_SSIM!96:96-"9p8!(O"</f>
        <v>#VALUE!</v>
      </c>
      <c r="EI7" t="e">
        <f>MK4_SSIM!97:97-"9p8!(P"</f>
        <v>#VALUE!</v>
      </c>
      <c r="EJ7" t="e">
        <f>MK4_SSIM!98:98-"9p8!(Q"</f>
        <v>#VALUE!</v>
      </c>
      <c r="EK7" t="e">
        <f>MK4_SSIM!99:99-"9p8!(R"</f>
        <v>#VALUE!</v>
      </c>
      <c r="EL7" t="e">
        <f>MK4_SSIM!100:100-"9p8!(S"</f>
        <v>#VALUE!</v>
      </c>
      <c r="EM7" t="e">
        <f>MK4_SSIM!101:101-"9p8!(T"</f>
        <v>#VALUE!</v>
      </c>
      <c r="EN7" t="e">
        <f>MK4_SSIM!102:102-"9p8!(U"</f>
        <v>#VALUE!</v>
      </c>
      <c r="EO7" t="e">
        <f>MK4_SSIM!103:103-"9p8!(V"</f>
        <v>#VALUE!</v>
      </c>
      <c r="EP7" t="e">
        <f>MK4_SSIM!104:104-"9p8!(W"</f>
        <v>#VALUE!</v>
      </c>
      <c r="EQ7" t="e">
        <f>MK4_SSIM!105:105-"9p8!(X"</f>
        <v>#VALUE!</v>
      </c>
      <c r="ER7" t="e">
        <f>MK4_SSIM!106:106-"9p8!(Y"</f>
        <v>#VALUE!</v>
      </c>
      <c r="ES7" t="e">
        <f>MK4_SSIM!107:107-"9p8!(Z"</f>
        <v>#VALUE!</v>
      </c>
      <c r="ET7" t="e">
        <f>MK4_SSIM!108:108-"9p8!(["</f>
        <v>#VALUE!</v>
      </c>
      <c r="EU7" t="e">
        <f>MK4_SSIM!109:109-"9p8!(\"</f>
        <v>#VALUE!</v>
      </c>
      <c r="EV7" t="e">
        <f>MK4_SSIM!110:110-"9p8!(]"</f>
        <v>#VALUE!</v>
      </c>
      <c r="EW7" t="e">
        <f>MK4_SSIM!111:111-"9p8!(^"</f>
        <v>#VALUE!</v>
      </c>
      <c r="EX7" t="e">
        <f>MK4_SSIM!112:112-"9p8!(_"</f>
        <v>#VALUE!</v>
      </c>
      <c r="EY7" t="e">
        <f>MK4_SSIM!113:113-"9p8!(`"</f>
        <v>#VALUE!</v>
      </c>
      <c r="EZ7" t="e">
        <f>MK4_SSIM!114:114-"9p8!(a"</f>
        <v>#VALUE!</v>
      </c>
      <c r="FA7" t="e">
        <f>MK4_SSIM!115:115-"9p8!(b"</f>
        <v>#VALUE!</v>
      </c>
      <c r="FB7" t="e">
        <f>MK4_SSIM!116:116-"9p8!(c"</f>
        <v>#VALUE!</v>
      </c>
      <c r="FC7" t="e">
        <f>MK4_SSIM!117:117-"9p8!(d"</f>
        <v>#VALUE!</v>
      </c>
      <c r="FD7" t="e">
        <f>MK4_SSIM!118:118-"9p8!(e"</f>
        <v>#VALUE!</v>
      </c>
      <c r="FE7" t="e">
        <f>MK4_SSIM!119:119-"9p8!(f"</f>
        <v>#VALUE!</v>
      </c>
      <c r="FF7" t="e">
        <f>MK4_SSIM!120:120-"9p8!(g"</f>
        <v>#VALUE!</v>
      </c>
      <c r="FG7" t="e">
        <f>MK4_SSIM!121:121-"9p8!(h"</f>
        <v>#VALUE!</v>
      </c>
      <c r="FH7" t="e">
        <f>MK4_SSIM!122:122-"9p8!(i"</f>
        <v>#VALUE!</v>
      </c>
      <c r="FI7" t="e">
        <f>MK4_SSIM!123:123-"9p8!(j"</f>
        <v>#VALUE!</v>
      </c>
      <c r="FJ7" t="e">
        <f>MK4_SSIM!124:124-"9p8!(k"</f>
        <v>#VALUE!</v>
      </c>
      <c r="FK7" t="e">
        <f>MK4_SSIM!125:125-"9p8!(l"</f>
        <v>#VALUE!</v>
      </c>
      <c r="FL7" t="e">
        <f>MK4_SSIM!126:126-"9p8!(m"</f>
        <v>#VALUE!</v>
      </c>
      <c r="FM7" t="e">
        <f>MK4_SSIM!127:127-"9p8!(n"</f>
        <v>#VALUE!</v>
      </c>
      <c r="FN7" t="e">
        <f>MK4_SSIM!128:128-"9p8!(o"</f>
        <v>#VALUE!</v>
      </c>
      <c r="FO7" t="e">
        <f>MK4_SSIM!129:129-"9p8!(p"</f>
        <v>#VALUE!</v>
      </c>
      <c r="FP7" t="e">
        <f>MK4_SSIM!130:130-"9p8!(q"</f>
        <v>#VALUE!</v>
      </c>
      <c r="FQ7" t="e">
        <f>MK4_SSIM!131:131-"9p8!(r"</f>
        <v>#VALUE!</v>
      </c>
      <c r="FR7" t="e">
        <f>MK4_SSIM!132:132-"9p8!(s"</f>
        <v>#VALUE!</v>
      </c>
      <c r="FS7" t="e">
        <f>MK4_SSIM!133:133-"9p8!(t"</f>
        <v>#VALUE!</v>
      </c>
      <c r="FT7" t="e">
        <f>MK4_SSIM!134:134-"9p8!(u"</f>
        <v>#VALUE!</v>
      </c>
      <c r="FU7" t="e">
        <f>MK4_SSIM!135:135-"9p8!(v"</f>
        <v>#VALUE!</v>
      </c>
      <c r="FV7" t="e">
        <f>MK4_SSIM!136:136-"9p8!(w"</f>
        <v>#VALUE!</v>
      </c>
      <c r="FW7" t="e">
        <f>MK4_SSIM!137:137-"9p8!(x"</f>
        <v>#VALUE!</v>
      </c>
      <c r="FX7" t="e">
        <f>MK4_SSIM!138:138-"9p8!(y"</f>
        <v>#VALUE!</v>
      </c>
      <c r="FY7" t="e">
        <f>MK4_SSIM!139:139-"9p8!(z"</f>
        <v>#VALUE!</v>
      </c>
      <c r="FZ7" t="e">
        <f>MK4_SSIM!140:140-"9p8!({"</f>
        <v>#VALUE!</v>
      </c>
      <c r="GA7" t="e">
        <f>MK4_SSIM!141:141-"9p8!(|"</f>
        <v>#VALUE!</v>
      </c>
      <c r="GB7" t="e">
        <f>MK4_SSIM!142:142-"9p8!(}"</f>
        <v>#VALUE!</v>
      </c>
      <c r="GC7" t="e">
        <f>MK4_SSIM!143:143-"9p8!(~"</f>
        <v>#VALUE!</v>
      </c>
      <c r="GD7" t="e">
        <f>MK4_SSIM!144:144-"9p8!)#"</f>
        <v>#VALUE!</v>
      </c>
      <c r="GE7" t="e">
        <f>MK4_SSIM!145:145-"9p8!)$"</f>
        <v>#VALUE!</v>
      </c>
      <c r="GF7" t="e">
        <f>MK4_SSIM!146:146-"9p8!)%"</f>
        <v>#VALUE!</v>
      </c>
      <c r="GG7" t="e">
        <f>MK4_SSIM!147:147-"9p8!)&amp;"</f>
        <v>#VALUE!</v>
      </c>
      <c r="GH7" t="e">
        <f>MK4_SSIM!148:148-"9p8!)'"</f>
        <v>#VALUE!</v>
      </c>
      <c r="GI7" t="e">
        <f>MK4_SSIM!149:149-"9p8!)("</f>
        <v>#VALUE!</v>
      </c>
      <c r="GJ7" t="e">
        <f>MK4_SSIM!150:150-"9p8!))"</f>
        <v>#VALUE!</v>
      </c>
      <c r="GK7" t="e">
        <f>MK4_SSIM!151:151-"9p8!)."</f>
        <v>#VALUE!</v>
      </c>
      <c r="GL7" t="e">
        <f>MK4_SSIM!152:152-"9p8!)/"</f>
        <v>#VALUE!</v>
      </c>
      <c r="GM7" t="e">
        <f>MK4_SSIM!153:153-"9p8!)0"</f>
        <v>#VALUE!</v>
      </c>
      <c r="GN7" t="e">
        <f>MK4_SSIM!154:154-"9p8!)1"</f>
        <v>#VALUE!</v>
      </c>
      <c r="GO7" t="e">
        <f>MK4_SSIM!155:155-"9p8!)2"</f>
        <v>#VALUE!</v>
      </c>
      <c r="GP7" t="e">
        <f>MK4_SSIM!156:156-"9p8!)3"</f>
        <v>#VALUE!</v>
      </c>
      <c r="GQ7" t="e">
        <f>MK4_SSIM!157:157-"9p8!)4"</f>
        <v>#VALUE!</v>
      </c>
      <c r="GR7" t="e">
        <f>MK4_SSIM!158:158-"9p8!)5"</f>
        <v>#VALUE!</v>
      </c>
      <c r="GS7" t="e">
        <f>MK4_SSIM!159:159-"9p8!)6"</f>
        <v>#VALUE!</v>
      </c>
      <c r="GT7" t="e">
        <f>MK4_SSIM!160:160-"9p8!)7"</f>
        <v>#VALUE!</v>
      </c>
      <c r="GU7" t="e">
        <f>MK4_SSIM!161:161-"9p8!)8"</f>
        <v>#VALUE!</v>
      </c>
      <c r="GV7" t="e">
        <f>MK4_SSIM!162:162-"9p8!)9"</f>
        <v>#VALUE!</v>
      </c>
      <c r="GW7" t="e">
        <f>MK4_SSIM!163:163-"9p8!):"</f>
        <v>#VALUE!</v>
      </c>
      <c r="GX7" t="e">
        <f>MK4_SSIM!164:164-"9p8!);"</f>
        <v>#VALUE!</v>
      </c>
      <c r="GY7" t="e">
        <f>MK4_SSIM!165:165-"9p8!)&lt;"</f>
        <v>#VALUE!</v>
      </c>
      <c r="GZ7" t="e">
        <f>MK4_SSIM!166:166-"9p8!)="</f>
        <v>#VALUE!</v>
      </c>
      <c r="HA7" t="e">
        <f>MK4_SSIM!167:167-"9p8!)&gt;"</f>
        <v>#VALUE!</v>
      </c>
      <c r="HB7" t="e">
        <f>MK4_SSIM!168:168-"9p8!)?"</f>
        <v>#VALUE!</v>
      </c>
      <c r="HC7" t="e">
        <f>MK4_SSIM!169:169-"9p8!)@"</f>
        <v>#VALUE!</v>
      </c>
      <c r="HD7" t="e">
        <f>MK4_SSIM!170:170-"9p8!)A"</f>
        <v>#VALUE!</v>
      </c>
      <c r="HE7" t="e">
        <f>MK4_SSIM!171:171-"9p8!)B"</f>
        <v>#VALUE!</v>
      </c>
      <c r="HF7" t="e">
        <f>MK4_SSIM!172:172-"9p8!)C"</f>
        <v>#VALUE!</v>
      </c>
      <c r="HG7" t="e">
        <f>MK4_SSIM!173:173-"9p8!)D"</f>
        <v>#VALUE!</v>
      </c>
      <c r="HH7" t="e">
        <f>MK4_SSIM!174:174-"9p8!)E"</f>
        <v>#VALUE!</v>
      </c>
      <c r="HI7" t="e">
        <f>MK4_SSIM!175:175-"9p8!)F"</f>
        <v>#VALUE!</v>
      </c>
      <c r="HJ7" t="e">
        <f>MK4_SSIM!176:176-"9p8!)G"</f>
        <v>#VALUE!</v>
      </c>
      <c r="HK7" t="e">
        <f>MK4_SSIM!177:177-"9p8!)H"</f>
        <v>#VALUE!</v>
      </c>
      <c r="HL7" t="e">
        <f>MK4_SSIM!178:178-"9p8!)I"</f>
        <v>#VALUE!</v>
      </c>
      <c r="HM7" t="e">
        <f>MK4_SSIM!179:179-"9p8!)J"</f>
        <v>#VALUE!</v>
      </c>
      <c r="HN7" t="e">
        <f>MK4_SSIM!180:180-"9p8!)K"</f>
        <v>#VALUE!</v>
      </c>
      <c r="HO7" t="e">
        <f>MK4_SSIM!181:181-"9p8!)L"</f>
        <v>#VALUE!</v>
      </c>
      <c r="HP7" t="e">
        <f>MK4_SSIM!182:182-"9p8!)M"</f>
        <v>#VALUE!</v>
      </c>
      <c r="HQ7" t="e">
        <f>MK4_SSIM!183:183-"9p8!)N"</f>
        <v>#VALUE!</v>
      </c>
      <c r="HR7" t="e">
        <f>MK4_SSIM!184:184-"9p8!)O"</f>
        <v>#VALUE!</v>
      </c>
      <c r="HS7" t="e">
        <f>MK4_SSIM!185:185-"9p8!)P"</f>
        <v>#VALUE!</v>
      </c>
      <c r="HT7" t="e">
        <f>MK4_SSIM!186:186-"9p8!)Q"</f>
        <v>#VALUE!</v>
      </c>
      <c r="HU7" t="e">
        <f>MK4_SSIM!187:187-"9p8!)R"</f>
        <v>#VALUE!</v>
      </c>
      <c r="HV7" t="e">
        <f>MK4_SSIM!188:188-"9p8!)S"</f>
        <v>#VALUE!</v>
      </c>
      <c r="HW7" t="e">
        <f>MK4_SSIM!189:189-"9p8!)T"</f>
        <v>#VALUE!</v>
      </c>
      <c r="HX7" t="e">
        <f>MK4_SSIM!190:190-"9p8!)U"</f>
        <v>#VALUE!</v>
      </c>
      <c r="HY7" t="e">
        <f>MK4_SSIM!191:191-"9p8!)V"</f>
        <v>#VALUE!</v>
      </c>
      <c r="HZ7" t="e">
        <f>MK4_SSIM!192:192-"9p8!)W"</f>
        <v>#VALUE!</v>
      </c>
      <c r="IA7" t="e">
        <f>MK4_SSIM!193:193-"9p8!)X"</f>
        <v>#VALUE!</v>
      </c>
      <c r="IB7" t="e">
        <f>MK4_SSIM!194:194-"9p8!)Y"</f>
        <v>#VALUE!</v>
      </c>
      <c r="IC7" t="e">
        <f>MK4_SSIM!195:195-"9p8!)Z"</f>
        <v>#VALUE!</v>
      </c>
      <c r="ID7" t="e">
        <f>MK4_SSIM!196:196-"9p8!)["</f>
        <v>#VALUE!</v>
      </c>
      <c r="IE7" t="e">
        <f>MK4_SSIM!197:197-"9p8!)\"</f>
        <v>#VALUE!</v>
      </c>
      <c r="IF7" t="e">
        <f>MK4_SSIM!198:198-"9p8!)]"</f>
        <v>#VALUE!</v>
      </c>
      <c r="IG7" t="e">
        <f>MK4_SSIM!199:199-"9p8!)^"</f>
        <v>#VALUE!</v>
      </c>
      <c r="IH7" t="e">
        <f>MK4_SSIM!200:200-"9p8!)_"</f>
        <v>#VALUE!</v>
      </c>
      <c r="II7" t="e">
        <f>MK4_SSIM!201:201-"9p8!)`"</f>
        <v>#VALUE!</v>
      </c>
      <c r="IJ7" t="e">
        <f>MK4_SSIM!202:202-"9p8!)a"</f>
        <v>#VALUE!</v>
      </c>
      <c r="IK7" t="e">
        <f>MK4_SSIM!203:203-"9p8!)b"</f>
        <v>#VALUE!</v>
      </c>
      <c r="IL7" t="e">
        <f>MK4_SSIM!204:204-"9p8!)c"</f>
        <v>#VALUE!</v>
      </c>
      <c r="IM7" t="e">
        <f>MK4_SSIM!205:205-"9p8!)d"</f>
        <v>#VALUE!</v>
      </c>
      <c r="IN7" t="e">
        <f>MK4_SSIM!206:206-"9p8!)e"</f>
        <v>#VALUE!</v>
      </c>
      <c r="IO7" t="e">
        <f>MK4_SSIM!207:207-"9p8!)f"</f>
        <v>#VALUE!</v>
      </c>
      <c r="IP7" t="e">
        <f>MK4_SSIM!208:208-"9p8!)g"</f>
        <v>#VALUE!</v>
      </c>
      <c r="IQ7" t="e">
        <f>MK4_SSIM!209:209-"9p8!)h"</f>
        <v>#VALUE!</v>
      </c>
      <c r="IR7" t="e">
        <f>MK4_SSIM!210:210-"9p8!)i"</f>
        <v>#VALUE!</v>
      </c>
      <c r="IS7" t="e">
        <f>MK4_SSIM!211:211-"9p8!)j"</f>
        <v>#VALUE!</v>
      </c>
      <c r="IT7" t="e">
        <f>MK4_SSIM!212:212-"9p8!)k"</f>
        <v>#VALUE!</v>
      </c>
      <c r="IU7" t="e">
        <f>MK4_SSIM!213:213-"9p8!)l"</f>
        <v>#VALUE!</v>
      </c>
      <c r="IV7" t="e">
        <f>MK4_SSIM!214:214-"9p8!)m"</f>
        <v>#VALUE!</v>
      </c>
    </row>
    <row r="8" spans="1:256" x14ac:dyDescent="0.25">
      <c r="F8" t="e">
        <f>MK4_SSIM!215:215-"9p8!)n"</f>
        <v>#VALUE!</v>
      </c>
      <c r="G8" t="e">
        <f>MK4_SSIM!216:216-"9p8!)o"</f>
        <v>#VALUE!</v>
      </c>
      <c r="H8" t="e">
        <f>MK4_SSIM!217:217-"9p8!)p"</f>
        <v>#VALUE!</v>
      </c>
      <c r="I8" t="e">
        <f>MK4_SSIM!A1+"9p8!)q"</f>
        <v>#VALUE!</v>
      </c>
      <c r="J8" t="e">
        <f>MK4_SSIM!A2+"9p8!)r"</f>
        <v>#VALUE!</v>
      </c>
      <c r="K8" t="e">
        <f>MK4_SSIM!A3+"9p8!)s"</f>
        <v>#VALUE!</v>
      </c>
      <c r="L8" t="e">
        <f>MK4_SSIM!A4+"9p8!)t"</f>
        <v>#VALUE!</v>
      </c>
      <c r="M8" t="e">
        <f>MK4_SSIM!A5+"9p8!)u"</f>
        <v>#VALUE!</v>
      </c>
      <c r="N8" t="e">
        <f>MK4_SSIM!A6+"9p8!)v"</f>
        <v>#VALUE!</v>
      </c>
      <c r="O8" t="e">
        <f>MK4_SSIM!A7+"9p8!)w"</f>
        <v>#VALUE!</v>
      </c>
      <c r="P8" t="e">
        <f>MK4_SSIM!A8+"9p8!)x"</f>
        <v>#VALUE!</v>
      </c>
      <c r="Q8" t="e">
        <f>MK4_SSIM!A9+"9p8!)y"</f>
        <v>#VALUE!</v>
      </c>
      <c r="R8" t="e">
        <f>MK4_SSIM!A10+"9p8!)z"</f>
        <v>#VALUE!</v>
      </c>
      <c r="S8" t="e">
        <f>MK4_SSIM!A11+"9p8!){"</f>
        <v>#VALUE!</v>
      </c>
      <c r="T8" t="e">
        <f>MK4_SSIM!A12+"9p8!)|"</f>
        <v>#VALUE!</v>
      </c>
      <c r="U8" t="e">
        <f>MK4_SSIM!A13+"9p8!)}"</f>
        <v>#VALUE!</v>
      </c>
      <c r="V8" t="e">
        <f>MK4_SSIM!A14+"9p8!)~"</f>
        <v>#VALUE!</v>
      </c>
      <c r="W8" t="e">
        <f>MK4_SSIM!A15+"9p8!.#"</f>
        <v>#VALUE!</v>
      </c>
      <c r="X8" t="e">
        <f>MK4_SSIM!A16+"9p8!.$"</f>
        <v>#VALUE!</v>
      </c>
      <c r="Y8" t="e">
        <f>MK4_SSIM!A17+"9p8!.%"</f>
        <v>#VALUE!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A0_SSIM</vt:lpstr>
      <vt:lpstr>A0_MSIM</vt:lpstr>
      <vt:lpstr>B0_SSIMMSIM</vt:lpstr>
      <vt:lpstr>MK4_MSIM</vt:lpstr>
      <vt:lpstr>MK4_SSIM</vt:lpstr>
      <vt:lpstr>MK4_SSIMMSIM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Jianwei</dc:creator>
  <cp:keywords>CTPClassification=CTP_NT</cp:keywords>
  <cp:lastModifiedBy>Zhang, XiaoqingX</cp:lastModifiedBy>
  <dcterms:created xsi:type="dcterms:W3CDTF">2018-12-28T08:29:27Z</dcterms:created>
  <dcterms:modified xsi:type="dcterms:W3CDTF">2019-01-02T02:24:44Z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6d530ad8-035a-4523-b16a-b73941d22588</vt:lpwstr>
  </property>
  <property fmtid="{D5CDD505-2E9C-101B-9397-08002B2CF9AE}" pid="3" name="CTP_TimeStamp">
    <vt:lpwstr>2018-12-28 08:45:03Z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Jive_VersionGuid">
    <vt:lpwstr>09310225886d4ff38ac1edb66a7bd19a</vt:lpwstr>
  </property>
  <property fmtid="{D5CDD505-2E9C-101B-9397-08002B2CF9AE}" pid="9" name="Offisync_ServerID">
    <vt:lpwstr>d001a694-7c66-4352-b53b-895ffdce369f</vt:lpwstr>
  </property>
  <property fmtid="{D5CDD505-2E9C-101B-9397-08002B2CF9AE}" pid="10" name="Jive_LatestUserAccountName">
    <vt:lpwstr>xiaoqi4x</vt:lpwstr>
  </property>
  <property fmtid="{D5CDD505-2E9C-101B-9397-08002B2CF9AE}" pid="11" name="Offisync_UpdateToken">
    <vt:lpwstr>2</vt:lpwstr>
  </property>
  <property fmtid="{D5CDD505-2E9C-101B-9397-08002B2CF9AE}" pid="12" name="Offisync_ProviderInitializationData">
    <vt:lpwstr>https://soco.intel.com/</vt:lpwstr>
  </property>
  <property fmtid="{D5CDD505-2E9C-101B-9397-08002B2CF9AE}" pid="13" name="Offisync_UniqueId">
    <vt:lpwstr>2569574</vt:lpwstr>
  </property>
  <property fmtid="{D5CDD505-2E9C-101B-9397-08002B2CF9AE}" pid="14" name="Jive_ModifiedButNotPublished">
    <vt:lpwstr>False</vt:lpwstr>
  </property>
  <property fmtid="{D5CDD505-2E9C-101B-9397-08002B2CF9AE}" pid="15" name="Jive_PrevVersionNumber">
    <vt:lpwstr>1</vt:lpwstr>
  </property>
  <property fmtid="{D5CDD505-2E9C-101B-9397-08002B2CF9AE}" pid="16" name="Jive_VersionGuid_v2.5">
    <vt:lpwstr>5fe24c06d808432097ad674e5ac7c80d</vt:lpwstr>
  </property>
  <property fmtid="{D5CDD505-2E9C-101B-9397-08002B2CF9AE}" pid="17" name="Jive_LatestFileFullName">
    <vt:lpwstr>0e5d3bc8da1805ed162edb66f863b866</vt:lpwstr>
  </property>
</Properties>
</file>