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475" windowHeight="96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4" i="1" l="1"/>
  <c r="L4" i="1"/>
  <c r="H4" i="1"/>
  <c r="T4" i="1" l="1"/>
  <c r="R4" i="1"/>
  <c r="Q4" i="1"/>
  <c r="K4" i="1"/>
  <c r="J4" i="1"/>
  <c r="P4" i="1" l="1"/>
  <c r="O4" i="1"/>
  <c r="N4" i="1"/>
  <c r="V4" i="1" l="1"/>
  <c r="S4" i="1"/>
  <c r="U4" i="1" l="1"/>
  <c r="W4" i="1"/>
  <c r="Z4" i="1"/>
  <c r="Y4" i="1"/>
  <c r="X4" i="1"/>
  <c r="G4" i="1" s="1"/>
  <c r="I4" i="1" l="1"/>
</calcChain>
</file>

<file path=xl/sharedStrings.xml><?xml version="1.0" encoding="utf-8"?>
<sst xmlns="http://schemas.openxmlformats.org/spreadsheetml/2006/main" count="31" uniqueCount="28">
  <si>
    <t>度</t>
    <phoneticPr fontId="2" type="noConversion"/>
  </si>
  <si>
    <t>分</t>
    <phoneticPr fontId="2" type="noConversion"/>
  </si>
  <si>
    <t>秒</t>
    <phoneticPr fontId="2" type="noConversion"/>
  </si>
  <si>
    <t>纬度</t>
    <phoneticPr fontId="2" type="noConversion"/>
  </si>
  <si>
    <t>纵坐标X</t>
    <phoneticPr fontId="2" type="noConversion"/>
  </si>
  <si>
    <t>横坐标Y</t>
    <phoneticPr fontId="2" type="noConversion"/>
  </si>
  <si>
    <t>纬   度</t>
    <phoneticPr fontId="2" type="noConversion"/>
  </si>
  <si>
    <t>经   度</t>
    <phoneticPr fontId="2" type="noConversion"/>
  </si>
  <si>
    <t>输  入  参  数</t>
    <phoneticPr fontId="2" type="noConversion"/>
  </si>
  <si>
    <t>输  出  结  果</t>
    <phoneticPr fontId="2" type="noConversion"/>
  </si>
  <si>
    <t>经度</t>
    <phoneticPr fontId="2" type="noConversion"/>
  </si>
  <si>
    <t>经度差</t>
    <phoneticPr fontId="2" type="noConversion"/>
  </si>
  <si>
    <t>纬度正弦</t>
    <phoneticPr fontId="2" type="noConversion"/>
  </si>
  <si>
    <t>纬度余弦</t>
    <phoneticPr fontId="2" type="noConversion"/>
  </si>
  <si>
    <t>X0</t>
    <phoneticPr fontId="2" type="noConversion"/>
  </si>
  <si>
    <t>E</t>
    <phoneticPr fontId="2" type="noConversion"/>
  </si>
  <si>
    <t>V</t>
    <phoneticPr fontId="2" type="noConversion"/>
  </si>
  <si>
    <t>纬度正切</t>
    <phoneticPr fontId="2" type="noConversion"/>
  </si>
  <si>
    <t>N</t>
    <phoneticPr fontId="2" type="noConversion"/>
  </si>
  <si>
    <t>M</t>
    <phoneticPr fontId="2" type="noConversion"/>
  </si>
  <si>
    <t>Q1</t>
    <phoneticPr fontId="2" type="noConversion"/>
  </si>
  <si>
    <t>Q2</t>
    <phoneticPr fontId="2" type="noConversion"/>
  </si>
  <si>
    <t>Q</t>
    <phoneticPr fontId="2" type="noConversion"/>
  </si>
  <si>
    <t>Q3</t>
    <phoneticPr fontId="2" type="noConversion"/>
  </si>
  <si>
    <t>Q4</t>
    <phoneticPr fontId="2" type="noConversion"/>
  </si>
  <si>
    <t>分度带</t>
    <phoneticPr fontId="2" type="noConversion"/>
  </si>
  <si>
    <t>中    间    变    量</t>
    <phoneticPr fontId="2" type="noConversion"/>
  </si>
  <si>
    <t>3度带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</si>
</sst>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0000_ "/>
    <numFmt numFmtId="177" formatCode="0_ "/>
    <numFmt numFmtId="178" formatCode="0.000_ "/>
    <numFmt numFmtId="179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178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176" fontId="1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7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8" fontId="4" fillId="2" borderId="1" xfId="0" applyNumberFormat="1" applyFont="1" applyFill="1" applyBorder="1" applyAlignment="1">
      <alignment horizontal="center" vertical="center"/>
    </xf>
    <xf numFmtId="179" fontId="5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>
      <alignment vertical="center"/>
    </xf>
    <xf numFmtId="179" fontId="5" fillId="2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Q8" sqref="Q8"/>
    </sheetView>
  </sheetViews>
  <sheetFormatPr defaultRowHeight="13.5" x14ac:dyDescent="0.15"/>
  <cols>
    <col min="1" max="6" width="6.625" style="5" customWidth="1"/>
    <col min="7" max="7" width="13.875" style="7" bestFit="1" customWidth="1"/>
    <col min="8" max="8" width="7.125" style="8" bestFit="1" customWidth="1"/>
    <col min="9" max="9" width="12.75" style="7" bestFit="1" customWidth="1"/>
    <col min="10" max="11" width="8.625" style="2" customWidth="1"/>
    <col min="12" max="12" width="8.625" style="3" customWidth="1"/>
    <col min="13" max="13" width="9.75" style="2" customWidth="1"/>
    <col min="14" max="16" width="8.625" style="2" customWidth="1"/>
    <col min="17" max="23" width="3.625" style="2" customWidth="1"/>
    <col min="24" max="24" width="3.625" customWidth="1"/>
    <col min="25" max="25" width="3.625" style="2" customWidth="1"/>
    <col min="26" max="26" width="3.625" customWidth="1"/>
  </cols>
  <sheetData>
    <row r="1" spans="1:26" x14ac:dyDescent="0.15">
      <c r="A1" s="20" t="s">
        <v>8</v>
      </c>
      <c r="B1" s="20"/>
      <c r="C1" s="20"/>
      <c r="D1" s="20"/>
      <c r="E1" s="20"/>
      <c r="F1" s="20"/>
      <c r="G1" s="22" t="s">
        <v>9</v>
      </c>
      <c r="H1" s="22"/>
      <c r="I1" s="22"/>
      <c r="J1" s="21" t="s">
        <v>26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15">
      <c r="A2" s="20" t="s">
        <v>6</v>
      </c>
      <c r="B2" s="20"/>
      <c r="C2" s="20"/>
      <c r="D2" s="20" t="s">
        <v>7</v>
      </c>
      <c r="E2" s="20"/>
      <c r="F2" s="20"/>
      <c r="G2" s="22"/>
      <c r="H2" s="22"/>
      <c r="I2" s="22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1" customFormat="1" x14ac:dyDescent="0.15">
      <c r="A3" s="4" t="s">
        <v>0</v>
      </c>
      <c r="B3" s="4" t="s">
        <v>1</v>
      </c>
      <c r="C3" s="4" t="s">
        <v>2</v>
      </c>
      <c r="D3" s="4" t="s">
        <v>0</v>
      </c>
      <c r="E3" s="4" t="s">
        <v>1</v>
      </c>
      <c r="F3" s="4" t="s">
        <v>2</v>
      </c>
      <c r="G3" s="15" t="s">
        <v>4</v>
      </c>
      <c r="H3" s="16" t="s">
        <v>27</v>
      </c>
      <c r="I3" s="17" t="s">
        <v>5</v>
      </c>
      <c r="J3" s="9" t="s">
        <v>3</v>
      </c>
      <c r="K3" s="9" t="s">
        <v>10</v>
      </c>
      <c r="L3" s="10" t="s">
        <v>25</v>
      </c>
      <c r="M3" s="9" t="s">
        <v>11</v>
      </c>
      <c r="N3" s="9" t="s">
        <v>12</v>
      </c>
      <c r="O3" s="9" t="s">
        <v>13</v>
      </c>
      <c r="P3" s="9" t="s">
        <v>17</v>
      </c>
      <c r="Q3" s="9" t="s">
        <v>14</v>
      </c>
      <c r="R3" s="9" t="s">
        <v>15</v>
      </c>
      <c r="S3" s="9" t="s">
        <v>16</v>
      </c>
      <c r="T3" s="9" t="s">
        <v>18</v>
      </c>
      <c r="U3" s="9" t="s">
        <v>19</v>
      </c>
      <c r="V3" s="9" t="s">
        <v>22</v>
      </c>
      <c r="W3" s="9" t="s">
        <v>20</v>
      </c>
      <c r="X3" s="11" t="s">
        <v>21</v>
      </c>
      <c r="Y3" s="9" t="s">
        <v>23</v>
      </c>
      <c r="Z3" s="11" t="s">
        <v>24</v>
      </c>
    </row>
    <row r="4" spans="1:26" x14ac:dyDescent="0.15">
      <c r="A4" s="6">
        <v>25</v>
      </c>
      <c r="B4" s="6">
        <v>9</v>
      </c>
      <c r="C4" s="6">
        <v>59</v>
      </c>
      <c r="D4" s="6">
        <v>111</v>
      </c>
      <c r="E4" s="6">
        <v>56</v>
      </c>
      <c r="F4" s="6">
        <v>15</v>
      </c>
      <c r="G4" s="18">
        <f>Q4+T4*P4*V4*V4*(W4+X4)</f>
        <v>2784864.191352813</v>
      </c>
      <c r="H4" s="19">
        <f>INT((K4-1.5)/3)+1</f>
        <v>37</v>
      </c>
      <c r="I4" s="18">
        <f>500000+T4*V4*(Y4+Z4)</f>
        <v>594517.1606553077</v>
      </c>
      <c r="J4" s="12">
        <f>A4+B4/60+C4/3600</f>
        <v>25.166388888888889</v>
      </c>
      <c r="K4" s="12">
        <f>D4+E4/60+F4/3600</f>
        <v>111.9375</v>
      </c>
      <c r="L4" s="13">
        <f>INT((K4-1.5)/3)+1</f>
        <v>37</v>
      </c>
      <c r="M4" s="12">
        <f>K4-(L4*3)</f>
        <v>0.9375</v>
      </c>
      <c r="N4" s="12">
        <f>SIN(J4*3.1415926536/180)</f>
        <v>0.42524842456921463</v>
      </c>
      <c r="O4" s="12">
        <f>COS(J4*3.1415926536/180)</f>
        <v>0.90507666934984077</v>
      </c>
      <c r="P4" s="12">
        <f>TAN(J4*3.1415926536/180)</f>
        <v>0.46984795760417802</v>
      </c>
      <c r="Q4" s="12">
        <f>111134.8611*J4-N4*O4*(32005.7799+133.9238*N4*N4+0.6973*N4*N4*N4*N4+0.0039*N4*N4*N4*N4*N4*N4)</f>
        <v>2784535.3413116778</v>
      </c>
      <c r="R4" s="12">
        <f>SQRT(0.006738525414683)*O4</f>
        <v>7.4296405921195602E-2</v>
      </c>
      <c r="S4" s="12">
        <f>SQRT(1+R4*R4)</f>
        <v>1.0027561797031255</v>
      </c>
      <c r="T4" s="12">
        <f>6399698.901783/S4</f>
        <v>6382108.6634217352</v>
      </c>
      <c r="U4" s="12">
        <f>(T4/S4)/S4</f>
        <v>6347073.0996095864</v>
      </c>
      <c r="V4" s="12">
        <f>O4*M4*3.1415926536/180</f>
        <v>1.4809282371740709E-2</v>
      </c>
      <c r="W4" s="12">
        <f>0.5+(5-P4*P4+9*R4*R4+4*R4*R4*R4*R4)*V4*V4/24</f>
        <v>0.5000441283798579</v>
      </c>
      <c r="X4" s="14">
        <f>V4*V4*V4*V4/720*(61+(P4*P4-58)*P4*P4)</f>
        <v>3.2229551745474295E-9</v>
      </c>
      <c r="Y4" s="12">
        <f>1+V4*V4*(1-P4*P4+R4*R4)/6</f>
        <v>1.0000286850238163</v>
      </c>
      <c r="Z4" s="14">
        <f>V4*V4*V4*V4*(5-18*POWER(P4,6)+14*R4*R4-58*R4*R4*P4*P4)/120</f>
        <v>1.9291518327202258E-9</v>
      </c>
    </row>
  </sheetData>
  <mergeCells count="5">
    <mergeCell ref="A2:C2"/>
    <mergeCell ref="D2:F2"/>
    <mergeCell ref="A1:F1"/>
    <mergeCell ref="J1:Z2"/>
    <mergeCell ref="G1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Hero'Pc2</dc:creator>
  <cp:lastModifiedBy>Hero'Pc2</cp:lastModifiedBy>
  <dcterms:created xsi:type="dcterms:W3CDTF">2015-06-14T07:52:18Z</dcterms:created>
  <dcterms:modified xsi:type="dcterms:W3CDTF">2015-06-14T09:02:13Z</dcterms:modified>
</cp:coreProperties>
</file>