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zhang_x\Documents\Poppies\"/>
    </mc:Choice>
  </mc:AlternateContent>
  <bookViews>
    <workbookView xWindow="90" yWindow="1470" windowWidth="14280" windowHeight="3315" activeTab="2"/>
  </bookViews>
  <sheets>
    <sheet name="imported LCI" sheetId="1" r:id="rId1"/>
    <sheet name="End of life" sheetId="3" r:id="rId2"/>
    <sheet name="NMD ds mapping" sheetId="4" r:id="rId3"/>
    <sheet name="BEST table" sheetId="2" r:id="rId4"/>
  </sheets>
  <calcPr calcId="162913"/>
</workbook>
</file>

<file path=xl/calcChain.xml><?xml version="1.0" encoding="utf-8"?>
<calcChain xmlns="http://schemas.openxmlformats.org/spreadsheetml/2006/main">
  <c r="D27" i="4" l="1"/>
  <c r="C27" i="4"/>
  <c r="B27" i="4"/>
  <c r="A27" i="4"/>
  <c r="D26" i="4"/>
  <c r="C26" i="4"/>
  <c r="B26" i="4"/>
  <c r="A26" i="4"/>
  <c r="D25" i="4"/>
  <c r="C25" i="4"/>
  <c r="B25" i="4"/>
  <c r="A25" i="4"/>
  <c r="D24" i="4"/>
  <c r="C24" i="4"/>
  <c r="B24" i="4"/>
  <c r="A24" i="4"/>
  <c r="D23" i="4"/>
  <c r="C23" i="4"/>
  <c r="B23" i="4"/>
  <c r="A23" i="4"/>
  <c r="D22" i="4"/>
  <c r="C22" i="4"/>
  <c r="B22" i="4"/>
  <c r="A22" i="4"/>
  <c r="D21" i="4"/>
  <c r="C21" i="4"/>
  <c r="B21" i="4"/>
  <c r="A21" i="4"/>
  <c r="D20" i="4"/>
  <c r="C20" i="4"/>
  <c r="B20" i="4"/>
  <c r="A20" i="4"/>
  <c r="D19" i="4"/>
  <c r="C19" i="4"/>
  <c r="B19" i="4"/>
  <c r="A19" i="4"/>
  <c r="D18" i="4"/>
  <c r="C18" i="4"/>
  <c r="B18" i="4"/>
  <c r="A18" i="4"/>
  <c r="G68" i="1" l="1"/>
  <c r="G55" i="1"/>
  <c r="G56" i="1"/>
  <c r="G57" i="1"/>
  <c r="G58" i="1"/>
  <c r="G59" i="1"/>
  <c r="G60" i="1"/>
  <c r="G61" i="1"/>
  <c r="G62" i="1"/>
  <c r="G63" i="1"/>
  <c r="G64" i="1"/>
  <c r="G65" i="1"/>
  <c r="G66" i="1"/>
  <c r="G67" i="1"/>
  <c r="G54" i="1"/>
  <c r="D3" i="3"/>
  <c r="I3" i="3"/>
  <c r="C66" i="1" l="1"/>
  <c r="C67" i="1"/>
  <c r="C68" i="1"/>
  <c r="C65" i="1"/>
  <c r="C55" i="1"/>
  <c r="C56" i="1"/>
  <c r="C57" i="1"/>
  <c r="C58" i="1"/>
  <c r="C59" i="1"/>
  <c r="C60" i="1"/>
  <c r="C61" i="1"/>
  <c r="C62" i="1"/>
  <c r="C63" i="1"/>
  <c r="C64" i="1"/>
  <c r="C54" i="1"/>
  <c r="A68" i="1"/>
  <c r="B68" i="1"/>
  <c r="D68" i="1"/>
  <c r="A55" i="1"/>
  <c r="B55" i="1"/>
  <c r="D55" i="1"/>
  <c r="A56" i="1"/>
  <c r="B56" i="1"/>
  <c r="D56" i="1"/>
  <c r="A57" i="1"/>
  <c r="B57" i="1"/>
  <c r="D57" i="1"/>
  <c r="A58" i="1"/>
  <c r="B58" i="1"/>
  <c r="D58" i="1"/>
  <c r="A59" i="1"/>
  <c r="B59" i="1"/>
  <c r="D59" i="1"/>
  <c r="A60" i="1"/>
  <c r="B60" i="1"/>
  <c r="D60" i="1"/>
  <c r="A61" i="1"/>
  <c r="B61" i="1"/>
  <c r="D61" i="1"/>
  <c r="A62" i="1"/>
  <c r="B62" i="1"/>
  <c r="D62" i="1"/>
  <c r="A63" i="1"/>
  <c r="B63" i="1"/>
  <c r="D63" i="1"/>
  <c r="A64" i="1"/>
  <c r="B64" i="1"/>
  <c r="D64" i="1"/>
  <c r="A65" i="1"/>
  <c r="B65" i="1"/>
  <c r="D65" i="1"/>
  <c r="A66" i="1"/>
  <c r="B66" i="1"/>
  <c r="D66" i="1"/>
  <c r="A67" i="1"/>
  <c r="B67" i="1"/>
  <c r="D67" i="1"/>
  <c r="D54" i="1"/>
  <c r="B54" i="1"/>
  <c r="A54" i="1"/>
  <c r="A78" i="1"/>
  <c r="B78" i="1" s="1"/>
  <c r="A53" i="1"/>
  <c r="B53" i="1" s="1"/>
  <c r="D9" i="3"/>
  <c r="D5" i="3"/>
  <c r="D6" i="3"/>
  <c r="D16" i="3"/>
  <c r="D15" i="3"/>
  <c r="D18" i="3"/>
  <c r="D17" i="3"/>
  <c r="D11" i="3"/>
  <c r="D12" i="3"/>
  <c r="D13" i="3"/>
  <c r="D10" i="3"/>
  <c r="D7" i="3"/>
  <c r="G8" i="3"/>
  <c r="D8" i="3" s="1"/>
  <c r="G7" i="3"/>
  <c r="G4" i="3"/>
  <c r="D4" i="3" s="1"/>
  <c r="C80" i="1"/>
  <c r="C81" i="1"/>
  <c r="C82" i="1"/>
  <c r="C26" i="2"/>
  <c r="C24" i="2"/>
  <c r="D23" i="2"/>
  <c r="C23" i="2"/>
  <c r="B23" i="2"/>
  <c r="M11" i="2"/>
  <c r="C27" i="2" s="1"/>
  <c r="J11" i="2"/>
  <c r="I11" i="2"/>
  <c r="H11" i="2"/>
  <c r="G11" i="2"/>
  <c r="H12" i="2" s="1"/>
  <c r="F11" i="2"/>
  <c r="E11" i="2"/>
  <c r="A81" i="1" l="1"/>
  <c r="C16" i="1" l="1"/>
  <c r="C79" i="1" l="1"/>
  <c r="G77" i="1"/>
  <c r="D77" i="1"/>
  <c r="D76" i="1"/>
  <c r="G76" i="1"/>
  <c r="A76" i="1"/>
  <c r="B76" i="1" s="1"/>
  <c r="C17" i="1"/>
  <c r="C13" i="1"/>
  <c r="D25" i="1"/>
  <c r="A25" i="1"/>
  <c r="D11" i="1"/>
  <c r="B25" i="1" l="1"/>
  <c r="B45" i="1" s="1"/>
  <c r="A45" i="1"/>
  <c r="A11" i="1"/>
  <c r="B11" i="1" l="1"/>
  <c r="B77" i="1"/>
</calcChain>
</file>

<file path=xl/comments1.xml><?xml version="1.0" encoding="utf-8"?>
<comments xmlns="http://schemas.openxmlformats.org/spreadsheetml/2006/main">
  <authors>
    <author>Zhang Xiaojin</author>
  </authors>
  <commentList>
    <comment ref="I3" authorId="0" shapeId="0">
      <text>
        <r>
          <rPr>
            <b/>
            <sz val="9"/>
            <color indexed="81"/>
            <rFont val="Tahoma"/>
            <family val="2"/>
          </rPr>
          <t>Zhang Xiaojin:</t>
        </r>
        <r>
          <rPr>
            <sz val="9"/>
            <color indexed="81"/>
            <rFont val="Tahoma"/>
            <family val="2"/>
          </rPr>
          <t xml:space="preserve">
https://housing.com/news/density-of-concrete/#:~:text=Source%3A%20Pinterest-,Density%20of%20concrete%3A%20Typical%20density%20ranges,ratio%2C%20and%20the%20curing%20conditions.</t>
        </r>
      </text>
    </comment>
  </commentList>
</comments>
</file>

<file path=xl/sharedStrings.xml><?xml version="1.0" encoding="utf-8"?>
<sst xmlns="http://schemas.openxmlformats.org/spreadsheetml/2006/main" count="1313" uniqueCount="262">
  <si>
    <t>Activity</t>
  </si>
  <si>
    <t>comment</t>
  </si>
  <si>
    <t>location</t>
  </si>
  <si>
    <t>RER</t>
  </si>
  <si>
    <t>production amount</t>
  </si>
  <si>
    <t>unit</t>
  </si>
  <si>
    <t>Exchanges</t>
  </si>
  <si>
    <t>name</t>
  </si>
  <si>
    <t>amount</t>
  </si>
  <si>
    <t>database</t>
  </si>
  <si>
    <t>type</t>
  </si>
  <si>
    <t>reference product</t>
  </si>
  <si>
    <t>production</t>
  </si>
  <si>
    <t>CH</t>
  </si>
  <si>
    <t>technosphere</t>
  </si>
  <si>
    <t>cubic meter</t>
  </si>
  <si>
    <t>kilogram</t>
  </si>
  <si>
    <t>categories</t>
  </si>
  <si>
    <t>RoW</t>
  </si>
  <si>
    <t>Europe without Switzerland</t>
  </si>
  <si>
    <t>Database</t>
  </si>
  <si>
    <t>format</t>
  </si>
  <si>
    <t>Excel spreadsheet</t>
  </si>
  <si>
    <t>cutoff</t>
  </si>
  <si>
    <t>Poppies</t>
  </si>
  <si>
    <t>NL</t>
  </si>
  <si>
    <t>Poppies district</t>
  </si>
  <si>
    <t>Poppies district - construction phase - skeleton</t>
  </si>
  <si>
    <t>Poppies district - construction phase - housing modules</t>
  </si>
  <si>
    <t>Absturzsicherung OSB 22mm</t>
  </si>
  <si>
    <t>BSP</t>
  </si>
  <si>
    <t>ecoinvent 3.9.1 cutoff</t>
  </si>
  <si>
    <t>concrete, all types to generic market for concrete, normal strength</t>
  </si>
  <si>
    <t>concrete, normal strength</t>
  </si>
  <si>
    <t>sum of VRI_concrete_ihwg, VRI_concrete_channel and VRI_concrete_precast  from Skeleton for Poppies.xlsx</t>
  </si>
  <si>
    <t>reinforcing steel production</t>
  </si>
  <si>
    <t>reinforcing steel</t>
  </si>
  <si>
    <t>market for sawnwood, board, softwood, raw, dried (u=10%)</t>
  </si>
  <si>
    <t>sawnwood, board, softwood, raw, dried (u=10%)</t>
  </si>
  <si>
    <t>Europe without Austria</t>
  </si>
  <si>
    <t>assumed 7850 kg/m3 of density, multiplied by the volume of VRI_steel from Skeleton for Poppies.xlsx</t>
  </si>
  <si>
    <t>market for sawnwood, beam, softwood, dried (u=10%), planed</t>
  </si>
  <si>
    <t>sawnwood, beam, softwood, dried (u=10%), planed</t>
  </si>
  <si>
    <t>CRI_hout, Structural Columns , Framing amd Floors from Skeleton for Poppies.xlsx</t>
  </si>
  <si>
    <t>CRI_hout, Walls and Floors from Skeleton for Poppies.xlsx</t>
  </si>
  <si>
    <t>stone wool production, packed</t>
  </si>
  <si>
    <t>stone wool, packed</t>
  </si>
  <si>
    <t>limestone, crushed, washed to generic market for supplementary cementitious materials</t>
  </si>
  <si>
    <t>supplementary cementitious materials</t>
  </si>
  <si>
    <t>assumed 2.71 g/cm3 of density</t>
  </si>
  <si>
    <t>5.6 m3 of VRI_insulation, from Skeleton for Poppies.xlsx, assumed 30 kg/m3 density based on https://www.knaufinsulation.ch/de/remote_product/4492</t>
  </si>
  <si>
    <t xml:space="preserve">sum of Knauf DPF 30 (rock wool) and Rockwool Sonorock from 23VA000056 Mengenangaben-20240523 corrected by Jesse.xlsx </t>
  </si>
  <si>
    <t>glass fibre production</t>
  </si>
  <si>
    <t>glass fibre</t>
  </si>
  <si>
    <t xml:space="preserve">Knauf Unifit TI 135 U (glass wool) from 23VA000056 Mengenangaben-20240523 corrected by Jesse.xlsx </t>
  </si>
  <si>
    <t>gypsum fibreboard production</t>
  </si>
  <si>
    <t>gypsum fibreboard</t>
  </si>
  <si>
    <t>Gipsfaserplatte 10 mm</t>
  </si>
  <si>
    <t>gypsum plasterboard production</t>
  </si>
  <si>
    <t>gypsum plasterboard</t>
  </si>
  <si>
    <t>cross-laminated timber production</t>
  </si>
  <si>
    <t>cross-laminated timber</t>
  </si>
  <si>
    <t>oriented strand board production</t>
  </si>
  <si>
    <t>oriented strand board</t>
  </si>
  <si>
    <t>door production, outer, wood-glass</t>
  </si>
  <si>
    <t>door, outer, wood-glass</t>
  </si>
  <si>
    <t>square meter</t>
  </si>
  <si>
    <t>exterior door</t>
  </si>
  <si>
    <t>door production, inner, wood</t>
  </si>
  <si>
    <t>door, inner, wood</t>
  </si>
  <si>
    <t>interior door; note the actual doors installed in Poppies are with PEFC certified wooden frames and Honniggraat-karton, but the dataset is for wood massive doors. This assumption needs to be revisisted based on its contribution in the final results</t>
  </si>
  <si>
    <t>glued laminated timber production, average glue mix</t>
  </si>
  <si>
    <t>glued laminated timber, average glue mix</t>
  </si>
  <si>
    <t>including UK Modulboden, UK Dämmebene, UK Fassade, 3-Schichtplatte Fensterbank and 3-Schichtplatte Modulstoß</t>
  </si>
  <si>
    <t>cement production, Portland</t>
  </si>
  <si>
    <t>cement, Portland</t>
  </si>
  <si>
    <t>for Fermacell Aquapanel H2O, glass fibre coating is ignored https://www.aquapanel.com/fileadmin/user_upload/Downloads/Brochures/Exterior/KAQ_Exterior_Wall_Brochure_EN_RZ_PDF-Version_150519.pdf</t>
  </si>
  <si>
    <t>transport, freight, lorry &gt;32 metric ton, EURO6</t>
  </si>
  <si>
    <t>metric ton*km</t>
  </si>
  <si>
    <t>transportation of the housing modules from Derix to Poppies; distrance from Derix's factory at from Grevenbroich to Amsterdam is 242.33 km one way; assume fully loaded to Amsterdam, fully utilized by other transportation (outside of the scope for the LCA of Poppies) on the way back (because it was indicated by Johan Paul Borreman &lt;J.Borreman@derix.nl&gt; that the environmental burden generated on the way back can be outside of the scope for the LCA of Poppies as they are often combined with other transportation to be well utilized. This needs to be revisted depending on its final contribuction to the results.</t>
  </si>
  <si>
    <t>market for photovoltaic flat-roof installation, 3kWp, single-Si, on roof</t>
  </si>
  <si>
    <t>photovoltaic flat-roof installation, 3kWp, single-Si, on roof</t>
  </si>
  <si>
    <t>GLO</t>
  </si>
  <si>
    <t>market for electricity, low voltage</t>
  </si>
  <si>
    <t>electricity, low voltage</t>
  </si>
  <si>
    <t>kWh</t>
  </si>
  <si>
    <t>1 MJ of heat supply from a system consisiting of solar collector and heat storage system</t>
  </si>
  <si>
    <t>Comment</t>
  </si>
  <si>
    <t>TES Foreground</t>
  </si>
  <si>
    <t>all the components of the storage, including storage tank, insulation and heat exchanger</t>
  </si>
  <si>
    <t> </t>
  </si>
  <si>
    <t>market for steel, chromium steel 18/8</t>
  </si>
  <si>
    <t>steel, chromium steel 18/8</t>
  </si>
  <si>
    <t>material consumption for 3 heat exchangers</t>
  </si>
  <si>
    <t>market for polyurethane, rigid foam</t>
  </si>
  <si>
    <t>polyurethane, rigid foam</t>
  </si>
  <si>
    <t>insulation material</t>
  </si>
  <si>
    <t>treatment of waste bulk iron, excluding reinforcement, sorting plant</t>
  </si>
  <si>
    <t>waste bulk iron, excluding reinforcement</t>
  </si>
  <si>
    <t>appromixmation: end-of-life recycling for steel even if the steel type does not match</t>
  </si>
  <si>
    <t>treatment of waste polyurethane, municipal incineration with fly ash extraction</t>
  </si>
  <si>
    <t>waste polyurethane</t>
  </si>
  <si>
    <t>end-of-life incineration for insulation material</t>
  </si>
  <si>
    <t>market for heat pump, brine-water, 10kW</t>
  </si>
  <si>
    <t>heat pump, brine-water, 10kW</t>
  </si>
  <si>
    <t>furnace of other sizes available: 300 kW, 1000 kW, 5000 kW; lineraly scaled based on smallest furnace available</t>
  </si>
  <si>
    <t>polyethylene pipe, corrugated, DN 75</t>
  </si>
  <si>
    <t>approximation for insulated and prefabricated Source - HP pipe DN32; converted from weight to equivalene length</t>
  </si>
  <si>
    <t>treatment of waste polyethylene, for recycling, unsorted, sorting</t>
  </si>
  <si>
    <t xml:space="preserve">Europe without Switzerland </t>
  </si>
  <si>
    <t>waste polyethylene, for recycling, sorted</t>
  </si>
  <si>
    <t>waste treatment for PE pipes</t>
  </si>
  <si>
    <t>market for computer, desktop, without screen</t>
  </si>
  <si>
    <t>computer, desktop, without screen</t>
  </si>
  <si>
    <t>market for display, liquid crystal, 17 inches</t>
  </si>
  <si>
    <t>display, liquid crystal, 17 inches</t>
  </si>
  <si>
    <t>market for brass</t>
  </si>
  <si>
    <t>brass</t>
  </si>
  <si>
    <t>treatment of copper scrap by electrolytic refining</t>
  </si>
  <si>
    <t>appromixmation: end-of-life treatment for brass and bronze</t>
  </si>
  <si>
    <t xml:space="preserve">assume 85% of weight is valve body, 5% is stem, 5% is plug, 4.5% is fitting bypass (mostly cast iron), and 0.5% is sealing material; https://www.downloads.siemens.com/download-center/Download.aspx?pos=download&amp;fct=getasset&amp;id1=10488 </t>
  </si>
  <si>
    <t>market for bronze</t>
  </si>
  <si>
    <t>bronze</t>
  </si>
  <si>
    <t>market for cast iron</t>
  </si>
  <si>
    <t>cast iron</t>
  </si>
  <si>
    <t>market for polysulfide, sealing compound</t>
  </si>
  <si>
    <t>polysulfide, sealing compound</t>
  </si>
  <si>
    <t>market for electric motor, for electric scooter</t>
  </si>
  <si>
    <t>electric motor, for electric scooter</t>
  </si>
  <si>
    <t>motor to adjust the valve</t>
  </si>
  <si>
    <t>treatment of used industrial electronic device, manual dismantling</t>
  </si>
  <si>
    <t>used industrial electronic device</t>
  </si>
  <si>
    <t>treatment of municipal solid waste, incineration</t>
  </si>
  <si>
    <t>municipal solid waste</t>
  </si>
  <si>
    <t>appromixmation: end-of-life incineration for polysulfide</t>
  </si>
  <si>
    <t>market for auxiliary heating unit, electric, 5kW</t>
  </si>
  <si>
    <t>auxiliary heating unit, electric, 5kW</t>
  </si>
  <si>
    <t>linearly scaled based on existing data in ecoinvent</t>
  </si>
  <si>
    <t>l</t>
  </si>
  <si>
    <t>market for propylene glycol, liquid</t>
  </si>
  <si>
    <t>propylene glycol, liquid</t>
  </si>
  <si>
    <t>propylene glycol content in propylenmixture, 30%</t>
  </si>
  <si>
    <t>market for water, deionised</t>
  </si>
  <si>
    <t>water content in propylenmixture, 33%</t>
  </si>
  <si>
    <t>treatment of spent antifreezer liquid, hazardous waste incineration</t>
  </si>
  <si>
    <t>spent antifreezer liquid</t>
  </si>
  <si>
    <t>wastewater treatment</t>
  </si>
  <si>
    <t>this process includes diesel consumption for drilling process, PE pipe casing, backfilling consisting of bentonite, cement and water, waste disposal of the drilling waste, and all their transport (by using market datasets). Other flows such as drilling fluid, infrastructure for drilling, land transformation is not considered due to lack of information. This would be acceptable given their relative low contribition to the environmental impacts (Figure 93, Energy from the Earth, Deep Geothermal as a Resource for the Future?)</t>
  </si>
  <si>
    <t>borehole heat exchanger production, 150m</t>
  </si>
  <si>
    <t>borehole heat exchanger, 150m</t>
  </si>
  <si>
    <t>linearly scaled up as the depth is close enough; waste treatment during cosntruction already included</t>
  </si>
  <si>
    <t>market for polyphenylene sulfide</t>
  </si>
  <si>
    <t>polyphenylene sulfide</t>
  </si>
  <si>
    <t>approximation for impeller material: PP and PPE</t>
  </si>
  <si>
    <t>treatment of waste plastic, mixture, municipal incineration with fly ash extraction</t>
  </si>
  <si>
    <t>waste plastic, mixture</t>
  </si>
  <si>
    <t>material consumption for heat exchanger and storage</t>
  </si>
  <si>
    <t>storage insulation</t>
  </si>
  <si>
    <t>assume 1 kg/l of water density; 1 replacement during system lifetime</t>
  </si>
  <si>
    <t>wastewater, average</t>
  </si>
  <si>
    <t>appromixmation: end-of-life recycling for chromium steel even if the steel type does not match</t>
  </si>
  <si>
    <t>appromixmation: end-of-life incineration for polyurethane, rigid foam</t>
  </si>
  <si>
    <t>Borehole_District_ATES</t>
  </si>
  <si>
    <t>Heat Pump_District_ATES</t>
  </si>
  <si>
    <t>Heat Transfer Fluid_District_ATES</t>
  </si>
  <si>
    <t>Valves_District_ATES</t>
  </si>
  <si>
    <t>Safety and venting group_District_ATES</t>
  </si>
  <si>
    <t>Buffer Tank_District_ATES</t>
  </si>
  <si>
    <t>Control System_District_ATES</t>
  </si>
  <si>
    <t>Pipes_District_ATES</t>
  </si>
  <si>
    <t>Pumps_District_ATES</t>
  </si>
  <si>
    <t>DHW Tank_District_ATES</t>
  </si>
  <si>
    <t>Electric Heating Element_District_ATES</t>
  </si>
  <si>
    <t>for a total planning period of 50 years</t>
  </si>
  <si>
    <t>meter</t>
  </si>
  <si>
    <t>megajoule</t>
  </si>
  <si>
    <t>water, deionised</t>
  </si>
  <si>
    <t>copper, cathode</t>
  </si>
  <si>
    <t>treatment of wastewater, average, wastewater treatment</t>
  </si>
  <si>
    <t>market for copper, cathode</t>
  </si>
  <si>
    <t>market for polyethylene pipe, corrugated, DN 75</t>
  </si>
  <si>
    <t>this only includes the infrastructure of ATES for a lifetime of 50 years, and does not include electricity consumption from the grid to operate ATES; to be revisited or refined</t>
  </si>
  <si>
    <t>Heat supply infrastructure, District_ATES</t>
  </si>
  <si>
    <t>assume replacement of the panels after 25 years; assumed 33% (due to avg. self consumption rate from 30%-35%) self consumption rate. allocated the part of the system that generate electricity sent to grid and included the part from which the generation is just sufficient to cover the local electricity demand (both direct or for the operation of the ATES); to be revisited or refined</t>
  </si>
  <si>
    <t>skip</t>
  </si>
  <si>
    <t>net energy need for</t>
  </si>
  <si>
    <t>new, retrofitted</t>
  </si>
  <si>
    <t>year of construction/retrofit</t>
  </si>
  <si>
    <t>use type</t>
  </si>
  <si>
    <t>floor area (m2)</t>
  </si>
  <si>
    <t>space heating, cooling and air conditioning (kWh/m2/y)</t>
  </si>
  <si>
    <t>space heating, cooling and air conditioning (kWh/y)</t>
  </si>
  <si>
    <t>hot water (kWhe/y)</t>
  </si>
  <si>
    <t>lighting (kWhe/m2/y)</t>
  </si>
  <si>
    <t>lighting (kWhe/y)</t>
  </si>
  <si>
    <t>appliances (kWh/m2/y)</t>
  </si>
  <si>
    <t>appliances (kWhe/m2/y)</t>
  </si>
  <si>
    <t>sub-total net energy need (kWh/y)</t>
  </si>
  <si>
    <t>Building 1</t>
  </si>
  <si>
    <t>new</t>
  </si>
  <si>
    <t>tertiary</t>
  </si>
  <si>
    <t>Building 2</t>
  </si>
  <si>
    <t>residential</t>
  </si>
  <si>
    <t>Building 3</t>
  </si>
  <si>
    <t>Building 4</t>
  </si>
  <si>
    <t>Building 5</t>
  </si>
  <si>
    <t>Building 6</t>
  </si>
  <si>
    <t>Building 7</t>
  </si>
  <si>
    <t>Building 8</t>
  </si>
  <si>
    <t>Total</t>
  </si>
  <si>
    <t>Total heat supply from ATES system (eith heat pump?)</t>
  </si>
  <si>
    <t>&lt;= this was entered as the heat supply from ATES system</t>
  </si>
  <si>
    <t>Local RES</t>
  </si>
  <si>
    <t>Photovoltaic (kWp)</t>
  </si>
  <si>
    <t>Photovoltaic (kWh/y)</t>
  </si>
  <si>
    <t>ATES heat (kWh/y)</t>
  </si>
  <si>
    <r>
      <t xml:space="preserve">&lt;= this was considered pure heat energy from ATES, without the electricity consumption for the heat pump to adjust the heat to the right temperature. </t>
    </r>
    <r>
      <rPr>
        <sz val="11"/>
        <color rgb="FFFF0000"/>
        <rFont val="Calibri"/>
        <family val="2"/>
        <scheme val="minor"/>
      </rPr>
      <t>Although the CoP of the heat pump looks very low (reference: 2.6 to 4.2 with the averge CoP of 3.6 https://www.sciencedirect.com/science/article/pii/S2210670719319237)</t>
    </r>
  </si>
  <si>
    <t>PV avg. annual yield</t>
  </si>
  <si>
    <t>kWh/kWp/y</t>
  </si>
  <si>
    <t>of self consumption rate is assumed for PV as there is no electricity storage.</t>
  </si>
  <si>
    <t>onsite consumption of electricity from PV</t>
  </si>
  <si>
    <t>kWh/y</t>
  </si>
  <si>
    <t>total electricity consumption from grid</t>
  </si>
  <si>
    <t>market for waste concrete</t>
  </si>
  <si>
    <t>Building construction material</t>
  </si>
  <si>
    <t>kg</t>
  </si>
  <si>
    <t>waste concrete</t>
  </si>
  <si>
    <t>market for waste reinforcement steel</t>
  </si>
  <si>
    <t>waste reinforcement steel</t>
  </si>
  <si>
    <t>ecoinvent waste treatment dataset</t>
  </si>
  <si>
    <t>ecoinvent waste treatment dataset reference product</t>
  </si>
  <si>
    <t>ecoinvent waste treatment dataset location</t>
  </si>
  <si>
    <t>ecoinvent waste treatment dataset unit</t>
  </si>
  <si>
    <t>ecoinvent waste treatment dataset amount needed</t>
  </si>
  <si>
    <t>material flow value</t>
  </si>
  <si>
    <t>material flow unit</t>
  </si>
  <si>
    <t>market for waste wood, post-consumer</t>
  </si>
  <si>
    <t>waste wood, post-consumer</t>
  </si>
  <si>
    <t>market for waste mineral wool</t>
  </si>
  <si>
    <t>waste mineral wool</t>
  </si>
  <si>
    <t>market for waste cement in concrete and mortar</t>
  </si>
  <si>
    <t>waste cement in concrete and mortar</t>
  </si>
  <si>
    <t>market for waste fibreboard</t>
  </si>
  <si>
    <t>waste fibreboard</t>
  </si>
  <si>
    <t>market for waste gypsum plasterboard</t>
  </si>
  <si>
    <t>waste gypsum plasterboard</t>
  </si>
  <si>
    <t>market for limestone residue</t>
  </si>
  <si>
    <t>limestone residue</t>
  </si>
  <si>
    <t>m2</t>
  </si>
  <si>
    <t>market for used door, inner, glass-wood</t>
  </si>
  <si>
    <t>used door, inner, glass-wood</t>
  </si>
  <si>
    <t>market for used door, outer, wood-glass</t>
  </si>
  <si>
    <t>used door, outer, wood-glass</t>
  </si>
  <si>
    <t>ignored</t>
  </si>
  <si>
    <t>density (kg/m3)</t>
  </si>
  <si>
    <t>Embodied - building materials</t>
  </si>
  <si>
    <t>End of life - building materials</t>
  </si>
  <si>
    <t>see sheet "End of life" for detailed calculation</t>
  </si>
  <si>
    <t>ecoinvent ds name</t>
  </si>
  <si>
    <t>ecoinvent ds reference product</t>
  </si>
  <si>
    <t>ecoinvent ds unit</t>
  </si>
  <si>
    <t>ecoinvent ds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</si>
</sst>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_ * #,##0.00_ ;_ * \-#,##0.00_ ;_ * &quot;-&quot;??_ ;_ @_ "/>
    <numFmt numFmtId="165" formatCode="_-[$€-2]* #,##0.00_-;\-[$€-2]* #,##0.00_-;_-[$€-2]* &quot;-&quot;??_-"/>
    <numFmt numFmtId="166" formatCode="0.0"/>
    <numFmt numFmtId="167" formatCode="0.000"/>
    <numFmt numFmtId="168" formatCode="_(* #,##0_);_(* \(#,##0\);_(* &quot;-&quot;??_);_(@_)"/>
  </numFmts>
  <fonts count="47" x14ac:knownFonts="1">
    <font>
      <sz val="11"/>
      <color theme="1"/>
      <name val="Calibri"/>
      <family val="2"/>
      <scheme val="minor"/>
    </font>
    <font>
      <sz val="8"/>
      <name val="Arial"/>
      <family val="2"/>
    </font>
    <font>
      <b/>
      <sz val="11"/>
      <name val="Calibri"/>
      <family val="2"/>
      <scheme val="minor"/>
    </font>
    <font>
      <sz val="11"/>
      <name val="Calibri"/>
      <family val="2"/>
      <scheme val="minor"/>
    </font>
    <font>
      <sz val="10"/>
      <name val="Arial"/>
      <family val="2"/>
    </font>
    <font>
      <u/>
      <sz val="10"/>
      <color indexed="12"/>
      <name val="Arial"/>
      <family val="2"/>
    </font>
    <font>
      <sz val="10"/>
      <name val="Courier"/>
      <family val="3"/>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Arial"/>
      <family val="2"/>
    </font>
    <font>
      <sz val="8"/>
      <color indexed="9"/>
      <name val="Arial"/>
      <family val="2"/>
    </font>
    <font>
      <b/>
      <sz val="8"/>
      <name val="Arial"/>
      <family val="2"/>
    </font>
    <font>
      <sz val="9"/>
      <name val="Times New Roman"/>
      <family val="1"/>
    </font>
    <font>
      <b/>
      <sz val="9"/>
      <name val="Times New Roman"/>
      <family val="1"/>
    </font>
    <font>
      <sz val="10"/>
      <color indexed="8"/>
      <name val="Arial"/>
      <family val="2"/>
    </font>
    <font>
      <sz val="11"/>
      <name val="Calibri"/>
      <family val="2"/>
    </font>
    <font>
      <b/>
      <sz val="11"/>
      <name val="Calibri"/>
      <family val="2"/>
    </font>
    <font>
      <b/>
      <sz val="12"/>
      <name val="Calibri"/>
      <family val="2"/>
      <scheme val="minor"/>
    </font>
    <font>
      <sz val="11"/>
      <name val="Segoe UI"/>
      <family val="2"/>
    </font>
    <font>
      <sz val="12"/>
      <name val="Calibri"/>
      <family val="2"/>
    </font>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b/>
      <sz val="11"/>
      <color theme="4"/>
      <name val="Calibri"/>
      <family val="2"/>
      <scheme val="minor"/>
    </font>
    <font>
      <b/>
      <sz val="11"/>
      <color rgb="FF00B050"/>
      <name val="Calibri"/>
      <family val="2"/>
      <scheme val="minor"/>
    </font>
    <font>
      <sz val="11"/>
      <color theme="1" tint="0.499984740745262"/>
      <name val="Segoe UI"/>
      <family val="2"/>
    </font>
    <font>
      <sz val="9"/>
      <color indexed="81"/>
      <name val="Tahoma"/>
      <family val="2"/>
    </font>
    <font>
      <b/>
      <sz val="9"/>
      <color indexed="81"/>
      <name val="Tahoma"/>
      <family val="2"/>
    </font>
    <font>
      <sz val="11"/>
      <color rgb="FF00B050"/>
      <name val="Segoe UI"/>
      <family val="2"/>
    </font>
    <font>
      <sz val="11"/>
      <color rgb="FF00B050"/>
      <name val="Calibri"/>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55"/>
        <bgColor indexed="64"/>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s>
  <cellStyleXfs count="424">
    <xf numFmtId="0" fontId="0" fillId="0" borderId="0"/>
    <xf numFmtId="0" fontId="1" fillId="0" borderId="0"/>
    <xf numFmtId="0" fontId="4"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4" fillId="0" borderId="0" applyNumberFormat="0" applyFont="0" applyFill="0" applyBorder="0" applyProtection="0">
      <alignment horizontal="left" vertical="center" indent="5"/>
    </xf>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21" fillId="20" borderId="2" applyNumberFormat="0" applyAlignment="0" applyProtection="0"/>
    <xf numFmtId="0" fontId="24" fillId="0" borderId="0" applyNumberFormat="0" applyFill="0" applyBorder="0" applyAlignment="0" applyProtection="0"/>
    <xf numFmtId="0" fontId="10" fillId="3" borderId="0" applyNumberFormat="0" applyBorder="0" applyAlignment="0" applyProtection="0"/>
    <xf numFmtId="0" fontId="11" fillId="20" borderId="3" applyNumberFormat="0" applyAlignment="0" applyProtection="0"/>
    <xf numFmtId="0" fontId="11" fillId="20" borderId="3" applyNumberFormat="0" applyAlignment="0" applyProtection="0"/>
    <xf numFmtId="0" fontId="11" fillId="20" borderId="3" applyNumberFormat="0" applyAlignment="0" applyProtection="0"/>
    <xf numFmtId="0" fontId="19" fillId="0" borderId="4" applyNumberFormat="0" applyFill="0" applyAlignment="0" applyProtection="0"/>
    <xf numFmtId="0" fontId="12" fillId="21" borderId="5" applyNumberFormat="0" applyAlignment="0" applyProtection="0"/>
    <xf numFmtId="43" fontId="4" fillId="0" borderId="0" applyFont="0" applyFill="0" applyBorder="0" applyAlignment="0" applyProtection="0"/>
    <xf numFmtId="164" fontId="4" fillId="0" borderId="0" applyFont="0" applyFill="0" applyBorder="0" applyAlignment="0" applyProtection="0"/>
    <xf numFmtId="0" fontId="8" fillId="22" borderId="6" applyNumberFormat="0" applyFont="0" applyAlignment="0" applyProtection="0"/>
    <xf numFmtId="0" fontId="28" fillId="0" borderId="7">
      <alignment horizontal="left" vertical="center" wrapText="1" indent="2"/>
    </xf>
    <xf numFmtId="0" fontId="18" fillId="7" borderId="3" applyNumberFormat="0" applyAlignment="0" applyProtection="0"/>
    <xf numFmtId="0" fontId="18" fillId="7" borderId="3" applyNumberFormat="0" applyAlignment="0" applyProtection="0"/>
    <xf numFmtId="0" fontId="23" fillId="0" borderId="8" applyNumberFormat="0" applyFill="0" applyAlignment="0" applyProtection="0"/>
    <xf numFmtId="0" fontId="13" fillId="0" borderId="0" applyNumberFormat="0" applyFill="0" applyBorder="0" applyAlignment="0" applyProtection="0"/>
    <xf numFmtId="165" fontId="4" fillId="0" borderId="0" applyFont="0" applyFill="0" applyBorder="0" applyAlignment="0" applyProtection="0"/>
    <xf numFmtId="0" fontId="13"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ill="0" applyBorder="0" applyAlignment="0" applyProtection="0"/>
    <xf numFmtId="0" fontId="14" fillId="4" borderId="0" applyNumberFormat="0" applyBorder="0" applyAlignment="0" applyProtection="0"/>
    <xf numFmtId="0" fontId="15" fillId="0" borderId="9" applyNumberFormat="0" applyFill="0" applyAlignment="0" applyProtection="0"/>
    <xf numFmtId="0" fontId="16" fillId="0" borderId="10" applyNumberFormat="0" applyFill="0" applyAlignment="0" applyProtection="0"/>
    <xf numFmtId="0" fontId="17" fillId="0" borderId="11" applyNumberFormat="0" applyFill="0" applyAlignment="0" applyProtection="0"/>
    <xf numFmtId="0" fontId="1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8" fillId="7" borderId="3" applyNumberFormat="0" applyAlignment="0" applyProtection="0"/>
    <xf numFmtId="0" fontId="10" fillId="3" borderId="0" applyNumberFormat="0" applyBorder="0" applyAlignment="0" applyProtection="0"/>
    <xf numFmtId="0" fontId="5" fillId="0" borderId="0" applyNumberFormat="0" applyFill="0" applyBorder="0" applyAlignment="0" applyProtection="0">
      <alignment vertical="top"/>
      <protection locked="0"/>
    </xf>
    <xf numFmtId="0" fontId="19" fillId="0" borderId="4" applyNumberFormat="0" applyFill="0" applyAlignment="0" applyProtection="0"/>
    <xf numFmtId="0" fontId="20" fillId="23" borderId="0" applyNumberFormat="0" applyBorder="0" applyAlignment="0" applyProtection="0"/>
    <xf numFmtId="0" fontId="20" fillId="2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0" fontId="4" fillId="0" borderId="0"/>
    <xf numFmtId="0" fontId="4" fillId="0" borderId="0"/>
    <xf numFmtId="0" fontId="4" fillId="0" borderId="0"/>
    <xf numFmtId="0" fontId="4"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applyNumberFormat="0" applyFill="0" applyBorder="0" applyProtection="0">
      <alignment horizontal="left" vertical="center"/>
    </xf>
    <xf numFmtId="4" fontId="4" fillId="24" borderId="0" applyNumberFormat="0" applyFont="0" applyBorder="0" applyAlignment="0" applyProtection="0"/>
    <xf numFmtId="0" fontId="6" fillId="0" borderId="0"/>
    <xf numFmtId="0" fontId="8" fillId="22" borderId="6" applyNumberFormat="0" applyFont="0" applyAlignment="0" applyProtection="0"/>
    <xf numFmtId="0" fontId="4" fillId="22" borderId="6" applyNumberFormat="0" applyFont="0" applyAlignment="0" applyProtection="0"/>
    <xf numFmtId="0" fontId="21" fillId="20" borderId="2"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4" fillId="4" borderId="0" applyNumberFormat="0" applyBorder="0" applyAlignment="0" applyProtection="0"/>
    <xf numFmtId="0" fontId="21" fillId="20" borderId="2" applyNumberFormat="0" applyAlignment="0" applyProtection="0"/>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49" fontId="4" fillId="0" borderId="1" applyFill="0" applyProtection="0">
      <alignment horizontal="right"/>
    </xf>
    <xf numFmtId="49" fontId="4" fillId="0" borderId="1" applyFill="0" applyProtection="0">
      <alignment horizontal="right"/>
    </xf>
    <xf numFmtId="49" fontId="4" fillId="0" borderId="12" applyFill="0" applyProtection="0">
      <alignment horizontal="right"/>
    </xf>
    <xf numFmtId="0" fontId="7" fillId="25" borderId="1" applyNumberFormat="0" applyProtection="0">
      <alignment horizontal="right"/>
    </xf>
    <xf numFmtId="0" fontId="7" fillId="25" borderId="1" applyNumberFormat="0" applyProtection="0">
      <alignment horizontal="right"/>
    </xf>
    <xf numFmtId="0" fontId="7" fillId="26" borderId="12" applyNumberFormat="0" applyProtection="0">
      <alignment horizontal="right"/>
    </xf>
    <xf numFmtId="0" fontId="25" fillId="25" borderId="0" applyNumberFormat="0" applyBorder="0" applyProtection="0">
      <alignment horizontal="left"/>
    </xf>
    <xf numFmtId="0" fontId="25" fillId="25" borderId="0" applyNumberFormat="0" applyBorder="0" applyProtection="0">
      <alignment horizontal="left"/>
    </xf>
    <xf numFmtId="0" fontId="25" fillId="26" borderId="0" applyNumberFormat="0" applyBorder="0" applyProtection="0">
      <alignment horizontal="left"/>
    </xf>
    <xf numFmtId="0" fontId="7" fillId="25" borderId="1" applyNumberFormat="0" applyProtection="0">
      <alignment horizontal="left"/>
    </xf>
    <xf numFmtId="0" fontId="7" fillId="25" borderId="1" applyNumberFormat="0" applyProtection="0">
      <alignment horizontal="left"/>
    </xf>
    <xf numFmtId="0" fontId="7" fillId="26" borderId="12" applyNumberFormat="0" applyProtection="0">
      <alignment horizontal="left"/>
    </xf>
    <xf numFmtId="0" fontId="4" fillId="0" borderId="1" applyNumberFormat="0" applyFill="0" applyProtection="0">
      <alignment horizontal="right"/>
    </xf>
    <xf numFmtId="0" fontId="4" fillId="0" borderId="1" applyNumberFormat="0" applyFill="0" applyProtection="0">
      <alignment horizontal="right"/>
    </xf>
    <xf numFmtId="0" fontId="4" fillId="0" borderId="12" applyNumberFormat="0" applyFill="0" applyProtection="0">
      <alignment horizontal="right"/>
    </xf>
    <xf numFmtId="0" fontId="26" fillId="27" borderId="0" applyNumberFormat="0" applyBorder="0" applyProtection="0">
      <alignment horizontal="left"/>
    </xf>
    <xf numFmtId="0" fontId="26" fillId="27" borderId="0" applyNumberFormat="0" applyBorder="0" applyProtection="0">
      <alignment horizontal="left"/>
    </xf>
    <xf numFmtId="0" fontId="26" fillId="28" borderId="0" applyNumberFormat="0" applyBorder="0" applyProtection="0">
      <alignment horizontal="left"/>
    </xf>
    <xf numFmtId="0" fontId="27" fillId="29" borderId="0" applyNumberFormat="0" applyBorder="0" applyProtection="0">
      <alignment horizontal="left"/>
    </xf>
    <xf numFmtId="0" fontId="27" fillId="29" borderId="0" applyNumberFormat="0" applyBorder="0" applyProtection="0">
      <alignment horizontal="left"/>
    </xf>
    <xf numFmtId="0" fontId="27" fillId="30" borderId="0" applyNumberFormat="0" applyBorder="0" applyProtection="0">
      <alignment horizontal="left"/>
    </xf>
    <xf numFmtId="0" fontId="1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5" fillId="0" borderId="9" applyNumberFormat="0" applyFill="0" applyAlignment="0" applyProtection="0"/>
    <xf numFmtId="0" fontId="16" fillId="0" borderId="10" applyNumberFormat="0" applyFill="0" applyAlignment="0" applyProtection="0"/>
    <xf numFmtId="0" fontId="17" fillId="0" borderId="11" applyNumberFormat="0" applyFill="0" applyAlignment="0" applyProtection="0"/>
    <xf numFmtId="0" fontId="17" fillId="0" borderId="0" applyNumberFormat="0" applyFill="0" applyBorder="0" applyAlignment="0" applyProtection="0"/>
    <xf numFmtId="0" fontId="23" fillId="0" borderId="8" applyNumberFormat="0" applyFill="0" applyAlignment="0" applyProtection="0"/>
    <xf numFmtId="0" fontId="12" fillId="21" borderId="5" applyNumberFormat="0" applyAlignment="0" applyProtection="0"/>
    <xf numFmtId="0" fontId="24" fillId="0" borderId="0" applyNumberFormat="0" applyFill="0" applyBorder="0" applyAlignment="0" applyProtection="0"/>
    <xf numFmtId="0" fontId="24" fillId="0" borderId="0" applyNumberFormat="0" applyFill="0" applyBorder="0" applyAlignment="0" applyProtection="0"/>
    <xf numFmtId="4" fontId="28" fillId="0" borderId="0"/>
    <xf numFmtId="0" fontId="30" fillId="0" borderId="0"/>
    <xf numFmtId="43" fontId="36" fillId="0" borderId="0" applyFont="0" applyFill="0" applyBorder="0" applyAlignment="0" applyProtection="0"/>
  </cellStyleXfs>
  <cellXfs count="67">
    <xf numFmtId="0" fontId="0" fillId="0" borderId="0" xfId="0"/>
    <xf numFmtId="0" fontId="2" fillId="0" borderId="0" xfId="0" applyFont="1"/>
    <xf numFmtId="0" fontId="3" fillId="0" borderId="0" xfId="0" applyFont="1"/>
    <xf numFmtId="0" fontId="31" fillId="0" borderId="0" xfId="1" applyFont="1" applyFill="1" applyBorder="1"/>
    <xf numFmtId="166" fontId="31" fillId="0" borderId="0" xfId="1" applyNumberFormat="1" applyFont="1" applyFill="1" applyBorder="1"/>
    <xf numFmtId="167" fontId="31" fillId="0" borderId="0" xfId="1" applyNumberFormat="1" applyFont="1" applyFill="1" applyBorder="1"/>
    <xf numFmtId="2" fontId="31" fillId="0" borderId="0" xfId="1" applyNumberFormat="1" applyFont="1" applyFill="1" applyBorder="1"/>
    <xf numFmtId="0" fontId="31" fillId="0" borderId="0" xfId="100" applyFont="1" applyFill="1" applyBorder="1"/>
    <xf numFmtId="0" fontId="31" fillId="0" borderId="0" xfId="0" applyFont="1" applyFill="1" applyBorder="1"/>
    <xf numFmtId="0" fontId="31" fillId="0" borderId="0" xfId="100" applyFont="1" applyFill="1" applyBorder="1" applyAlignment="1">
      <alignment vertical="center"/>
    </xf>
    <xf numFmtId="0" fontId="31" fillId="0" borderId="0" xfId="1" applyFont="1" applyFill="1" applyBorder="1" applyAlignment="1">
      <alignment vertical="center"/>
    </xf>
    <xf numFmtId="0" fontId="31" fillId="0" borderId="0" xfId="1" applyFont="1" applyFill="1" applyBorder="1" applyAlignment="1">
      <alignment wrapText="1"/>
    </xf>
    <xf numFmtId="0" fontId="31" fillId="0" borderId="0" xfId="1" applyFont="1" applyFill="1" applyBorder="1" applyAlignment="1"/>
    <xf numFmtId="0" fontId="32" fillId="0" borderId="0" xfId="1" applyFont="1" applyFill="1" applyBorder="1"/>
    <xf numFmtId="0" fontId="3" fillId="0" borderId="0" xfId="0" applyFont="1" applyFill="1"/>
    <xf numFmtId="0" fontId="33" fillId="0" borderId="0" xfId="0" applyFont="1"/>
    <xf numFmtId="0" fontId="3" fillId="0" borderId="0" xfId="0" applyFont="1" applyFill="1" applyAlignment="1"/>
    <xf numFmtId="11" fontId="3" fillId="0" borderId="0" xfId="0" applyNumberFormat="1" applyFont="1" applyFill="1" applyAlignment="1">
      <alignment horizontal="left"/>
    </xf>
    <xf numFmtId="11" fontId="3" fillId="0" borderId="0" xfId="0" applyNumberFormat="1" applyFont="1" applyAlignment="1">
      <alignment horizontal="left"/>
    </xf>
    <xf numFmtId="0" fontId="3" fillId="0" borderId="0" xfId="0" applyFont="1" applyAlignment="1">
      <alignment horizontal="left"/>
    </xf>
    <xf numFmtId="11" fontId="2" fillId="0" borderId="0" xfId="0" applyNumberFormat="1" applyFont="1" applyAlignment="1">
      <alignment horizontal="left"/>
    </xf>
    <xf numFmtId="0" fontId="3" fillId="0" borderId="0" xfId="0" applyNumberFormat="1" applyFont="1" applyAlignment="1">
      <alignment horizontal="right"/>
    </xf>
    <xf numFmtId="0" fontId="3" fillId="0" borderId="0" xfId="0" applyFont="1" applyBorder="1"/>
    <xf numFmtId="0" fontId="34" fillId="0" borderId="0" xfId="0" applyFont="1"/>
    <xf numFmtId="1" fontId="3" fillId="0" borderId="0" xfId="0" applyNumberFormat="1" applyFont="1"/>
    <xf numFmtId="0" fontId="35" fillId="0" borderId="0" xfId="1" applyFont="1" applyFill="1" applyBorder="1"/>
    <xf numFmtId="2" fontId="32" fillId="0" borderId="0" xfId="1" applyNumberFormat="1" applyFont="1" applyFill="1" applyBorder="1"/>
    <xf numFmtId="11" fontId="31" fillId="0" borderId="0" xfId="1" applyNumberFormat="1" applyFont="1" applyFill="1" applyBorder="1"/>
    <xf numFmtId="0" fontId="35" fillId="0" borderId="0" xfId="1" applyFont="1" applyFill="1" applyBorder="1" applyAlignment="1">
      <alignment vertical="center"/>
    </xf>
    <xf numFmtId="166" fontId="35" fillId="0" borderId="0" xfId="1" applyNumberFormat="1" applyFont="1" applyFill="1" applyBorder="1" applyAlignment="1">
      <alignment vertical="center"/>
    </xf>
    <xf numFmtId="166" fontId="31" fillId="0" borderId="0" xfId="1" applyNumberFormat="1" applyFont="1" applyFill="1" applyBorder="1" applyAlignment="1">
      <alignment vertical="center"/>
    </xf>
    <xf numFmtId="0" fontId="31" fillId="0" borderId="0" xfId="1" applyFont="1" applyFill="1" applyBorder="1" applyAlignment="1">
      <alignment vertical="center" wrapText="1"/>
    </xf>
    <xf numFmtId="166" fontId="3" fillId="0" borderId="0" xfId="0" applyNumberFormat="1" applyFont="1" applyAlignment="1">
      <alignment horizontal="right"/>
    </xf>
    <xf numFmtId="166" fontId="3" fillId="0" borderId="0" xfId="0" applyNumberFormat="1" applyFont="1"/>
    <xf numFmtId="166" fontId="31" fillId="0" borderId="0" xfId="0" applyNumberFormat="1" applyFont="1" applyFill="1" applyBorder="1"/>
    <xf numFmtId="166" fontId="31" fillId="0" borderId="0" xfId="1" applyNumberFormat="1" applyFont="1" applyFill="1" applyBorder="1" applyAlignment="1"/>
    <xf numFmtId="166" fontId="31" fillId="0" borderId="0" xfId="1" applyNumberFormat="1" applyFont="1" applyFill="1" applyBorder="1" applyAlignment="1">
      <alignment wrapText="1"/>
    </xf>
    <xf numFmtId="1" fontId="39" fillId="0" borderId="0" xfId="0" applyNumberFormat="1" applyFont="1"/>
    <xf numFmtId="0" fontId="0" fillId="0" borderId="0" xfId="0" applyFont="1"/>
    <xf numFmtId="0" fontId="38" fillId="0" borderId="0" xfId="0" applyFont="1"/>
    <xf numFmtId="0" fontId="38" fillId="0" borderId="0" xfId="0" applyFont="1" applyAlignment="1">
      <alignment horizontal="centerContinuous"/>
    </xf>
    <xf numFmtId="0" fontId="38" fillId="0" borderId="0" xfId="0" applyFont="1" applyAlignment="1">
      <alignment wrapText="1"/>
    </xf>
    <xf numFmtId="0" fontId="0" fillId="0" borderId="0" xfId="0" applyAlignment="1">
      <alignment wrapText="1"/>
    </xf>
    <xf numFmtId="1" fontId="0" fillId="0" borderId="0" xfId="0" applyNumberFormat="1"/>
    <xf numFmtId="166" fontId="38" fillId="0" borderId="0" xfId="0" applyNumberFormat="1" applyFont="1"/>
    <xf numFmtId="168" fontId="40" fillId="0" borderId="0" xfId="423" applyNumberFormat="1" applyFont="1"/>
    <xf numFmtId="0" fontId="41" fillId="0" borderId="0" xfId="0" applyFont="1"/>
    <xf numFmtId="0" fontId="39" fillId="0" borderId="0" xfId="0" applyFont="1"/>
    <xf numFmtId="168" fontId="38" fillId="0" borderId="0" xfId="423" applyNumberFormat="1" applyFont="1"/>
    <xf numFmtId="9" fontId="39" fillId="0" borderId="0" xfId="0" applyNumberFormat="1" applyFont="1"/>
    <xf numFmtId="0" fontId="0" fillId="0" borderId="0" xfId="0" applyAlignment="1">
      <alignment horizontal="right"/>
    </xf>
    <xf numFmtId="168" fontId="0" fillId="0" borderId="0" xfId="423" applyNumberFormat="1" applyFont="1"/>
    <xf numFmtId="0" fontId="39" fillId="0" borderId="0" xfId="0" applyFont="1" applyAlignment="1">
      <alignment horizontal="right"/>
    </xf>
    <xf numFmtId="168" fontId="39" fillId="0" borderId="0" xfId="0" applyNumberFormat="1" applyFont="1"/>
    <xf numFmtId="0" fontId="42" fillId="0" borderId="0" xfId="0" applyFont="1"/>
    <xf numFmtId="0" fontId="39" fillId="0" borderId="0" xfId="0" applyFont="1" applyBorder="1"/>
    <xf numFmtId="0" fontId="45" fillId="0" borderId="0" xfId="0" applyFont="1"/>
    <xf numFmtId="0" fontId="45" fillId="0" borderId="0" xfId="0" applyFont="1" applyBorder="1"/>
    <xf numFmtId="0" fontId="46" fillId="0" borderId="0" xfId="1" applyFont="1" applyFill="1" applyBorder="1"/>
    <xf numFmtId="0" fontId="46" fillId="0" borderId="0" xfId="1" applyFont="1" applyFill="1" applyBorder="1" applyAlignment="1"/>
    <xf numFmtId="0" fontId="46" fillId="0" borderId="0" xfId="100" applyFont="1" applyFill="1" applyBorder="1"/>
    <xf numFmtId="0" fontId="3" fillId="0" borderId="0" xfId="1" applyFont="1" applyFill="1" applyBorder="1"/>
    <xf numFmtId="0" fontId="3" fillId="0" borderId="0" xfId="1" applyFont="1" applyFill="1" applyBorder="1" applyAlignment="1">
      <alignment vertical="center"/>
    </xf>
    <xf numFmtId="0" fontId="3" fillId="0" borderId="0" xfId="1" applyFont="1" applyFill="1" applyBorder="1" applyAlignment="1"/>
    <xf numFmtId="0" fontId="3" fillId="0" borderId="0" xfId="0" applyFont="1" applyFill="1" applyBorder="1"/>
    <xf numFmtId="0" fontId="3" fillId="0" borderId="0" xfId="100" applyFont="1" applyFill="1" applyBorder="1"/>
    <xf numFmtId="0" fontId="3" fillId="0" borderId="0" xfId="100" applyFont="1" applyFill="1" applyBorder="1" applyAlignment="1">
      <alignment vertical="center"/>
    </xf>
  </cellXfs>
  <cellStyles count="424">
    <cellStyle name="20 % - Accent1" xfId="3"/>
    <cellStyle name="20 % - Accent2" xfId="4"/>
    <cellStyle name="20 % - Accent3" xfId="5"/>
    <cellStyle name="20 % - Accent4" xfId="6"/>
    <cellStyle name="20 % - Accent5" xfId="7"/>
    <cellStyle name="20 % - Accent6" xfId="8"/>
    <cellStyle name="20% - Accent1 2" xfId="9"/>
    <cellStyle name="20% - Accent2 2" xfId="10"/>
    <cellStyle name="20% - Accent3 2" xfId="11"/>
    <cellStyle name="20% - Accent4 2" xfId="12"/>
    <cellStyle name="20% - Accent5 2" xfId="13"/>
    <cellStyle name="20% - Accent6 2" xfId="14"/>
    <cellStyle name="20% - Akzent1" xfId="15"/>
    <cellStyle name="20% - Akzent2" xfId="16"/>
    <cellStyle name="20% - Akzent3" xfId="17"/>
    <cellStyle name="20% - Akzent4" xfId="18"/>
    <cellStyle name="20% - Akzent5" xfId="19"/>
    <cellStyle name="20% - Akzent6" xfId="20"/>
    <cellStyle name="40 % - Accent1" xfId="21"/>
    <cellStyle name="40 % - Accent2" xfId="22"/>
    <cellStyle name="40 % - Accent3" xfId="23"/>
    <cellStyle name="40 % - Accent4" xfId="24"/>
    <cellStyle name="40 % - Accent5" xfId="25"/>
    <cellStyle name="40 % - Accent6" xfId="26"/>
    <cellStyle name="40% - Accent1 2" xfId="27"/>
    <cellStyle name="40% - Accent2 2" xfId="28"/>
    <cellStyle name="40% - Accent3 2" xfId="29"/>
    <cellStyle name="40% - Accent4 2" xfId="30"/>
    <cellStyle name="40% - Accent5 2" xfId="31"/>
    <cellStyle name="40% - Accent6 2" xfId="32"/>
    <cellStyle name="40% - Akzent1" xfId="33"/>
    <cellStyle name="40% - Akzent2" xfId="34"/>
    <cellStyle name="40% - Akzent3" xfId="35"/>
    <cellStyle name="40% - Akzent4" xfId="36"/>
    <cellStyle name="40% - Akzent5" xfId="37"/>
    <cellStyle name="40% - Akzent6" xfId="38"/>
    <cellStyle name="5x indented GHG Textfiels" xfId="39"/>
    <cellStyle name="60 % - Accent1" xfId="40"/>
    <cellStyle name="60 % - Accent2" xfId="41"/>
    <cellStyle name="60 % - Accent3" xfId="42"/>
    <cellStyle name="60 % - Accent4" xfId="43"/>
    <cellStyle name="60 % - Accent5" xfId="44"/>
    <cellStyle name="60 % - Accent6" xfId="45"/>
    <cellStyle name="60% - Accent1 2" xfId="46"/>
    <cellStyle name="60% - Accent2 2" xfId="47"/>
    <cellStyle name="60% - Accent3 2" xfId="48"/>
    <cellStyle name="60% - Accent4 2" xfId="49"/>
    <cellStyle name="60% - Accent5 2" xfId="50"/>
    <cellStyle name="60% - Accent6 2" xfId="51"/>
    <cellStyle name="60% - Akzent1" xfId="52"/>
    <cellStyle name="60% - Akzent2" xfId="53"/>
    <cellStyle name="60% - Akzent3" xfId="54"/>
    <cellStyle name="60% - Akzent4" xfId="55"/>
    <cellStyle name="60% - Akzent5" xfId="56"/>
    <cellStyle name="60% - Akzent6" xfId="57"/>
    <cellStyle name="Accent1 2" xfId="58"/>
    <cellStyle name="Accent2 2" xfId="59"/>
    <cellStyle name="Accent3 2" xfId="60"/>
    <cellStyle name="Accent4 2" xfId="61"/>
    <cellStyle name="Accent5 2" xfId="62"/>
    <cellStyle name="Accent6 2" xfId="63"/>
    <cellStyle name="Ausgabe" xfId="64"/>
    <cellStyle name="Avertissement" xfId="65"/>
    <cellStyle name="Bad 2" xfId="66"/>
    <cellStyle name="Berechnung" xfId="67"/>
    <cellStyle name="Calcul" xfId="68"/>
    <cellStyle name="Calculation 2" xfId="69"/>
    <cellStyle name="Cellule liée" xfId="70"/>
    <cellStyle name="Check Cell 2" xfId="71"/>
    <cellStyle name="Comma" xfId="423" builtinId="3"/>
    <cellStyle name="Comma 2" xfId="72"/>
    <cellStyle name="Comma 3" xfId="73"/>
    <cellStyle name="Commentaire" xfId="74"/>
    <cellStyle name="CustomizationCells" xfId="75"/>
    <cellStyle name="Eingabe" xfId="76"/>
    <cellStyle name="Entrée" xfId="77"/>
    <cellStyle name="Ergebnis" xfId="78"/>
    <cellStyle name="Erklärender Text" xfId="79"/>
    <cellStyle name="Euro" xfId="80"/>
    <cellStyle name="Explanatory Text 2" xfId="81"/>
    <cellStyle name="Float" xfId="82"/>
    <cellStyle name="Float 2" xfId="83"/>
    <cellStyle name="Float_ADDON" xfId="84"/>
    <cellStyle name="Good 2" xfId="85"/>
    <cellStyle name="Heading 1 2" xfId="86"/>
    <cellStyle name="Heading 2 2" xfId="87"/>
    <cellStyle name="Heading 3 2" xfId="88"/>
    <cellStyle name="Heading 4 2" xfId="89"/>
    <cellStyle name="Hyperlink 2" xfId="91"/>
    <cellStyle name="Hyperlink 3" xfId="90"/>
    <cellStyle name="Input 2" xfId="92"/>
    <cellStyle name="Insatisfaisant" xfId="93"/>
    <cellStyle name="Lien hypertexte 2" xfId="94"/>
    <cellStyle name="Linked Cell 2" xfId="95"/>
    <cellStyle name="Neutral 2" xfId="96"/>
    <cellStyle name="Neutre" xfId="97"/>
    <cellStyle name="Normal" xfId="0" builtinId="0"/>
    <cellStyle name="Normal 10" xfId="98"/>
    <cellStyle name="Normal 2" xfId="1"/>
    <cellStyle name="Normal 2 2" xfId="100"/>
    <cellStyle name="Normal 2 3" xfId="422"/>
    <cellStyle name="Normal 2 4" xfId="99"/>
    <cellStyle name="Normal 3" xfId="101"/>
    <cellStyle name="Normal 3 2" xfId="102"/>
    <cellStyle name="Normal 3 3" xfId="103"/>
    <cellStyle name="Normal 3 4" xfId="104"/>
    <cellStyle name="Normal 3_Car cost for GMM" xfId="105"/>
    <cellStyle name="Normal 4" xfId="106"/>
    <cellStyle name="Normal 4 2" xfId="107"/>
    <cellStyle name="Normal 4 3" xfId="108"/>
    <cellStyle name="Normal 4 4" xfId="109"/>
    <cellStyle name="Normal 4_AFs" xfId="110"/>
    <cellStyle name="Normal 5" xfId="111"/>
    <cellStyle name="Normal 5 2" xfId="112"/>
    <cellStyle name="Normal 5_ELC" xfId="113"/>
    <cellStyle name="Normal 6" xfId="114"/>
    <cellStyle name="Normal 7" xfId="115"/>
    <cellStyle name="Normal 8" xfId="116"/>
    <cellStyle name="Normal 9" xfId="2"/>
    <cellStyle name="Normal GHG Textfiels Bold" xfId="117"/>
    <cellStyle name="Normal GHG-Shade 2" xfId="118"/>
    <cellStyle name="Normale_B2020" xfId="119"/>
    <cellStyle name="Note 2" xfId="120"/>
    <cellStyle name="Notiz 2" xfId="121"/>
    <cellStyle name="Output 2" xfId="122"/>
    <cellStyle name="Percent 2" xfId="124"/>
    <cellStyle name="Percent 3" xfId="125"/>
    <cellStyle name="Percent 4" xfId="123"/>
    <cellStyle name="Satisfaisant" xfId="126"/>
    <cellStyle name="Sortie" xfId="127"/>
    <cellStyle name="Style 103" xfId="128"/>
    <cellStyle name="Style 103 2" xfId="129"/>
    <cellStyle name="Style 103_ADDON" xfId="130"/>
    <cellStyle name="Style 104" xfId="131"/>
    <cellStyle name="Style 104 2" xfId="132"/>
    <cellStyle name="Style 104_ADDON" xfId="133"/>
    <cellStyle name="Style 105" xfId="134"/>
    <cellStyle name="Style 105 2" xfId="135"/>
    <cellStyle name="Style 105_ADDON" xfId="136"/>
    <cellStyle name="Style 106" xfId="137"/>
    <cellStyle name="Style 106 2" xfId="138"/>
    <cellStyle name="Style 106_ADDON" xfId="139"/>
    <cellStyle name="Style 107" xfId="140"/>
    <cellStyle name="Style 107 2" xfId="141"/>
    <cellStyle name="Style 107_ADDON" xfId="142"/>
    <cellStyle name="Style 108" xfId="143"/>
    <cellStyle name="Style 108 2" xfId="144"/>
    <cellStyle name="Style 108_ADDON" xfId="145"/>
    <cellStyle name="Style 109" xfId="146"/>
    <cellStyle name="Style 109 2" xfId="147"/>
    <cellStyle name="Style 109_ADDON" xfId="148"/>
    <cellStyle name="Style 110" xfId="149"/>
    <cellStyle name="Style 110 2" xfId="150"/>
    <cellStyle name="Style 110_ADDON" xfId="151"/>
    <cellStyle name="Style 114" xfId="152"/>
    <cellStyle name="Style 114 2" xfId="153"/>
    <cellStyle name="Style 114_ADDON" xfId="154"/>
    <cellStyle name="Style 115" xfId="155"/>
    <cellStyle name="Style 115 2" xfId="156"/>
    <cellStyle name="Style 115_ADDON" xfId="157"/>
    <cellStyle name="Style 116" xfId="158"/>
    <cellStyle name="Style 116 2" xfId="159"/>
    <cellStyle name="Style 116_ADDON" xfId="160"/>
    <cellStyle name="Style 117" xfId="161"/>
    <cellStyle name="Style 117 2" xfId="162"/>
    <cellStyle name="Style 117_ADDON" xfId="163"/>
    <cellStyle name="Style 118" xfId="164"/>
    <cellStyle name="Style 118 2" xfId="165"/>
    <cellStyle name="Style 118_ADDON" xfId="166"/>
    <cellStyle name="Style 119" xfId="167"/>
    <cellStyle name="Style 119 2" xfId="168"/>
    <cellStyle name="Style 119_ADDON" xfId="169"/>
    <cellStyle name="Style 120" xfId="170"/>
    <cellStyle name="Style 120 2" xfId="171"/>
    <cellStyle name="Style 120_ADDON" xfId="172"/>
    <cellStyle name="Style 121" xfId="173"/>
    <cellStyle name="Style 121 2" xfId="174"/>
    <cellStyle name="Style 121_ADDON" xfId="175"/>
    <cellStyle name="Style 126" xfId="176"/>
    <cellStyle name="Style 126 2" xfId="177"/>
    <cellStyle name="Style 126_ADDON" xfId="178"/>
    <cellStyle name="Style 127" xfId="179"/>
    <cellStyle name="Style 127 2" xfId="180"/>
    <cellStyle name="Style 127_ADDON" xfId="181"/>
    <cellStyle name="Style 128" xfId="182"/>
    <cellStyle name="Style 128 2" xfId="183"/>
    <cellStyle name="Style 128_ADDON" xfId="184"/>
    <cellStyle name="Style 129" xfId="185"/>
    <cellStyle name="Style 129 2" xfId="186"/>
    <cellStyle name="Style 129_ADDON" xfId="187"/>
    <cellStyle name="Style 130" xfId="188"/>
    <cellStyle name="Style 130 2" xfId="189"/>
    <cellStyle name="Style 130_ADDON" xfId="190"/>
    <cellStyle name="Style 131" xfId="191"/>
    <cellStyle name="Style 131 2" xfId="192"/>
    <cellStyle name="Style 131_ADDON" xfId="193"/>
    <cellStyle name="Style 132" xfId="194"/>
    <cellStyle name="Style 132 2" xfId="195"/>
    <cellStyle name="Style 132_ADDON" xfId="196"/>
    <cellStyle name="Style 137" xfId="197"/>
    <cellStyle name="Style 137 2" xfId="198"/>
    <cellStyle name="Style 137_ADDON" xfId="199"/>
    <cellStyle name="Style 138" xfId="200"/>
    <cellStyle name="Style 138 2" xfId="201"/>
    <cellStyle name="Style 138_ADDON" xfId="202"/>
    <cellStyle name="Style 139" xfId="203"/>
    <cellStyle name="Style 139 2" xfId="204"/>
    <cellStyle name="Style 139_ADDON" xfId="205"/>
    <cellStyle name="Style 140" xfId="206"/>
    <cellStyle name="Style 140 2" xfId="207"/>
    <cellStyle name="Style 140_ADDON" xfId="208"/>
    <cellStyle name="Style 141" xfId="209"/>
    <cellStyle name="Style 141 2" xfId="210"/>
    <cellStyle name="Style 141_ADDON" xfId="211"/>
    <cellStyle name="Style 142" xfId="212"/>
    <cellStyle name="Style 142 2" xfId="213"/>
    <cellStyle name="Style 142_ADDON" xfId="214"/>
    <cellStyle name="Style 143" xfId="215"/>
    <cellStyle name="Style 143 2" xfId="216"/>
    <cellStyle name="Style 143_ADDON" xfId="217"/>
    <cellStyle name="Style 148" xfId="218"/>
    <cellStyle name="Style 148 2" xfId="219"/>
    <cellStyle name="Style 148_ADDON" xfId="220"/>
    <cellStyle name="Style 149" xfId="221"/>
    <cellStyle name="Style 149 2" xfId="222"/>
    <cellStyle name="Style 149_ADDON" xfId="223"/>
    <cellStyle name="Style 150" xfId="224"/>
    <cellStyle name="Style 150 2" xfId="225"/>
    <cellStyle name="Style 150_ADDON" xfId="226"/>
    <cellStyle name="Style 151" xfId="227"/>
    <cellStyle name="Style 151 2" xfId="228"/>
    <cellStyle name="Style 151_ADDON" xfId="229"/>
    <cellStyle name="Style 152" xfId="230"/>
    <cellStyle name="Style 152 2" xfId="231"/>
    <cellStyle name="Style 152_ADDON" xfId="232"/>
    <cellStyle name="Style 153" xfId="233"/>
    <cellStyle name="Style 153 2" xfId="234"/>
    <cellStyle name="Style 153_ADDON" xfId="235"/>
    <cellStyle name="Style 154" xfId="236"/>
    <cellStyle name="Style 154 2" xfId="237"/>
    <cellStyle name="Style 154_ADDON" xfId="238"/>
    <cellStyle name="Style 159" xfId="239"/>
    <cellStyle name="Style 159 2" xfId="240"/>
    <cellStyle name="Style 159_ADDON" xfId="241"/>
    <cellStyle name="Style 160" xfId="242"/>
    <cellStyle name="Style 160 2" xfId="243"/>
    <cellStyle name="Style 160_ADDON" xfId="244"/>
    <cellStyle name="Style 161" xfId="245"/>
    <cellStyle name="Style 161 2" xfId="246"/>
    <cellStyle name="Style 161_ADDON" xfId="247"/>
    <cellStyle name="Style 162" xfId="248"/>
    <cellStyle name="Style 162 2" xfId="249"/>
    <cellStyle name="Style 162_ADDON" xfId="250"/>
    <cellStyle name="Style 163" xfId="251"/>
    <cellStyle name="Style 163 2" xfId="252"/>
    <cellStyle name="Style 163_ADDON" xfId="253"/>
    <cellStyle name="Style 164" xfId="254"/>
    <cellStyle name="Style 164 2" xfId="255"/>
    <cellStyle name="Style 164_ADDON" xfId="256"/>
    <cellStyle name="Style 165" xfId="257"/>
    <cellStyle name="Style 165 2" xfId="258"/>
    <cellStyle name="Style 165_ADDON" xfId="259"/>
    <cellStyle name="Style 21" xfId="260"/>
    <cellStyle name="Style 21 2" xfId="261"/>
    <cellStyle name="Style 21_ADDON" xfId="262"/>
    <cellStyle name="Style 22" xfId="263"/>
    <cellStyle name="Style 22 2" xfId="264"/>
    <cellStyle name="Style 22_ADDON" xfId="265"/>
    <cellStyle name="Style 23" xfId="266"/>
    <cellStyle name="Style 23 2" xfId="267"/>
    <cellStyle name="Style 23_ADDON" xfId="268"/>
    <cellStyle name="Style 24" xfId="269"/>
    <cellStyle name="Style 24 2" xfId="270"/>
    <cellStyle name="Style 24_ADDON" xfId="271"/>
    <cellStyle name="Style 25" xfId="272"/>
    <cellStyle name="Style 25 2" xfId="273"/>
    <cellStyle name="Style 25_ADDON" xfId="274"/>
    <cellStyle name="Style 26" xfId="275"/>
    <cellStyle name="Style 26 2" xfId="276"/>
    <cellStyle name="Style 26_ADDON" xfId="277"/>
    <cellStyle name="Style 27" xfId="278"/>
    <cellStyle name="Style 27 2" xfId="279"/>
    <cellStyle name="Style 27_ADDON" xfId="280"/>
    <cellStyle name="Style 35" xfId="281"/>
    <cellStyle name="Style 35 2" xfId="282"/>
    <cellStyle name="Style 35_ADDON" xfId="283"/>
    <cellStyle name="Style 36" xfId="284"/>
    <cellStyle name="Style 36 2" xfId="285"/>
    <cellStyle name="Style 36_ADDON" xfId="286"/>
    <cellStyle name="Style 37" xfId="287"/>
    <cellStyle name="Style 37 2" xfId="288"/>
    <cellStyle name="Style 37_ADDON" xfId="289"/>
    <cellStyle name="Style 38" xfId="290"/>
    <cellStyle name="Style 38 2" xfId="291"/>
    <cellStyle name="Style 38_ADDON" xfId="292"/>
    <cellStyle name="Style 39" xfId="293"/>
    <cellStyle name="Style 39 2" xfId="294"/>
    <cellStyle name="Style 39_ADDON" xfId="295"/>
    <cellStyle name="Style 40" xfId="296"/>
    <cellStyle name="Style 40 2" xfId="297"/>
    <cellStyle name="Style 40_ADDON" xfId="298"/>
    <cellStyle name="Style 41" xfId="299"/>
    <cellStyle name="Style 41 2" xfId="300"/>
    <cellStyle name="Style 41_ADDON" xfId="301"/>
    <cellStyle name="Style 46" xfId="302"/>
    <cellStyle name="Style 46 2" xfId="303"/>
    <cellStyle name="Style 46_ADDON" xfId="304"/>
    <cellStyle name="Style 47" xfId="305"/>
    <cellStyle name="Style 47 2" xfId="306"/>
    <cellStyle name="Style 47_ADDON" xfId="307"/>
    <cellStyle name="Style 48" xfId="308"/>
    <cellStyle name="Style 48 2" xfId="309"/>
    <cellStyle name="Style 48_ADDON" xfId="310"/>
    <cellStyle name="Style 49" xfId="311"/>
    <cellStyle name="Style 49 2" xfId="312"/>
    <cellStyle name="Style 49_ADDON" xfId="313"/>
    <cellStyle name="Style 50" xfId="314"/>
    <cellStyle name="Style 50 2" xfId="315"/>
    <cellStyle name="Style 50_ADDON" xfId="316"/>
    <cellStyle name="Style 51" xfId="317"/>
    <cellStyle name="Style 51 2" xfId="318"/>
    <cellStyle name="Style 51_ADDON" xfId="319"/>
    <cellStyle name="Style 52" xfId="320"/>
    <cellStyle name="Style 52 2" xfId="321"/>
    <cellStyle name="Style 52_ADDON" xfId="322"/>
    <cellStyle name="Style 58" xfId="323"/>
    <cellStyle name="Style 58 2" xfId="324"/>
    <cellStyle name="Style 58_ADDON" xfId="325"/>
    <cellStyle name="Style 59" xfId="326"/>
    <cellStyle name="Style 59 2" xfId="327"/>
    <cellStyle name="Style 59_ADDON" xfId="328"/>
    <cellStyle name="Style 60" xfId="329"/>
    <cellStyle name="Style 60 2" xfId="330"/>
    <cellStyle name="Style 60_ADDON" xfId="331"/>
    <cellStyle name="Style 61" xfId="332"/>
    <cellStyle name="Style 61 2" xfId="333"/>
    <cellStyle name="Style 61_ADDON" xfId="334"/>
    <cellStyle name="Style 62" xfId="335"/>
    <cellStyle name="Style 62 2" xfId="336"/>
    <cellStyle name="Style 62_ADDON" xfId="337"/>
    <cellStyle name="Style 63" xfId="338"/>
    <cellStyle name="Style 63 2" xfId="339"/>
    <cellStyle name="Style 63_ADDON" xfId="340"/>
    <cellStyle name="Style 64" xfId="341"/>
    <cellStyle name="Style 64 2" xfId="342"/>
    <cellStyle name="Style 64_ADDON" xfId="343"/>
    <cellStyle name="Style 69" xfId="344"/>
    <cellStyle name="Style 69 2" xfId="345"/>
    <cellStyle name="Style 69_ADDON" xfId="346"/>
    <cellStyle name="Style 70" xfId="347"/>
    <cellStyle name="Style 70 2" xfId="348"/>
    <cellStyle name="Style 70_ADDON" xfId="349"/>
    <cellStyle name="Style 71" xfId="350"/>
    <cellStyle name="Style 71 2" xfId="351"/>
    <cellStyle name="Style 71_ADDON" xfId="352"/>
    <cellStyle name="Style 72" xfId="353"/>
    <cellStyle name="Style 72 2" xfId="354"/>
    <cellStyle name="Style 72_ADDON" xfId="355"/>
    <cellStyle name="Style 73" xfId="356"/>
    <cellStyle name="Style 73 2" xfId="357"/>
    <cellStyle name="Style 73_ADDON" xfId="358"/>
    <cellStyle name="Style 74" xfId="359"/>
    <cellStyle name="Style 74 2" xfId="360"/>
    <cellStyle name="Style 74_ADDON" xfId="361"/>
    <cellStyle name="Style 75" xfId="362"/>
    <cellStyle name="Style 75 2" xfId="363"/>
    <cellStyle name="Style 75_ADDON" xfId="364"/>
    <cellStyle name="Style 80" xfId="365"/>
    <cellStyle name="Style 80 2" xfId="366"/>
    <cellStyle name="Style 80_ADDON" xfId="367"/>
    <cellStyle name="Style 81" xfId="368"/>
    <cellStyle name="Style 81 2" xfId="369"/>
    <cellStyle name="Style 81_ADDON" xfId="370"/>
    <cellStyle name="Style 82" xfId="371"/>
    <cellStyle name="Style 82 2" xfId="372"/>
    <cellStyle name="Style 82_ADDON" xfId="373"/>
    <cellStyle name="Style 83" xfId="374"/>
    <cellStyle name="Style 83 2" xfId="375"/>
    <cellStyle name="Style 83_ADDON" xfId="376"/>
    <cellStyle name="Style 84" xfId="377"/>
    <cellStyle name="Style 84 2" xfId="378"/>
    <cellStyle name="Style 84_ADDON" xfId="379"/>
    <cellStyle name="Style 85" xfId="380"/>
    <cellStyle name="Style 85 2" xfId="381"/>
    <cellStyle name="Style 85_ADDON" xfId="382"/>
    <cellStyle name="Style 86" xfId="383"/>
    <cellStyle name="Style 86 2" xfId="384"/>
    <cellStyle name="Style 86_ADDON" xfId="385"/>
    <cellStyle name="Style 87" xfId="386"/>
    <cellStyle name="Style 87 2" xfId="387"/>
    <cellStyle name="Style 87_ADDON" xfId="388"/>
    <cellStyle name="Style 93" xfId="389"/>
    <cellStyle name="Style 93 2" xfId="390"/>
    <cellStyle name="Style 93_ADDON" xfId="391"/>
    <cellStyle name="Style 94" xfId="392"/>
    <cellStyle name="Style 94 2" xfId="393"/>
    <cellStyle name="Style 94_ADDON" xfId="394"/>
    <cellStyle name="Style 95" xfId="395"/>
    <cellStyle name="Style 95 2" xfId="396"/>
    <cellStyle name="Style 95_ADDON" xfId="397"/>
    <cellStyle name="Style 96" xfId="398"/>
    <cellStyle name="Style 96 2" xfId="399"/>
    <cellStyle name="Style 96_ADDON" xfId="400"/>
    <cellStyle name="Style 97" xfId="401"/>
    <cellStyle name="Style 97 2" xfId="402"/>
    <cellStyle name="Style 97_ADDON" xfId="403"/>
    <cellStyle name="Style 98" xfId="404"/>
    <cellStyle name="Style 98 2" xfId="405"/>
    <cellStyle name="Style 98_ADDON" xfId="406"/>
    <cellStyle name="Style 99" xfId="407"/>
    <cellStyle name="Style 99 2" xfId="408"/>
    <cellStyle name="Style 99_ADDON" xfId="409"/>
    <cellStyle name="Texte explicatif" xfId="410"/>
    <cellStyle name="Title 2" xfId="411"/>
    <cellStyle name="Titre" xfId="412"/>
    <cellStyle name="Titre 1" xfId="413"/>
    <cellStyle name="Titre 2" xfId="414"/>
    <cellStyle name="Titre 3" xfId="415"/>
    <cellStyle name="Titre 4" xfId="416"/>
    <cellStyle name="Total 2" xfId="417"/>
    <cellStyle name="Vérification" xfId="418"/>
    <cellStyle name="Warnender Text" xfId="419"/>
    <cellStyle name="Warning Text 2" xfId="420"/>
    <cellStyle name="Обычный_CRF2002 (1)" xfId="42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27</xdr:row>
      <xdr:rowOff>104775</xdr:rowOff>
    </xdr:from>
    <xdr:to>
      <xdr:col>9</xdr:col>
      <xdr:colOff>620735</xdr:colOff>
      <xdr:row>70</xdr:row>
      <xdr:rowOff>124971</xdr:rowOff>
    </xdr:to>
    <xdr:pic>
      <xdr:nvPicPr>
        <xdr:cNvPr id="2" name="Picture 1">
          <a:extLst>
            <a:ext uri="{FF2B5EF4-FFF2-40B4-BE49-F238E27FC236}">
              <a16:creationId xmlns:a16="http://schemas.microsoft.com/office/drawing/2014/main" id="{0E7C5D00-71F9-E712-47BF-C8602C7E0B27}"/>
            </a:ext>
          </a:extLst>
        </xdr:cNvPr>
        <xdr:cNvPicPr>
          <a:picLocks noChangeAspect="1"/>
        </xdr:cNvPicPr>
      </xdr:nvPicPr>
      <xdr:blipFill>
        <a:blip xmlns:r="http://schemas.openxmlformats.org/officeDocument/2006/relationships" r:embed="rId1"/>
        <a:stretch>
          <a:fillRect/>
        </a:stretch>
      </xdr:blipFill>
      <xdr:spPr>
        <a:xfrm>
          <a:off x="57150" y="5819775"/>
          <a:ext cx="11536385" cy="8211696"/>
        </a:xfrm>
        <a:prstGeom prst="rect">
          <a:avLst/>
        </a:prstGeom>
      </xdr:spPr>
    </xdr:pic>
    <xdr:clientData/>
  </xdr:twoCellAnchor>
  <xdr:twoCellAnchor editAs="oneCell">
    <xdr:from>
      <xdr:col>9</xdr:col>
      <xdr:colOff>495300</xdr:colOff>
      <xdr:row>23</xdr:row>
      <xdr:rowOff>28575</xdr:rowOff>
    </xdr:from>
    <xdr:to>
      <xdr:col>24</xdr:col>
      <xdr:colOff>592212</xdr:colOff>
      <xdr:row>58</xdr:row>
      <xdr:rowOff>58085</xdr:rowOff>
    </xdr:to>
    <xdr:pic>
      <xdr:nvPicPr>
        <xdr:cNvPr id="3" name="Picture 2">
          <a:extLst>
            <a:ext uri="{FF2B5EF4-FFF2-40B4-BE49-F238E27FC236}">
              <a16:creationId xmlns:a16="http://schemas.microsoft.com/office/drawing/2014/main" id="{41E24B2F-A335-46BE-5AE4-29462A4C5F88}"/>
            </a:ext>
          </a:extLst>
        </xdr:cNvPr>
        <xdr:cNvPicPr>
          <a:picLocks noChangeAspect="1"/>
        </xdr:cNvPicPr>
      </xdr:nvPicPr>
      <xdr:blipFill>
        <a:blip xmlns:r="http://schemas.openxmlformats.org/officeDocument/2006/relationships" r:embed="rId2"/>
        <a:stretch>
          <a:fillRect/>
        </a:stretch>
      </xdr:blipFill>
      <xdr:spPr>
        <a:xfrm>
          <a:off x="11468100" y="4981575"/>
          <a:ext cx="11907912" cy="66970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8"/>
  <sheetViews>
    <sheetView zoomScale="70" zoomScaleNormal="70" workbookViewId="0">
      <selection sqref="A1:XFD1048576"/>
    </sheetView>
  </sheetViews>
  <sheetFormatPr defaultRowHeight="15" x14ac:dyDescent="0.25"/>
  <cols>
    <col min="1" max="1" width="55.28515625" style="2" customWidth="1"/>
    <col min="2" max="2" width="53.5703125" style="2" customWidth="1"/>
    <col min="3" max="3" width="15.7109375" style="2" customWidth="1"/>
    <col min="4" max="4" width="13.85546875" style="2" customWidth="1"/>
    <col min="5" max="5" width="24.42578125" style="2" customWidth="1"/>
    <col min="6" max="6" width="13.7109375" style="2" customWidth="1"/>
    <col min="7" max="7" width="9.140625" style="2"/>
    <col min="8" max="8" width="14.7109375" style="2" customWidth="1"/>
    <col min="9" max="9" width="13.42578125" style="2" customWidth="1"/>
    <col min="10" max="16384" width="9.140625" style="2"/>
  </cols>
  <sheetData>
    <row r="1" spans="1:9" x14ac:dyDescent="0.25">
      <c r="A1" s="2" t="s">
        <v>23</v>
      </c>
      <c r="B1" s="2">
        <v>10</v>
      </c>
    </row>
    <row r="2" spans="1:9" ht="15.75" x14ac:dyDescent="0.25">
      <c r="A2" s="15" t="s">
        <v>20</v>
      </c>
      <c r="B2" s="2" t="s">
        <v>24</v>
      </c>
    </row>
    <row r="3" spans="1:9" x14ac:dyDescent="0.25">
      <c r="A3" s="2" t="s">
        <v>21</v>
      </c>
      <c r="B3" s="2" t="s">
        <v>22</v>
      </c>
    </row>
    <row r="4" spans="1:9" s="14" customFormat="1" x14ac:dyDescent="0.25">
      <c r="B4" s="16"/>
      <c r="C4" s="17"/>
      <c r="H4" s="16"/>
    </row>
    <row r="5" spans="1:9" x14ac:dyDescent="0.25">
      <c r="A5" s="1" t="s">
        <v>0</v>
      </c>
      <c r="B5" s="2" t="s">
        <v>27</v>
      </c>
      <c r="C5" s="18"/>
    </row>
    <row r="6" spans="1:9" x14ac:dyDescent="0.25">
      <c r="A6" s="1" t="s">
        <v>2</v>
      </c>
      <c r="B6" s="2" t="s">
        <v>25</v>
      </c>
      <c r="C6" s="18"/>
    </row>
    <row r="7" spans="1:9" x14ac:dyDescent="0.25">
      <c r="A7" s="1" t="s">
        <v>4</v>
      </c>
      <c r="B7" s="19">
        <v>1</v>
      </c>
      <c r="C7" s="18"/>
    </row>
    <row r="8" spans="1:9" x14ac:dyDescent="0.25">
      <c r="A8" s="1" t="s">
        <v>5</v>
      </c>
      <c r="B8" s="2" t="s">
        <v>5</v>
      </c>
      <c r="C8" s="18"/>
    </row>
    <row r="9" spans="1:9" x14ac:dyDescent="0.25">
      <c r="A9" s="1" t="s">
        <v>6</v>
      </c>
      <c r="C9" s="18"/>
    </row>
    <row r="10" spans="1:9" x14ac:dyDescent="0.25">
      <c r="A10" s="1" t="s">
        <v>7</v>
      </c>
      <c r="B10" s="1" t="s">
        <v>11</v>
      </c>
      <c r="C10" s="20" t="s">
        <v>8</v>
      </c>
      <c r="D10" s="1" t="s">
        <v>5</v>
      </c>
      <c r="E10" s="1" t="s">
        <v>9</v>
      </c>
      <c r="F10" s="1" t="s">
        <v>17</v>
      </c>
      <c r="G10" s="1" t="s">
        <v>2</v>
      </c>
      <c r="H10" s="1" t="s">
        <v>10</v>
      </c>
      <c r="I10" s="1" t="s">
        <v>1</v>
      </c>
    </row>
    <row r="11" spans="1:9" x14ac:dyDescent="0.25">
      <c r="A11" s="2" t="str">
        <f>B5</f>
        <v>Poppies district - construction phase - skeleton</v>
      </c>
      <c r="B11" s="2" t="str">
        <f>A11</f>
        <v>Poppies district - construction phase - skeleton</v>
      </c>
      <c r="C11" s="32">
        <v>1</v>
      </c>
      <c r="D11" s="2" t="str">
        <f>B8</f>
        <v>unit</v>
      </c>
      <c r="E11" s="2" t="s">
        <v>24</v>
      </c>
      <c r="G11" s="2" t="s">
        <v>25</v>
      </c>
      <c r="H11" s="2" t="s">
        <v>12</v>
      </c>
    </row>
    <row r="12" spans="1:9" x14ac:dyDescent="0.25">
      <c r="A12" s="47" t="s">
        <v>32</v>
      </c>
      <c r="B12" s="47" t="s">
        <v>33</v>
      </c>
      <c r="C12" s="33">
        <v>1863</v>
      </c>
      <c r="D12" s="2" t="s">
        <v>15</v>
      </c>
      <c r="E12" s="2" t="s">
        <v>31</v>
      </c>
      <c r="G12" s="2" t="s">
        <v>18</v>
      </c>
      <c r="H12" s="2" t="s">
        <v>14</v>
      </c>
      <c r="I12" s="2" t="s">
        <v>34</v>
      </c>
    </row>
    <row r="13" spans="1:9" x14ac:dyDescent="0.25">
      <c r="A13" s="47" t="s">
        <v>35</v>
      </c>
      <c r="B13" s="47" t="s">
        <v>36</v>
      </c>
      <c r="C13" s="33">
        <f>35.5*7850</f>
        <v>278675</v>
      </c>
      <c r="D13" s="2" t="s">
        <v>16</v>
      </c>
      <c r="E13" s="2" t="s">
        <v>31</v>
      </c>
      <c r="G13" s="2" t="s">
        <v>39</v>
      </c>
      <c r="H13" s="2" t="s">
        <v>14</v>
      </c>
      <c r="I13" s="2" t="s">
        <v>40</v>
      </c>
    </row>
    <row r="14" spans="1:9" x14ac:dyDescent="0.25">
      <c r="A14" s="47" t="s">
        <v>37</v>
      </c>
      <c r="B14" s="47" t="s">
        <v>38</v>
      </c>
      <c r="C14" s="33">
        <v>1264</v>
      </c>
      <c r="D14" s="2" t="s">
        <v>15</v>
      </c>
      <c r="E14" s="2" t="s">
        <v>31</v>
      </c>
      <c r="G14" s="2" t="s">
        <v>19</v>
      </c>
      <c r="H14" s="2" t="s">
        <v>14</v>
      </c>
      <c r="I14" s="2" t="s">
        <v>43</v>
      </c>
    </row>
    <row r="15" spans="1:9" x14ac:dyDescent="0.25">
      <c r="A15" s="47" t="s">
        <v>41</v>
      </c>
      <c r="B15" s="47" t="s">
        <v>42</v>
      </c>
      <c r="C15" s="33">
        <v>1107</v>
      </c>
      <c r="D15" s="2" t="s">
        <v>15</v>
      </c>
      <c r="E15" s="2" t="s">
        <v>31</v>
      </c>
      <c r="G15" s="2" t="s">
        <v>19</v>
      </c>
      <c r="H15" s="2" t="s">
        <v>14</v>
      </c>
      <c r="I15" s="2" t="s">
        <v>44</v>
      </c>
    </row>
    <row r="16" spans="1:9" x14ac:dyDescent="0.25">
      <c r="A16" s="47" t="s">
        <v>45</v>
      </c>
      <c r="B16" s="47" t="s">
        <v>46</v>
      </c>
      <c r="C16" s="33">
        <f>5.6*30</f>
        <v>168</v>
      </c>
      <c r="D16" s="2" t="s">
        <v>16</v>
      </c>
      <c r="E16" s="2" t="s">
        <v>31</v>
      </c>
      <c r="G16" s="2" t="s">
        <v>13</v>
      </c>
      <c r="H16" s="2" t="s">
        <v>14</v>
      </c>
      <c r="I16" s="2" t="s">
        <v>50</v>
      </c>
    </row>
    <row r="17" spans="1:9" x14ac:dyDescent="0.25">
      <c r="A17" s="47" t="s">
        <v>47</v>
      </c>
      <c r="B17" s="47" t="s">
        <v>48</v>
      </c>
      <c r="C17" s="33">
        <f>27.4*1000000*2.71/1000</f>
        <v>74254</v>
      </c>
      <c r="D17" s="2" t="s">
        <v>16</v>
      </c>
      <c r="E17" s="2" t="s">
        <v>31</v>
      </c>
      <c r="G17" s="2" t="s">
        <v>3</v>
      </c>
      <c r="H17" s="2" t="s">
        <v>14</v>
      </c>
      <c r="I17" s="2" t="s">
        <v>49</v>
      </c>
    </row>
    <row r="19" spans="1:9" x14ac:dyDescent="0.25">
      <c r="A19" s="1" t="s">
        <v>0</v>
      </c>
      <c r="B19" s="2" t="s">
        <v>28</v>
      </c>
      <c r="C19" s="18"/>
    </row>
    <row r="20" spans="1:9" x14ac:dyDescent="0.25">
      <c r="A20" s="1" t="s">
        <v>2</v>
      </c>
      <c r="B20" s="2" t="s">
        <v>25</v>
      </c>
      <c r="C20" s="18"/>
    </row>
    <row r="21" spans="1:9" x14ac:dyDescent="0.25">
      <c r="A21" s="1" t="s">
        <v>4</v>
      </c>
      <c r="B21" s="19">
        <v>1</v>
      </c>
      <c r="C21" s="18"/>
    </row>
    <row r="22" spans="1:9" x14ac:dyDescent="0.25">
      <c r="A22" s="1" t="s">
        <v>5</v>
      </c>
      <c r="B22" s="2" t="s">
        <v>5</v>
      </c>
      <c r="C22" s="18"/>
    </row>
    <row r="23" spans="1:9" x14ac:dyDescent="0.25">
      <c r="A23" s="1" t="s">
        <v>6</v>
      </c>
      <c r="C23" s="18"/>
    </row>
    <row r="24" spans="1:9" x14ac:dyDescent="0.25">
      <c r="A24" s="1" t="s">
        <v>7</v>
      </c>
      <c r="B24" s="1" t="s">
        <v>11</v>
      </c>
      <c r="C24" s="20" t="s">
        <v>8</v>
      </c>
      <c r="D24" s="1" t="s">
        <v>5</v>
      </c>
      <c r="E24" s="1" t="s">
        <v>9</v>
      </c>
      <c r="F24" s="1" t="s">
        <v>17</v>
      </c>
      <c r="G24" s="1" t="s">
        <v>2</v>
      </c>
      <c r="H24" s="1" t="s">
        <v>10</v>
      </c>
      <c r="I24" s="1" t="s">
        <v>1</v>
      </c>
    </row>
    <row r="25" spans="1:9" x14ac:dyDescent="0.25">
      <c r="A25" s="2" t="str">
        <f>B19</f>
        <v>Poppies district - construction phase - housing modules</v>
      </c>
      <c r="B25" s="2" t="str">
        <f>A25</f>
        <v>Poppies district - construction phase - housing modules</v>
      </c>
      <c r="C25" s="21">
        <v>1</v>
      </c>
      <c r="D25" s="2" t="str">
        <f>B22</f>
        <v>unit</v>
      </c>
      <c r="E25" s="2" t="s">
        <v>24</v>
      </c>
      <c r="G25" s="2" t="s">
        <v>25</v>
      </c>
      <c r="H25" s="2" t="s">
        <v>12</v>
      </c>
    </row>
    <row r="26" spans="1:9" ht="16.5" x14ac:dyDescent="0.3">
      <c r="A26" s="55" t="s">
        <v>62</v>
      </c>
      <c r="B26" s="56" t="s">
        <v>63</v>
      </c>
      <c r="C26" s="33">
        <v>0.2</v>
      </c>
      <c r="D26" s="2" t="s">
        <v>15</v>
      </c>
      <c r="E26" s="2" t="s">
        <v>31</v>
      </c>
      <c r="G26" s="2" t="s">
        <v>3</v>
      </c>
      <c r="H26" s="2" t="s">
        <v>14</v>
      </c>
      <c r="I26" s="2" t="s">
        <v>29</v>
      </c>
    </row>
    <row r="27" spans="1:9" ht="16.5" x14ac:dyDescent="0.3">
      <c r="A27" s="56" t="s">
        <v>74</v>
      </c>
      <c r="B27" s="56" t="s">
        <v>75</v>
      </c>
      <c r="C27" s="33">
        <v>34699</v>
      </c>
      <c r="D27" s="2" t="s">
        <v>16</v>
      </c>
      <c r="E27" s="2" t="s">
        <v>31</v>
      </c>
      <c r="G27" s="2" t="s">
        <v>19</v>
      </c>
      <c r="H27" s="2" t="s">
        <v>14</v>
      </c>
      <c r="I27" s="2" t="s">
        <v>76</v>
      </c>
    </row>
    <row r="28" spans="1:9" ht="16.5" x14ac:dyDescent="0.3">
      <c r="A28" s="55" t="s">
        <v>55</v>
      </c>
      <c r="B28" s="56" t="s">
        <v>56</v>
      </c>
      <c r="C28" s="33">
        <v>111353</v>
      </c>
      <c r="D28" s="2" t="s">
        <v>16</v>
      </c>
      <c r="E28" s="2" t="s">
        <v>31</v>
      </c>
      <c r="G28" s="2" t="s">
        <v>13</v>
      </c>
      <c r="H28" s="2" t="s">
        <v>14</v>
      </c>
    </row>
    <row r="29" spans="1:9" ht="16.5" x14ac:dyDescent="0.3">
      <c r="A29" s="55" t="s">
        <v>58</v>
      </c>
      <c r="B29" s="56" t="s">
        <v>59</v>
      </c>
      <c r="C29" s="33">
        <v>114756</v>
      </c>
      <c r="D29" s="2" t="s">
        <v>16</v>
      </c>
      <c r="E29" s="2" t="s">
        <v>31</v>
      </c>
      <c r="G29" s="2" t="s">
        <v>13</v>
      </c>
      <c r="H29" s="2" t="s">
        <v>14</v>
      </c>
      <c r="I29" s="2" t="s">
        <v>57</v>
      </c>
    </row>
    <row r="30" spans="1:9" x14ac:dyDescent="0.25">
      <c r="A30" s="47" t="s">
        <v>45</v>
      </c>
      <c r="B30" s="47" t="s">
        <v>46</v>
      </c>
      <c r="C30" s="33">
        <v>21374</v>
      </c>
      <c r="D30" s="2" t="s">
        <v>16</v>
      </c>
      <c r="E30" s="2" t="s">
        <v>31</v>
      </c>
      <c r="G30" s="2" t="s">
        <v>13</v>
      </c>
      <c r="H30" s="2" t="s">
        <v>14</v>
      </c>
      <c r="I30" s="2" t="s">
        <v>51</v>
      </c>
    </row>
    <row r="31" spans="1:9" ht="16.5" x14ac:dyDescent="0.3">
      <c r="A31" s="56" t="s">
        <v>52</v>
      </c>
      <c r="B31" s="56" t="s">
        <v>53</v>
      </c>
      <c r="C31" s="33">
        <v>3984</v>
      </c>
      <c r="D31" s="2" t="s">
        <v>16</v>
      </c>
      <c r="E31" s="2" t="s">
        <v>31</v>
      </c>
      <c r="G31" s="2" t="s">
        <v>3</v>
      </c>
      <c r="H31" s="2" t="s">
        <v>14</v>
      </c>
      <c r="I31" s="2" t="s">
        <v>54</v>
      </c>
    </row>
    <row r="32" spans="1:9" ht="16.5" x14ac:dyDescent="0.3">
      <c r="A32" s="56" t="s">
        <v>60</v>
      </c>
      <c r="B32" s="56" t="s">
        <v>61</v>
      </c>
      <c r="C32" s="33">
        <v>2296</v>
      </c>
      <c r="D32" s="2" t="s">
        <v>15</v>
      </c>
      <c r="E32" s="2" t="s">
        <v>31</v>
      </c>
      <c r="G32" s="2" t="s">
        <v>3</v>
      </c>
      <c r="H32" s="2" t="s">
        <v>14</v>
      </c>
      <c r="I32" s="2" t="s">
        <v>30</v>
      </c>
    </row>
    <row r="33" spans="1:9" ht="16.5" x14ac:dyDescent="0.3">
      <c r="A33" s="55" t="s">
        <v>71</v>
      </c>
      <c r="B33" s="56" t="s">
        <v>72</v>
      </c>
      <c r="C33" s="33">
        <v>128.4</v>
      </c>
      <c r="D33" s="2" t="s">
        <v>15</v>
      </c>
      <c r="E33" s="2" t="s">
        <v>31</v>
      </c>
      <c r="G33" s="2" t="s">
        <v>19</v>
      </c>
      <c r="H33" s="2" t="s">
        <v>14</v>
      </c>
      <c r="I33" s="2" t="s">
        <v>73</v>
      </c>
    </row>
    <row r="34" spans="1:9" ht="16.5" x14ac:dyDescent="0.3">
      <c r="A34" s="56" t="s">
        <v>68</v>
      </c>
      <c r="B34" s="56" t="s">
        <v>69</v>
      </c>
      <c r="C34" s="33">
        <v>552</v>
      </c>
      <c r="D34" s="2" t="s">
        <v>66</v>
      </c>
      <c r="E34" s="2" t="s">
        <v>31</v>
      </c>
      <c r="G34" s="2" t="s">
        <v>3</v>
      </c>
      <c r="H34" s="2" t="s">
        <v>14</v>
      </c>
      <c r="I34" s="2" t="s">
        <v>70</v>
      </c>
    </row>
    <row r="35" spans="1:9" ht="16.5" x14ac:dyDescent="0.3">
      <c r="A35" s="55" t="s">
        <v>64</v>
      </c>
      <c r="B35" s="56" t="s">
        <v>65</v>
      </c>
      <c r="C35" s="33">
        <v>1262</v>
      </c>
      <c r="D35" s="2" t="s">
        <v>66</v>
      </c>
      <c r="E35" s="2" t="s">
        <v>31</v>
      </c>
      <c r="G35" s="2" t="s">
        <v>3</v>
      </c>
      <c r="H35" s="2" t="s">
        <v>14</v>
      </c>
      <c r="I35" s="2" t="s">
        <v>67</v>
      </c>
    </row>
    <row r="37" spans="1:9" x14ac:dyDescent="0.25">
      <c r="A37" s="1" t="s">
        <v>0</v>
      </c>
      <c r="B37" s="2" t="s">
        <v>255</v>
      </c>
      <c r="C37" s="18"/>
    </row>
    <row r="38" spans="1:9" x14ac:dyDescent="0.25">
      <c r="A38" s="1" t="s">
        <v>2</v>
      </c>
      <c r="B38" s="2" t="s">
        <v>25</v>
      </c>
      <c r="C38" s="18"/>
    </row>
    <row r="39" spans="1:9" x14ac:dyDescent="0.25">
      <c r="A39" s="1" t="s">
        <v>4</v>
      </c>
      <c r="B39" s="19">
        <v>1</v>
      </c>
      <c r="C39" s="18"/>
    </row>
    <row r="40" spans="1:9" x14ac:dyDescent="0.25">
      <c r="A40" s="1" t="s">
        <v>5</v>
      </c>
      <c r="B40" s="2" t="s">
        <v>5</v>
      </c>
      <c r="C40" s="18"/>
    </row>
    <row r="41" spans="1:9" x14ac:dyDescent="0.25">
      <c r="A41" s="1" t="s">
        <v>6</v>
      </c>
      <c r="C41" s="18"/>
    </row>
    <row r="42" spans="1:9" x14ac:dyDescent="0.25">
      <c r="A42" s="1" t="s">
        <v>7</v>
      </c>
      <c r="B42" s="1" t="s">
        <v>11</v>
      </c>
      <c r="C42" s="20" t="s">
        <v>8</v>
      </c>
      <c r="D42" s="1" t="s">
        <v>5</v>
      </c>
      <c r="E42" s="1" t="s">
        <v>9</v>
      </c>
      <c r="F42" s="1" t="s">
        <v>17</v>
      </c>
      <c r="G42" s="1" t="s">
        <v>2</v>
      </c>
      <c r="H42" s="1" t="s">
        <v>10</v>
      </c>
      <c r="I42" s="1" t="s">
        <v>1</v>
      </c>
    </row>
    <row r="43" spans="1:9" x14ac:dyDescent="0.25">
      <c r="A43" s="2" t="s">
        <v>255</v>
      </c>
      <c r="B43" s="2" t="s">
        <v>255</v>
      </c>
      <c r="C43" s="32">
        <v>1</v>
      </c>
      <c r="D43" s="2" t="s">
        <v>5</v>
      </c>
      <c r="E43" s="2" t="s">
        <v>24</v>
      </c>
      <c r="G43" s="2" t="s">
        <v>25</v>
      </c>
      <c r="H43" s="2" t="s">
        <v>12</v>
      </c>
      <c r="I43" s="2" t="s">
        <v>173</v>
      </c>
    </row>
    <row r="44" spans="1:9" x14ac:dyDescent="0.25">
      <c r="A44" s="22" t="s">
        <v>27</v>
      </c>
      <c r="B44" s="2" t="s">
        <v>27</v>
      </c>
      <c r="C44" s="33">
        <v>1</v>
      </c>
      <c r="D44" s="2" t="s">
        <v>5</v>
      </c>
      <c r="E44" s="2" t="s">
        <v>24</v>
      </c>
      <c r="G44" s="2" t="s">
        <v>25</v>
      </c>
      <c r="H44" s="2" t="s">
        <v>14</v>
      </c>
    </row>
    <row r="45" spans="1:9" x14ac:dyDescent="0.25">
      <c r="A45" s="2" t="str">
        <f>A25</f>
        <v>Poppies district - construction phase - housing modules</v>
      </c>
      <c r="B45" s="2" t="str">
        <f>B25</f>
        <v>Poppies district - construction phase - housing modules</v>
      </c>
      <c r="C45" s="33">
        <v>1</v>
      </c>
      <c r="D45" s="2" t="s">
        <v>5</v>
      </c>
      <c r="E45" s="2" t="s">
        <v>24</v>
      </c>
      <c r="G45" s="2" t="s">
        <v>25</v>
      </c>
      <c r="H45" s="2" t="s">
        <v>14</v>
      </c>
    </row>
    <row r="46" spans="1:9" x14ac:dyDescent="0.25">
      <c r="A46" s="22"/>
    </row>
    <row r="47" spans="1:9" x14ac:dyDescent="0.25">
      <c r="A47" s="1" t="s">
        <v>0</v>
      </c>
      <c r="B47" s="2" t="s">
        <v>256</v>
      </c>
      <c r="C47" s="18"/>
    </row>
    <row r="48" spans="1:9" x14ac:dyDescent="0.25">
      <c r="A48" s="1" t="s">
        <v>2</v>
      </c>
      <c r="B48" s="2" t="s">
        <v>25</v>
      </c>
      <c r="C48" s="18"/>
    </row>
    <row r="49" spans="1:9" x14ac:dyDescent="0.25">
      <c r="A49" s="1" t="s">
        <v>4</v>
      </c>
      <c r="B49" s="19">
        <v>1</v>
      </c>
      <c r="C49" s="18"/>
    </row>
    <row r="50" spans="1:9" x14ac:dyDescent="0.25">
      <c r="A50" s="1" t="s">
        <v>5</v>
      </c>
      <c r="B50" s="2" t="s">
        <v>5</v>
      </c>
      <c r="C50" s="18"/>
    </row>
    <row r="51" spans="1:9" x14ac:dyDescent="0.25">
      <c r="A51" s="1" t="s">
        <v>6</v>
      </c>
      <c r="C51" s="18"/>
    </row>
    <row r="52" spans="1:9" x14ac:dyDescent="0.25">
      <c r="A52" s="1" t="s">
        <v>7</v>
      </c>
      <c r="B52" s="1" t="s">
        <v>11</v>
      </c>
      <c r="C52" s="20" t="s">
        <v>8</v>
      </c>
      <c r="D52" s="1" t="s">
        <v>5</v>
      </c>
      <c r="E52" s="1" t="s">
        <v>9</v>
      </c>
      <c r="F52" s="1" t="s">
        <v>17</v>
      </c>
      <c r="G52" s="1" t="s">
        <v>2</v>
      </c>
      <c r="H52" s="1" t="s">
        <v>10</v>
      </c>
      <c r="I52" s="1" t="s">
        <v>1</v>
      </c>
    </row>
    <row r="53" spans="1:9" x14ac:dyDescent="0.25">
      <c r="A53" s="2" t="str">
        <f>B47</f>
        <v>End of life - building materials</v>
      </c>
      <c r="B53" s="2" t="str">
        <f>A53</f>
        <v>End of life - building materials</v>
      </c>
      <c r="C53" s="32">
        <v>1</v>
      </c>
      <c r="D53" s="2" t="s">
        <v>5</v>
      </c>
      <c r="E53" s="2" t="s">
        <v>24</v>
      </c>
      <c r="G53" s="2" t="s">
        <v>25</v>
      </c>
      <c r="H53" s="2" t="s">
        <v>12</v>
      </c>
      <c r="I53" s="2" t="s">
        <v>173</v>
      </c>
    </row>
    <row r="54" spans="1:9" x14ac:dyDescent="0.25">
      <c r="A54" s="47" t="str">
        <f>'End of life'!B3</f>
        <v>market for waste concrete</v>
      </c>
      <c r="B54" s="2" t="str">
        <f>'End of life'!C3</f>
        <v>waste concrete</v>
      </c>
      <c r="C54" s="2">
        <f>-'End of life'!D3</f>
        <v>-4843800</v>
      </c>
      <c r="D54" s="2" t="str">
        <f>'End of life'!E3</f>
        <v>kg</v>
      </c>
      <c r="E54" s="2" t="s">
        <v>31</v>
      </c>
      <c r="G54" s="2" t="str">
        <f>'End of life'!F3</f>
        <v>Europe without Switzerland</v>
      </c>
      <c r="H54" s="2" t="s">
        <v>14</v>
      </c>
      <c r="I54" s="2" t="s">
        <v>257</v>
      </c>
    </row>
    <row r="55" spans="1:9" x14ac:dyDescent="0.25">
      <c r="A55" s="47" t="str">
        <f>'End of life'!B4</f>
        <v>market for waste reinforcement steel</v>
      </c>
      <c r="B55" s="2" t="str">
        <f>'End of life'!C4</f>
        <v>waste reinforcement steel</v>
      </c>
      <c r="C55" s="2">
        <f>-'End of life'!D4</f>
        <v>-278675</v>
      </c>
      <c r="D55" s="2" t="str">
        <f>'End of life'!E4</f>
        <v>kg</v>
      </c>
      <c r="E55" s="2" t="s">
        <v>31</v>
      </c>
      <c r="G55" s="2" t="str">
        <f>'End of life'!F4</f>
        <v>RoW</v>
      </c>
      <c r="H55" s="2" t="s">
        <v>14</v>
      </c>
      <c r="I55" s="2" t="s">
        <v>257</v>
      </c>
    </row>
    <row r="56" spans="1:9" x14ac:dyDescent="0.25">
      <c r="A56" s="47" t="str">
        <f>'End of life'!B5</f>
        <v>market for waste wood, post-consumer</v>
      </c>
      <c r="B56" s="2" t="str">
        <f>'End of life'!C5</f>
        <v>waste wood, post-consumer</v>
      </c>
      <c r="C56" s="2">
        <f>-'End of life'!D5</f>
        <v>-568800</v>
      </c>
      <c r="D56" s="2" t="str">
        <f>'End of life'!E5</f>
        <v>kg</v>
      </c>
      <c r="E56" s="2" t="s">
        <v>31</v>
      </c>
      <c r="G56" s="2" t="str">
        <f>'End of life'!F5</f>
        <v>RER</v>
      </c>
      <c r="H56" s="2" t="s">
        <v>14</v>
      </c>
      <c r="I56" s="2" t="s">
        <v>257</v>
      </c>
    </row>
    <row r="57" spans="1:9" x14ac:dyDescent="0.25">
      <c r="A57" s="47" t="str">
        <f>'End of life'!B6</f>
        <v>market for waste wood, post-consumer</v>
      </c>
      <c r="B57" s="2" t="str">
        <f>'End of life'!C6</f>
        <v>waste wood, post-consumer</v>
      </c>
      <c r="C57" s="2">
        <f>-'End of life'!D6</f>
        <v>-498150</v>
      </c>
      <c r="D57" s="2" t="str">
        <f>'End of life'!E6</f>
        <v>kg</v>
      </c>
      <c r="E57" s="2" t="s">
        <v>31</v>
      </c>
      <c r="G57" s="2" t="str">
        <f>'End of life'!F6</f>
        <v>RER</v>
      </c>
      <c r="H57" s="2" t="s">
        <v>14</v>
      </c>
      <c r="I57" s="2" t="s">
        <v>257</v>
      </c>
    </row>
    <row r="58" spans="1:9" x14ac:dyDescent="0.25">
      <c r="A58" s="47" t="str">
        <f>'End of life'!B7</f>
        <v>market for waste mineral wool</v>
      </c>
      <c r="B58" s="2" t="str">
        <f>'End of life'!C7</f>
        <v>waste mineral wool</v>
      </c>
      <c r="C58" s="2">
        <f>-'End of life'!D7</f>
        <v>-168</v>
      </c>
      <c r="D58" s="2" t="str">
        <f>'End of life'!E7</f>
        <v>kg</v>
      </c>
      <c r="E58" s="2" t="s">
        <v>31</v>
      </c>
      <c r="G58" s="2" t="str">
        <f>'End of life'!F7</f>
        <v>Europe without Switzerland</v>
      </c>
      <c r="H58" s="2" t="s">
        <v>14</v>
      </c>
      <c r="I58" s="2" t="s">
        <v>257</v>
      </c>
    </row>
    <row r="59" spans="1:9" x14ac:dyDescent="0.25">
      <c r="A59" s="47" t="str">
        <f>'End of life'!B8</f>
        <v>market for limestone residue</v>
      </c>
      <c r="B59" s="2" t="str">
        <f>'End of life'!C8</f>
        <v>limestone residue</v>
      </c>
      <c r="C59" s="2">
        <f>-'End of life'!D8</f>
        <v>-74254</v>
      </c>
      <c r="D59" s="2" t="str">
        <f>'End of life'!E8</f>
        <v>kg</v>
      </c>
      <c r="E59" s="2" t="s">
        <v>31</v>
      </c>
      <c r="G59" s="2" t="str">
        <f>'End of life'!F8</f>
        <v>RoW</v>
      </c>
      <c r="H59" s="2" t="s">
        <v>14</v>
      </c>
      <c r="I59" s="2" t="s">
        <v>257</v>
      </c>
    </row>
    <row r="60" spans="1:9" x14ac:dyDescent="0.25">
      <c r="A60" s="47" t="str">
        <f>'End of life'!B9</f>
        <v>market for waste fibreboard</v>
      </c>
      <c r="B60" s="2" t="str">
        <f>'End of life'!C9</f>
        <v>waste fibreboard</v>
      </c>
      <c r="C60" s="2">
        <f>-'End of life'!D9</f>
        <v>-140</v>
      </c>
      <c r="D60" s="2" t="str">
        <f>'End of life'!E9</f>
        <v>kg</v>
      </c>
      <c r="E60" s="2" t="s">
        <v>31</v>
      </c>
      <c r="G60" s="2" t="str">
        <f>'End of life'!F9</f>
        <v>RoW</v>
      </c>
      <c r="H60" s="2" t="s">
        <v>14</v>
      </c>
      <c r="I60" s="2" t="s">
        <v>257</v>
      </c>
    </row>
    <row r="61" spans="1:9" x14ac:dyDescent="0.25">
      <c r="A61" s="47" t="str">
        <f>'End of life'!B10</f>
        <v>market for waste cement in concrete and mortar</v>
      </c>
      <c r="B61" s="2" t="str">
        <f>'End of life'!C10</f>
        <v>waste cement in concrete and mortar</v>
      </c>
      <c r="C61" s="2">
        <f>-'End of life'!D10</f>
        <v>-34699</v>
      </c>
      <c r="D61" s="2" t="str">
        <f>'End of life'!E10</f>
        <v>kg</v>
      </c>
      <c r="E61" s="2" t="s">
        <v>31</v>
      </c>
      <c r="G61" s="2" t="str">
        <f>'End of life'!F10</f>
        <v>Europe without Switzerland</v>
      </c>
      <c r="H61" s="2" t="s">
        <v>14</v>
      </c>
      <c r="I61" s="2" t="s">
        <v>257</v>
      </c>
    </row>
    <row r="62" spans="1:9" x14ac:dyDescent="0.25">
      <c r="A62" s="47" t="str">
        <f>'End of life'!B11</f>
        <v>market for waste fibreboard</v>
      </c>
      <c r="B62" s="2" t="str">
        <f>'End of life'!C11</f>
        <v>waste fibreboard</v>
      </c>
      <c r="C62" s="2">
        <f>-'End of life'!D11</f>
        <v>-111353</v>
      </c>
      <c r="D62" s="2" t="str">
        <f>'End of life'!E11</f>
        <v>kg</v>
      </c>
      <c r="E62" s="2" t="s">
        <v>31</v>
      </c>
      <c r="G62" s="2" t="str">
        <f>'End of life'!F11</f>
        <v>RoW</v>
      </c>
      <c r="H62" s="2" t="s">
        <v>14</v>
      </c>
      <c r="I62" s="2" t="s">
        <v>257</v>
      </c>
    </row>
    <row r="63" spans="1:9" x14ac:dyDescent="0.25">
      <c r="A63" s="47" t="str">
        <f>'End of life'!B12</f>
        <v>market for waste gypsum plasterboard</v>
      </c>
      <c r="B63" s="2" t="str">
        <f>'End of life'!C12</f>
        <v>waste gypsum plasterboard</v>
      </c>
      <c r="C63" s="2">
        <f>-'End of life'!D12</f>
        <v>-114756</v>
      </c>
      <c r="D63" s="2" t="str">
        <f>'End of life'!E12</f>
        <v>kg</v>
      </c>
      <c r="E63" s="2" t="s">
        <v>31</v>
      </c>
      <c r="G63" s="2" t="str">
        <f>'End of life'!F12</f>
        <v>GLO</v>
      </c>
      <c r="H63" s="2" t="s">
        <v>14</v>
      </c>
      <c r="I63" s="2" t="s">
        <v>257</v>
      </c>
    </row>
    <row r="64" spans="1:9" x14ac:dyDescent="0.25">
      <c r="A64" s="47" t="str">
        <f>'End of life'!B13</f>
        <v>market for waste mineral wool</v>
      </c>
      <c r="B64" s="2" t="str">
        <f>'End of life'!C13</f>
        <v>waste mineral wool</v>
      </c>
      <c r="C64" s="2">
        <f>-'End of life'!D13</f>
        <v>-21374</v>
      </c>
      <c r="D64" s="2" t="str">
        <f>'End of life'!E13</f>
        <v>kg</v>
      </c>
      <c r="E64" s="2" t="s">
        <v>31</v>
      </c>
      <c r="G64" s="2" t="str">
        <f>'End of life'!F13</f>
        <v>Europe without Switzerland</v>
      </c>
      <c r="H64" s="2" t="s">
        <v>14</v>
      </c>
      <c r="I64" s="2" t="s">
        <v>257</v>
      </c>
    </row>
    <row r="65" spans="1:9" x14ac:dyDescent="0.25">
      <c r="A65" s="47" t="str">
        <f>'End of life'!B15</f>
        <v>market for waste wood, post-consumer</v>
      </c>
      <c r="B65" s="2" t="str">
        <f>'End of life'!C15</f>
        <v>waste wood, post-consumer</v>
      </c>
      <c r="C65" s="2">
        <f>-'End of life'!D15</f>
        <v>-1033200</v>
      </c>
      <c r="D65" s="2" t="str">
        <f>'End of life'!E15</f>
        <v>kg</v>
      </c>
      <c r="E65" s="2" t="s">
        <v>31</v>
      </c>
      <c r="G65" s="2" t="str">
        <f>'End of life'!F15</f>
        <v>RER</v>
      </c>
      <c r="H65" s="2" t="s">
        <v>14</v>
      </c>
      <c r="I65" s="2" t="s">
        <v>257</v>
      </c>
    </row>
    <row r="66" spans="1:9" x14ac:dyDescent="0.25">
      <c r="A66" s="47" t="str">
        <f>'End of life'!B16</f>
        <v>market for waste wood, post-consumer</v>
      </c>
      <c r="B66" s="2" t="str">
        <f>'End of life'!C16</f>
        <v>waste wood, post-consumer</v>
      </c>
      <c r="C66" s="2">
        <f>-'End of life'!D16</f>
        <v>-57780</v>
      </c>
      <c r="D66" s="2" t="str">
        <f>'End of life'!E16</f>
        <v>kg</v>
      </c>
      <c r="E66" s="2" t="s">
        <v>31</v>
      </c>
      <c r="G66" s="2" t="str">
        <f>'End of life'!F16</f>
        <v>RER</v>
      </c>
      <c r="H66" s="2" t="s">
        <v>14</v>
      </c>
      <c r="I66" s="2" t="s">
        <v>257</v>
      </c>
    </row>
    <row r="67" spans="1:9" x14ac:dyDescent="0.25">
      <c r="A67" s="47" t="str">
        <f>'End of life'!B17</f>
        <v>market for used door, inner, glass-wood</v>
      </c>
      <c r="B67" s="2" t="str">
        <f>'End of life'!C17</f>
        <v>used door, inner, glass-wood</v>
      </c>
      <c r="C67" s="2">
        <f>-'End of life'!D17</f>
        <v>-552</v>
      </c>
      <c r="D67" s="2" t="str">
        <f>'End of life'!E17</f>
        <v>m2</v>
      </c>
      <c r="E67" s="2" t="s">
        <v>31</v>
      </c>
      <c r="G67" s="2" t="str">
        <f>'End of life'!F17</f>
        <v>GLO</v>
      </c>
      <c r="H67" s="2" t="s">
        <v>14</v>
      </c>
      <c r="I67" s="2" t="s">
        <v>257</v>
      </c>
    </row>
    <row r="68" spans="1:9" x14ac:dyDescent="0.25">
      <c r="A68" s="47" t="str">
        <f>'End of life'!B18</f>
        <v>market for used door, outer, wood-glass</v>
      </c>
      <c r="B68" s="2" t="str">
        <f>'End of life'!C18</f>
        <v>used door, outer, wood-glass</v>
      </c>
      <c r="C68" s="2">
        <f>-'End of life'!D18</f>
        <v>-1262</v>
      </c>
      <c r="D68" s="2" t="str">
        <f>'End of life'!E18</f>
        <v>m2</v>
      </c>
      <c r="E68" s="2" t="s">
        <v>31</v>
      </c>
      <c r="G68" s="2" t="str">
        <f>'End of life'!F18</f>
        <v>GLO</v>
      </c>
      <c r="H68" s="2" t="s">
        <v>14</v>
      </c>
      <c r="I68" s="2" t="s">
        <v>257</v>
      </c>
    </row>
    <row r="69" spans="1:9" x14ac:dyDescent="0.25">
      <c r="C69" s="32"/>
    </row>
    <row r="70" spans="1:9" x14ac:dyDescent="0.25">
      <c r="A70" s="1" t="s">
        <v>0</v>
      </c>
      <c r="B70" s="2" t="s">
        <v>26</v>
      </c>
      <c r="C70" s="18"/>
    </row>
    <row r="71" spans="1:9" x14ac:dyDescent="0.25">
      <c r="A71" s="1" t="s">
        <v>2</v>
      </c>
      <c r="B71" s="2" t="s">
        <v>25</v>
      </c>
      <c r="C71" s="18"/>
    </row>
    <row r="72" spans="1:9" x14ac:dyDescent="0.25">
      <c r="A72" s="1" t="s">
        <v>4</v>
      </c>
      <c r="B72" s="19">
        <v>1</v>
      </c>
      <c r="C72" s="18"/>
    </row>
    <row r="73" spans="1:9" x14ac:dyDescent="0.25">
      <c r="A73" s="1" t="s">
        <v>5</v>
      </c>
      <c r="B73" s="2" t="s">
        <v>5</v>
      </c>
      <c r="C73" s="18"/>
    </row>
    <row r="74" spans="1:9" x14ac:dyDescent="0.25">
      <c r="A74" s="1" t="s">
        <v>6</v>
      </c>
      <c r="C74" s="18"/>
    </row>
    <row r="75" spans="1:9" x14ac:dyDescent="0.25">
      <c r="A75" s="1" t="s">
        <v>7</v>
      </c>
      <c r="B75" s="1" t="s">
        <v>11</v>
      </c>
      <c r="C75" s="20" t="s">
        <v>8</v>
      </c>
      <c r="D75" s="1" t="s">
        <v>5</v>
      </c>
      <c r="E75" s="1" t="s">
        <v>9</v>
      </c>
      <c r="F75" s="1" t="s">
        <v>17</v>
      </c>
      <c r="G75" s="1" t="s">
        <v>2</v>
      </c>
      <c r="H75" s="1" t="s">
        <v>10</v>
      </c>
      <c r="I75" s="1" t="s">
        <v>1</v>
      </c>
    </row>
    <row r="76" spans="1:9" x14ac:dyDescent="0.25">
      <c r="A76" s="2" t="str">
        <f>B70</f>
        <v>Poppies district</v>
      </c>
      <c r="B76" s="2" t="str">
        <f>A76</f>
        <v>Poppies district</v>
      </c>
      <c r="C76" s="32">
        <v>1</v>
      </c>
      <c r="D76" s="2" t="str">
        <f>B73</f>
        <v>unit</v>
      </c>
      <c r="E76" s="2" t="s">
        <v>24</v>
      </c>
      <c r="G76" s="2" t="str">
        <f>B6</f>
        <v>NL</v>
      </c>
      <c r="H76" s="2" t="s">
        <v>12</v>
      </c>
      <c r="I76" s="2" t="s">
        <v>173</v>
      </c>
    </row>
    <row r="77" spans="1:9" x14ac:dyDescent="0.25">
      <c r="A77" s="2" t="s">
        <v>255</v>
      </c>
      <c r="B77" s="2" t="str">
        <f>A77</f>
        <v>Embodied - building materials</v>
      </c>
      <c r="C77" s="33">
        <v>1</v>
      </c>
      <c r="D77" s="2" t="str">
        <f>B8</f>
        <v>unit</v>
      </c>
      <c r="E77" s="2" t="s">
        <v>24</v>
      </c>
      <c r="G77" s="2" t="str">
        <f>B6</f>
        <v>NL</v>
      </c>
      <c r="H77" s="2" t="s">
        <v>14</v>
      </c>
    </row>
    <row r="78" spans="1:9" x14ac:dyDescent="0.25">
      <c r="A78" s="2" t="str">
        <f>B47</f>
        <v>End of life - building materials</v>
      </c>
      <c r="B78" s="2" t="str">
        <f>A78</f>
        <v>End of life - building materials</v>
      </c>
      <c r="C78" s="33">
        <v>1</v>
      </c>
      <c r="D78" s="2" t="s">
        <v>5</v>
      </c>
      <c r="E78" s="2" t="s">
        <v>24</v>
      </c>
      <c r="G78" s="2" t="s">
        <v>25</v>
      </c>
      <c r="H78" s="2" t="s">
        <v>14</v>
      </c>
    </row>
    <row r="79" spans="1:9" ht="16.5" x14ac:dyDescent="0.3">
      <c r="A79" s="57" t="s">
        <v>77</v>
      </c>
      <c r="B79" s="23" t="s">
        <v>77</v>
      </c>
      <c r="C79" s="33">
        <f>1377*241.33</f>
        <v>332311.41000000003</v>
      </c>
      <c r="D79" s="2" t="s">
        <v>78</v>
      </c>
      <c r="E79" s="2" t="s">
        <v>31</v>
      </c>
      <c r="G79" s="2" t="s">
        <v>3</v>
      </c>
      <c r="H79" s="2" t="s">
        <v>14</v>
      </c>
      <c r="I79" s="2" t="s">
        <v>79</v>
      </c>
    </row>
    <row r="80" spans="1:9" x14ac:dyDescent="0.25">
      <c r="A80" s="47" t="s">
        <v>80</v>
      </c>
      <c r="B80" s="2" t="s">
        <v>81</v>
      </c>
      <c r="C80" s="33">
        <f>'BEST table'!B23/3*2*0.33</f>
        <v>50.248000000000005</v>
      </c>
      <c r="D80" s="2" t="s">
        <v>5</v>
      </c>
      <c r="E80" s="2" t="s">
        <v>31</v>
      </c>
      <c r="G80" s="2" t="s">
        <v>82</v>
      </c>
      <c r="H80" s="2" t="s">
        <v>14</v>
      </c>
      <c r="I80" s="2" t="s">
        <v>183</v>
      </c>
    </row>
    <row r="81" spans="1:12" x14ac:dyDescent="0.25">
      <c r="A81" s="2" t="str">
        <f>B84</f>
        <v>Heat supply infrastructure, District_ATES</v>
      </c>
      <c r="C81" s="24">
        <f>('BEST table'!G11+'BEST table'!H11)*3.6*50</f>
        <v>50227920</v>
      </c>
      <c r="D81" s="2" t="s">
        <v>175</v>
      </c>
      <c r="E81" s="2" t="s">
        <v>24</v>
      </c>
      <c r="G81" s="2" t="s">
        <v>25</v>
      </c>
      <c r="H81" s="2" t="s">
        <v>14</v>
      </c>
      <c r="I81" s="2" t="s">
        <v>181</v>
      </c>
    </row>
    <row r="82" spans="1:12" x14ac:dyDescent="0.25">
      <c r="A82" s="47" t="s">
        <v>83</v>
      </c>
      <c r="B82" s="2" t="s">
        <v>84</v>
      </c>
      <c r="C82" s="37">
        <f>'BEST table'!C27*50</f>
        <v>890244.80205000285</v>
      </c>
      <c r="D82" s="2" t="s">
        <v>85</v>
      </c>
      <c r="E82" s="2" t="s">
        <v>31</v>
      </c>
      <c r="G82" s="2" t="s">
        <v>25</v>
      </c>
      <c r="H82" s="2" t="s">
        <v>14</v>
      </c>
    </row>
    <row r="83" spans="1:12" ht="16.149999999999999" customHeight="1" x14ac:dyDescent="0.25"/>
    <row r="84" spans="1:12" ht="15.75" x14ac:dyDescent="0.25">
      <c r="A84" s="13" t="s">
        <v>0</v>
      </c>
      <c r="B84" s="12" t="s">
        <v>182</v>
      </c>
      <c r="C84" s="25"/>
      <c r="D84" s="12"/>
      <c r="E84" s="12"/>
      <c r="F84" s="10"/>
      <c r="G84" s="10"/>
      <c r="H84" s="10"/>
      <c r="I84" s="10"/>
      <c r="J84" s="10"/>
      <c r="K84" s="10"/>
      <c r="L84" s="10"/>
    </row>
    <row r="85" spans="1:12" ht="15.75" x14ac:dyDescent="0.25">
      <c r="A85" s="13" t="s">
        <v>1</v>
      </c>
      <c r="B85" s="12" t="s">
        <v>86</v>
      </c>
      <c r="C85" s="25"/>
      <c r="D85" s="12"/>
      <c r="E85" s="12"/>
      <c r="F85" s="12"/>
      <c r="G85" s="12"/>
      <c r="H85" s="12"/>
      <c r="I85" s="10"/>
      <c r="J85" s="10"/>
      <c r="K85" s="10"/>
      <c r="L85" s="10"/>
    </row>
    <row r="86" spans="1:12" ht="15.75" x14ac:dyDescent="0.25">
      <c r="A86" s="13" t="s">
        <v>2</v>
      </c>
      <c r="B86" s="3" t="s">
        <v>25</v>
      </c>
      <c r="C86" s="25"/>
      <c r="D86" s="10"/>
      <c r="E86" s="10"/>
      <c r="F86" s="10"/>
      <c r="G86" s="10"/>
      <c r="H86" s="10"/>
      <c r="I86" s="10"/>
      <c r="J86" s="10"/>
      <c r="K86" s="10"/>
      <c r="L86" s="10"/>
    </row>
    <row r="87" spans="1:12" ht="15.75" x14ac:dyDescent="0.25">
      <c r="A87" s="13" t="s">
        <v>4</v>
      </c>
      <c r="B87" s="3">
        <v>1</v>
      </c>
      <c r="C87" s="25"/>
      <c r="D87" s="10"/>
      <c r="E87" s="10"/>
      <c r="F87" s="10"/>
      <c r="G87" s="10"/>
      <c r="H87" s="10"/>
      <c r="I87" s="10"/>
      <c r="J87" s="10"/>
      <c r="K87" s="10"/>
      <c r="L87" s="10"/>
    </row>
    <row r="88" spans="1:12" ht="15.75" x14ac:dyDescent="0.25">
      <c r="A88" s="13" t="s">
        <v>5</v>
      </c>
      <c r="B88" s="3" t="s">
        <v>175</v>
      </c>
      <c r="C88" s="25"/>
      <c r="D88" s="10"/>
      <c r="E88" s="10"/>
      <c r="F88" s="10"/>
      <c r="G88" s="10"/>
      <c r="H88" s="10"/>
      <c r="I88" s="10"/>
      <c r="J88" s="10"/>
      <c r="K88" s="10"/>
      <c r="L88" s="10"/>
    </row>
    <row r="89" spans="1:12" x14ac:dyDescent="0.25">
      <c r="A89" s="13" t="s">
        <v>6</v>
      </c>
      <c r="B89" s="10"/>
      <c r="C89" s="10"/>
      <c r="D89" s="10"/>
      <c r="E89" s="10"/>
      <c r="F89" s="10"/>
      <c r="G89" s="10"/>
      <c r="H89" s="10"/>
      <c r="I89" s="10"/>
      <c r="J89" s="10"/>
      <c r="K89" s="10"/>
      <c r="L89" s="10"/>
    </row>
    <row r="90" spans="1:12" x14ac:dyDescent="0.25">
      <c r="A90" s="13" t="s">
        <v>7</v>
      </c>
      <c r="B90" s="13" t="s">
        <v>11</v>
      </c>
      <c r="C90" s="26" t="s">
        <v>8</v>
      </c>
      <c r="D90" s="13" t="s">
        <v>5</v>
      </c>
      <c r="E90" s="13" t="s">
        <v>9</v>
      </c>
      <c r="F90" s="13" t="s">
        <v>17</v>
      </c>
      <c r="G90" s="13" t="s">
        <v>2</v>
      </c>
      <c r="H90" s="13" t="s">
        <v>10</v>
      </c>
      <c r="I90" s="13" t="s">
        <v>87</v>
      </c>
      <c r="J90" s="10"/>
      <c r="K90" s="10"/>
      <c r="L90" s="10"/>
    </row>
    <row r="91" spans="1:12" x14ac:dyDescent="0.25">
      <c r="A91" s="3" t="s">
        <v>162</v>
      </c>
      <c r="B91" s="10"/>
      <c r="C91" s="27">
        <v>4.0888156173130264E-8</v>
      </c>
      <c r="D91" s="3" t="s">
        <v>5</v>
      </c>
      <c r="E91" s="10" t="s">
        <v>88</v>
      </c>
      <c r="F91" s="3"/>
      <c r="G91" s="3" t="s">
        <v>25</v>
      </c>
      <c r="H91" s="10" t="s">
        <v>14</v>
      </c>
      <c r="I91" s="8"/>
      <c r="J91" s="10"/>
      <c r="K91" s="10"/>
      <c r="L91" s="10"/>
    </row>
    <row r="92" spans="1:12" x14ac:dyDescent="0.25">
      <c r="A92" s="3" t="s">
        <v>163</v>
      </c>
      <c r="B92" s="10"/>
      <c r="C92" s="27">
        <v>1.3629385391043422E-7</v>
      </c>
      <c r="D92" s="3" t="s">
        <v>5</v>
      </c>
      <c r="E92" s="3" t="s">
        <v>88</v>
      </c>
      <c r="F92" s="10"/>
      <c r="G92" s="3" t="s">
        <v>25</v>
      </c>
      <c r="H92" s="3" t="s">
        <v>14</v>
      </c>
      <c r="I92" s="12" t="s">
        <v>89</v>
      </c>
      <c r="J92" s="12"/>
      <c r="K92" s="12"/>
      <c r="L92" s="12"/>
    </row>
    <row r="93" spans="1:12" x14ac:dyDescent="0.25">
      <c r="A93" s="3" t="s">
        <v>164</v>
      </c>
      <c r="B93" s="10"/>
      <c r="C93" s="27">
        <v>2.1036956351075522E-4</v>
      </c>
      <c r="D93" s="3" t="s">
        <v>138</v>
      </c>
      <c r="E93" s="3" t="s">
        <v>88</v>
      </c>
      <c r="F93" s="10"/>
      <c r="G93" s="3" t="s">
        <v>25</v>
      </c>
      <c r="H93" s="3" t="s">
        <v>14</v>
      </c>
      <c r="I93" s="8"/>
      <c r="J93" s="10"/>
      <c r="K93" s="10"/>
      <c r="L93" s="10"/>
    </row>
    <row r="94" spans="1:12" x14ac:dyDescent="0.25">
      <c r="A94" s="3" t="s">
        <v>165</v>
      </c>
      <c r="B94" s="10"/>
      <c r="C94" s="27">
        <v>1.3629385391043422E-7</v>
      </c>
      <c r="D94" s="3" t="s">
        <v>5</v>
      </c>
      <c r="E94" s="3" t="s">
        <v>88</v>
      </c>
      <c r="F94" s="10"/>
      <c r="G94" s="3" t="s">
        <v>25</v>
      </c>
      <c r="H94" s="3" t="s">
        <v>14</v>
      </c>
      <c r="I94" s="8"/>
      <c r="J94" s="10"/>
      <c r="K94" s="10"/>
      <c r="L94" s="10"/>
    </row>
    <row r="95" spans="1:12" x14ac:dyDescent="0.25">
      <c r="A95" s="3" t="s">
        <v>166</v>
      </c>
      <c r="B95" s="10"/>
      <c r="C95" s="27">
        <v>1.3629385391043422E-7</v>
      </c>
      <c r="D95" s="3" t="s">
        <v>5</v>
      </c>
      <c r="E95" s="3" t="s">
        <v>88</v>
      </c>
      <c r="F95" s="10"/>
      <c r="G95" s="3" t="s">
        <v>25</v>
      </c>
      <c r="H95" s="3" t="s">
        <v>14</v>
      </c>
      <c r="I95" s="8"/>
      <c r="J95" s="10"/>
      <c r="K95" s="10"/>
      <c r="L95" s="10"/>
    </row>
    <row r="96" spans="1:12" x14ac:dyDescent="0.25">
      <c r="A96" s="3" t="s">
        <v>167</v>
      </c>
      <c r="B96" s="10"/>
      <c r="C96" s="27">
        <v>1.3629385391043422E-7</v>
      </c>
      <c r="D96" s="3" t="s">
        <v>5</v>
      </c>
      <c r="E96" s="3" t="s">
        <v>88</v>
      </c>
      <c r="F96" s="10"/>
      <c r="G96" s="3" t="s">
        <v>25</v>
      </c>
      <c r="H96" s="3" t="s">
        <v>14</v>
      </c>
      <c r="I96" s="8"/>
      <c r="J96" s="10"/>
      <c r="K96" s="10"/>
      <c r="L96" s="10"/>
    </row>
    <row r="97" spans="1:12" x14ac:dyDescent="0.25">
      <c r="A97" s="3" t="s">
        <v>168</v>
      </c>
      <c r="B97" s="10"/>
      <c r="C97" s="27">
        <v>1.3629385391043422E-7</v>
      </c>
      <c r="D97" s="3" t="s">
        <v>5</v>
      </c>
      <c r="E97" s="3" t="s">
        <v>88</v>
      </c>
      <c r="F97" s="10"/>
      <c r="G97" s="3" t="s">
        <v>25</v>
      </c>
      <c r="H97" s="3" t="s">
        <v>14</v>
      </c>
      <c r="I97" s="8"/>
      <c r="J97" s="10"/>
      <c r="K97" s="10"/>
      <c r="L97" s="10"/>
    </row>
    <row r="98" spans="1:12" x14ac:dyDescent="0.25">
      <c r="A98" s="3" t="s">
        <v>169</v>
      </c>
      <c r="B98" s="10"/>
      <c r="C98" s="27">
        <v>1.0222039043282567E-7</v>
      </c>
      <c r="D98" s="3" t="s">
        <v>5</v>
      </c>
      <c r="E98" s="3" t="s">
        <v>88</v>
      </c>
      <c r="F98" s="10"/>
      <c r="G98" s="3" t="s">
        <v>25</v>
      </c>
      <c r="H98" s="3" t="s">
        <v>14</v>
      </c>
      <c r="I98" s="8"/>
      <c r="J98" s="10"/>
      <c r="K98" s="10"/>
      <c r="L98" s="10"/>
    </row>
    <row r="99" spans="1:12" x14ac:dyDescent="0.25">
      <c r="A99" s="3" t="s">
        <v>170</v>
      </c>
      <c r="B99" s="10"/>
      <c r="C99" s="27">
        <v>1.3629385391043422E-7</v>
      </c>
      <c r="D99" s="3" t="s">
        <v>5</v>
      </c>
      <c r="E99" s="3" t="s">
        <v>88</v>
      </c>
      <c r="F99" s="10"/>
      <c r="G99" s="3" t="s">
        <v>25</v>
      </c>
      <c r="H99" s="3" t="s">
        <v>14</v>
      </c>
      <c r="I99" s="8"/>
      <c r="J99" s="10"/>
      <c r="K99" s="10"/>
      <c r="L99" s="10"/>
    </row>
    <row r="100" spans="1:12" x14ac:dyDescent="0.25">
      <c r="A100" s="3" t="s">
        <v>171</v>
      </c>
      <c r="B100" s="10"/>
      <c r="C100" s="27">
        <v>1.3629385391043422E-7</v>
      </c>
      <c r="D100" s="3" t="s">
        <v>5</v>
      </c>
      <c r="E100" s="3" t="s">
        <v>88</v>
      </c>
      <c r="F100" s="10"/>
      <c r="G100" s="3" t="s">
        <v>25</v>
      </c>
      <c r="H100" s="3" t="s">
        <v>14</v>
      </c>
      <c r="I100" s="8"/>
      <c r="J100" s="10"/>
      <c r="K100" s="10"/>
      <c r="L100" s="10"/>
    </row>
    <row r="101" spans="1:12" x14ac:dyDescent="0.25">
      <c r="A101" s="3" t="s">
        <v>172</v>
      </c>
      <c r="B101" s="10"/>
      <c r="C101" s="27">
        <v>1.3629385391043422E-7</v>
      </c>
      <c r="D101" s="3" t="s">
        <v>5</v>
      </c>
      <c r="E101" s="3" t="s">
        <v>88</v>
      </c>
      <c r="F101" s="10"/>
      <c r="G101" s="3" t="s">
        <v>25</v>
      </c>
      <c r="H101" s="3" t="s">
        <v>14</v>
      </c>
      <c r="I101" s="8"/>
      <c r="J101" s="10"/>
      <c r="K101" s="10"/>
      <c r="L101" s="10"/>
    </row>
    <row r="102" spans="1:12" x14ac:dyDescent="0.25">
      <c r="A102" s="3" t="s">
        <v>90</v>
      </c>
      <c r="B102" s="3" t="s">
        <v>90</v>
      </c>
      <c r="C102" s="3" t="s">
        <v>90</v>
      </c>
      <c r="D102" s="3" t="s">
        <v>90</v>
      </c>
      <c r="E102" s="3" t="s">
        <v>90</v>
      </c>
      <c r="F102" s="3" t="s">
        <v>90</v>
      </c>
      <c r="G102" s="3" t="s">
        <v>90</v>
      </c>
      <c r="H102" s="3" t="s">
        <v>90</v>
      </c>
      <c r="I102" s="3" t="s">
        <v>90</v>
      </c>
      <c r="J102" s="3" t="s">
        <v>90</v>
      </c>
      <c r="K102" s="3" t="s">
        <v>90</v>
      </c>
      <c r="L102" s="3" t="s">
        <v>90</v>
      </c>
    </row>
    <row r="103" spans="1:12" ht="15.75" x14ac:dyDescent="0.25">
      <c r="A103" s="13" t="s">
        <v>0</v>
      </c>
      <c r="B103" s="12" t="s">
        <v>171</v>
      </c>
      <c r="C103" s="25"/>
      <c r="D103" s="12"/>
      <c r="E103" s="12"/>
      <c r="F103" s="10"/>
      <c r="G103" s="10"/>
      <c r="H103" s="10"/>
      <c r="I103" s="10"/>
      <c r="J103" s="10"/>
      <c r="K103" s="10"/>
      <c r="L103" s="10"/>
    </row>
    <row r="104" spans="1:12" ht="15.75" x14ac:dyDescent="0.25">
      <c r="A104" s="13" t="s">
        <v>1</v>
      </c>
      <c r="B104" s="12"/>
      <c r="C104" s="25"/>
      <c r="D104" s="12"/>
      <c r="E104" s="12"/>
      <c r="F104" s="12"/>
      <c r="G104" s="12"/>
      <c r="H104" s="12"/>
      <c r="I104" s="10"/>
      <c r="J104" s="10"/>
      <c r="K104" s="10"/>
      <c r="L104" s="10"/>
    </row>
    <row r="105" spans="1:12" ht="15.75" x14ac:dyDescent="0.25">
      <c r="A105" s="13" t="s">
        <v>2</v>
      </c>
      <c r="B105" s="3" t="s">
        <v>25</v>
      </c>
      <c r="C105" s="25"/>
      <c r="D105" s="10"/>
      <c r="E105" s="10"/>
      <c r="F105" s="10"/>
      <c r="G105" s="10"/>
      <c r="H105" s="10"/>
      <c r="I105" s="10"/>
      <c r="J105" s="10"/>
      <c r="K105" s="10"/>
      <c r="L105" s="10"/>
    </row>
    <row r="106" spans="1:12" ht="15.75" x14ac:dyDescent="0.25">
      <c r="A106" s="13" t="s">
        <v>4</v>
      </c>
      <c r="B106" s="3">
        <v>1</v>
      </c>
      <c r="C106" s="25"/>
      <c r="D106" s="10"/>
      <c r="E106" s="10"/>
      <c r="F106" s="10"/>
      <c r="G106" s="10"/>
      <c r="H106" s="10"/>
      <c r="I106" s="10"/>
      <c r="J106" s="10"/>
      <c r="K106" s="10"/>
      <c r="L106" s="10"/>
    </row>
    <row r="107" spans="1:12" ht="15.75" x14ac:dyDescent="0.25">
      <c r="A107" s="13" t="s">
        <v>5</v>
      </c>
      <c r="B107" s="3" t="s">
        <v>5</v>
      </c>
      <c r="C107" s="25"/>
      <c r="D107" s="10"/>
      <c r="E107" s="10"/>
      <c r="F107" s="10"/>
      <c r="G107" s="10"/>
      <c r="H107" s="10"/>
      <c r="I107" s="10"/>
      <c r="J107" s="10"/>
      <c r="K107" s="10"/>
      <c r="L107" s="10"/>
    </row>
    <row r="108" spans="1:12" x14ac:dyDescent="0.25">
      <c r="A108" s="13" t="s">
        <v>6</v>
      </c>
      <c r="B108" s="10"/>
      <c r="C108" s="10"/>
      <c r="D108" s="10"/>
      <c r="E108" s="10"/>
      <c r="F108" s="10"/>
      <c r="G108" s="10"/>
      <c r="H108" s="10"/>
      <c r="I108" s="10"/>
      <c r="J108" s="10"/>
      <c r="K108" s="10"/>
      <c r="L108" s="10"/>
    </row>
    <row r="109" spans="1:12" x14ac:dyDescent="0.25">
      <c r="A109" s="13" t="s">
        <v>7</v>
      </c>
      <c r="B109" s="13" t="s">
        <v>11</v>
      </c>
      <c r="C109" s="26" t="s">
        <v>8</v>
      </c>
      <c r="D109" s="13" t="s">
        <v>5</v>
      </c>
      <c r="E109" s="13" t="s">
        <v>9</v>
      </c>
      <c r="F109" s="13" t="s">
        <v>17</v>
      </c>
      <c r="G109" s="13" t="s">
        <v>2</v>
      </c>
      <c r="H109" s="13" t="s">
        <v>10</v>
      </c>
      <c r="I109" s="13" t="s">
        <v>87</v>
      </c>
      <c r="J109" s="10"/>
      <c r="K109" s="10"/>
      <c r="L109" s="10"/>
    </row>
    <row r="110" spans="1:12" x14ac:dyDescent="0.25">
      <c r="A110" s="58" t="s">
        <v>91</v>
      </c>
      <c r="B110" s="3" t="s">
        <v>92</v>
      </c>
      <c r="C110" s="4">
        <v>335</v>
      </c>
      <c r="D110" s="3" t="s">
        <v>16</v>
      </c>
      <c r="E110" s="3" t="s">
        <v>31</v>
      </c>
      <c r="F110" s="10"/>
      <c r="G110" s="3" t="s">
        <v>82</v>
      </c>
      <c r="H110" s="3" t="s">
        <v>14</v>
      </c>
      <c r="I110" s="3" t="s">
        <v>93</v>
      </c>
      <c r="J110" s="10"/>
      <c r="K110" s="10"/>
      <c r="L110" s="10"/>
    </row>
    <row r="111" spans="1:12" x14ac:dyDescent="0.25">
      <c r="A111" s="58" t="s">
        <v>94</v>
      </c>
      <c r="B111" s="10" t="s">
        <v>95</v>
      </c>
      <c r="C111" s="4">
        <v>60</v>
      </c>
      <c r="D111" s="3" t="s">
        <v>16</v>
      </c>
      <c r="E111" s="3" t="s">
        <v>31</v>
      </c>
      <c r="F111" s="10"/>
      <c r="G111" s="3" t="s">
        <v>3</v>
      </c>
      <c r="H111" s="3" t="s">
        <v>14</v>
      </c>
      <c r="I111" s="3" t="s">
        <v>96</v>
      </c>
      <c r="J111" s="10"/>
      <c r="K111" s="10"/>
      <c r="L111" s="10"/>
    </row>
    <row r="112" spans="1:12" x14ac:dyDescent="0.25">
      <c r="A112" s="58" t="s">
        <v>97</v>
      </c>
      <c r="B112" s="3" t="s">
        <v>98</v>
      </c>
      <c r="C112" s="4">
        <v>-335</v>
      </c>
      <c r="D112" s="3" t="s">
        <v>16</v>
      </c>
      <c r="E112" s="3" t="s">
        <v>31</v>
      </c>
      <c r="F112" s="10"/>
      <c r="G112" s="3" t="s">
        <v>19</v>
      </c>
      <c r="H112" s="3" t="s">
        <v>14</v>
      </c>
      <c r="I112" s="3" t="s">
        <v>99</v>
      </c>
      <c r="J112" s="10"/>
      <c r="K112" s="10"/>
      <c r="L112" s="10"/>
    </row>
    <row r="113" spans="1:12" x14ac:dyDescent="0.25">
      <c r="A113" s="58" t="s">
        <v>100</v>
      </c>
      <c r="B113" s="10" t="s">
        <v>101</v>
      </c>
      <c r="C113" s="4">
        <v>-60</v>
      </c>
      <c r="D113" s="3" t="s">
        <v>16</v>
      </c>
      <c r="E113" s="3" t="s">
        <v>31</v>
      </c>
      <c r="F113" s="10"/>
      <c r="G113" s="3" t="s">
        <v>13</v>
      </c>
      <c r="H113" s="3" t="s">
        <v>14</v>
      </c>
      <c r="I113" s="3" t="s">
        <v>102</v>
      </c>
      <c r="J113" s="10"/>
      <c r="K113" s="10"/>
      <c r="L113" s="10"/>
    </row>
    <row r="114" spans="1:12" x14ac:dyDescent="0.25">
      <c r="A114" s="3" t="s">
        <v>90</v>
      </c>
      <c r="B114" s="3" t="s">
        <v>90</v>
      </c>
      <c r="C114" s="3" t="s">
        <v>90</v>
      </c>
      <c r="D114" s="3" t="s">
        <v>90</v>
      </c>
      <c r="E114" s="3" t="s">
        <v>90</v>
      </c>
      <c r="F114" s="3" t="s">
        <v>90</v>
      </c>
      <c r="G114" s="3" t="s">
        <v>90</v>
      </c>
      <c r="H114" s="3" t="s">
        <v>90</v>
      </c>
      <c r="I114" s="3" t="s">
        <v>90</v>
      </c>
      <c r="J114" s="3" t="s">
        <v>90</v>
      </c>
      <c r="K114" s="3" t="s">
        <v>90</v>
      </c>
      <c r="L114" s="3" t="s">
        <v>90</v>
      </c>
    </row>
    <row r="115" spans="1:12" ht="15.75" x14ac:dyDescent="0.25">
      <c r="A115" s="13" t="s">
        <v>0</v>
      </c>
      <c r="B115" s="12" t="s">
        <v>163</v>
      </c>
      <c r="C115" s="25"/>
      <c r="D115" s="12"/>
      <c r="E115" s="12"/>
      <c r="F115" s="10"/>
      <c r="G115" s="10"/>
      <c r="H115" s="10"/>
      <c r="I115" s="10"/>
      <c r="J115" s="10"/>
      <c r="K115" s="10"/>
      <c r="L115" s="10"/>
    </row>
    <row r="116" spans="1:12" ht="15.75" x14ac:dyDescent="0.25">
      <c r="A116" s="13" t="s">
        <v>1</v>
      </c>
      <c r="B116" s="12"/>
      <c r="C116" s="25"/>
      <c r="D116" s="12"/>
      <c r="E116" s="12"/>
      <c r="F116" s="12"/>
      <c r="G116" s="12"/>
      <c r="H116" s="12"/>
      <c r="I116" s="10"/>
      <c r="J116" s="10"/>
      <c r="K116" s="10"/>
      <c r="L116" s="10"/>
    </row>
    <row r="117" spans="1:12" ht="15.75" x14ac:dyDescent="0.25">
      <c r="A117" s="13" t="s">
        <v>2</v>
      </c>
      <c r="B117" s="3" t="s">
        <v>25</v>
      </c>
      <c r="C117" s="25"/>
      <c r="D117" s="10"/>
      <c r="E117" s="10"/>
      <c r="F117" s="10"/>
      <c r="G117" s="10"/>
      <c r="H117" s="10"/>
      <c r="I117" s="10"/>
      <c r="J117" s="10"/>
      <c r="K117" s="10"/>
      <c r="L117" s="10"/>
    </row>
    <row r="118" spans="1:12" ht="15.75" x14ac:dyDescent="0.25">
      <c r="A118" s="13" t="s">
        <v>4</v>
      </c>
      <c r="B118" s="3">
        <v>1</v>
      </c>
      <c r="C118" s="25"/>
      <c r="D118" s="10"/>
      <c r="E118" s="10"/>
      <c r="F118" s="10"/>
      <c r="G118" s="10"/>
      <c r="H118" s="10"/>
      <c r="I118" s="10"/>
      <c r="J118" s="10"/>
      <c r="K118" s="10"/>
      <c r="L118" s="10"/>
    </row>
    <row r="119" spans="1:12" ht="15.75" x14ac:dyDescent="0.25">
      <c r="A119" s="13" t="s">
        <v>5</v>
      </c>
      <c r="B119" s="3" t="s">
        <v>5</v>
      </c>
      <c r="C119" s="25"/>
      <c r="D119" s="10"/>
      <c r="E119" s="10"/>
      <c r="F119" s="10"/>
      <c r="G119" s="10"/>
      <c r="H119" s="10"/>
      <c r="I119" s="10"/>
      <c r="J119" s="10"/>
      <c r="K119" s="10"/>
      <c r="L119" s="10"/>
    </row>
    <row r="120" spans="1:12" x14ac:dyDescent="0.25">
      <c r="A120" s="13" t="s">
        <v>6</v>
      </c>
      <c r="B120" s="10"/>
      <c r="C120" s="10"/>
      <c r="D120" s="10"/>
      <c r="E120" s="10"/>
      <c r="F120" s="10"/>
      <c r="G120" s="10"/>
      <c r="H120" s="10"/>
      <c r="I120" s="10"/>
      <c r="J120" s="10"/>
      <c r="K120" s="10"/>
      <c r="L120" s="10"/>
    </row>
    <row r="121" spans="1:12" x14ac:dyDescent="0.25">
      <c r="A121" s="13" t="s">
        <v>7</v>
      </c>
      <c r="B121" s="13" t="s">
        <v>11</v>
      </c>
      <c r="C121" s="26" t="s">
        <v>8</v>
      </c>
      <c r="D121" s="13" t="s">
        <v>5</v>
      </c>
      <c r="E121" s="13" t="s">
        <v>9</v>
      </c>
      <c r="F121" s="13" t="s">
        <v>17</v>
      </c>
      <c r="G121" s="13" t="s">
        <v>2</v>
      </c>
      <c r="H121" s="13" t="s">
        <v>10</v>
      </c>
      <c r="I121" s="13" t="s">
        <v>87</v>
      </c>
      <c r="J121" s="10"/>
      <c r="K121" s="10"/>
      <c r="L121" s="10"/>
    </row>
    <row r="122" spans="1:12" ht="15.75" x14ac:dyDescent="0.25">
      <c r="A122" s="58" t="s">
        <v>103</v>
      </c>
      <c r="B122" s="3" t="s">
        <v>104</v>
      </c>
      <c r="C122" s="6">
        <v>7.94</v>
      </c>
      <c r="D122" s="3" t="s">
        <v>5</v>
      </c>
      <c r="E122" s="3" t="s">
        <v>31</v>
      </c>
      <c r="F122" s="10"/>
      <c r="G122" s="3" t="s">
        <v>82</v>
      </c>
      <c r="H122" s="3" t="s">
        <v>14</v>
      </c>
      <c r="I122" s="12" t="s">
        <v>105</v>
      </c>
      <c r="J122" s="12"/>
      <c r="K122" s="12"/>
      <c r="L122" s="28"/>
    </row>
    <row r="123" spans="1:12" x14ac:dyDescent="0.25">
      <c r="A123" s="3" t="s">
        <v>90</v>
      </c>
      <c r="B123" s="3" t="s">
        <v>90</v>
      </c>
      <c r="C123" s="3" t="s">
        <v>90</v>
      </c>
      <c r="D123" s="3" t="s">
        <v>90</v>
      </c>
      <c r="E123" s="3" t="s">
        <v>90</v>
      </c>
      <c r="F123" s="3" t="s">
        <v>90</v>
      </c>
      <c r="G123" s="3" t="s">
        <v>90</v>
      </c>
      <c r="H123" s="3" t="s">
        <v>90</v>
      </c>
      <c r="I123" s="3" t="s">
        <v>90</v>
      </c>
      <c r="J123" s="3" t="s">
        <v>90</v>
      </c>
      <c r="K123" s="3" t="s">
        <v>90</v>
      </c>
      <c r="L123" s="3" t="s">
        <v>90</v>
      </c>
    </row>
    <row r="124" spans="1:12" ht="15.75" x14ac:dyDescent="0.25">
      <c r="A124" s="13" t="s">
        <v>0</v>
      </c>
      <c r="B124" s="12" t="s">
        <v>169</v>
      </c>
      <c r="C124" s="25"/>
      <c r="D124" s="12"/>
      <c r="E124" s="12"/>
      <c r="F124" s="10"/>
      <c r="G124" s="10"/>
      <c r="H124" s="10"/>
      <c r="I124" s="10"/>
      <c r="J124" s="10"/>
      <c r="K124" s="10"/>
      <c r="L124" s="10"/>
    </row>
    <row r="125" spans="1:12" ht="15.75" x14ac:dyDescent="0.25">
      <c r="A125" s="13" t="s">
        <v>1</v>
      </c>
      <c r="B125" s="12"/>
      <c r="C125" s="25"/>
      <c r="D125" s="12"/>
      <c r="E125" s="12"/>
      <c r="F125" s="12"/>
      <c r="G125" s="12"/>
      <c r="H125" s="12"/>
      <c r="I125" s="10"/>
      <c r="J125" s="10"/>
      <c r="K125" s="10"/>
      <c r="L125" s="10"/>
    </row>
    <row r="126" spans="1:12" ht="15.75" x14ac:dyDescent="0.25">
      <c r="A126" s="13" t="s">
        <v>2</v>
      </c>
      <c r="B126" s="3" t="s">
        <v>25</v>
      </c>
      <c r="C126" s="25"/>
      <c r="D126" s="10"/>
      <c r="E126" s="10"/>
      <c r="F126" s="10"/>
      <c r="G126" s="10"/>
      <c r="H126" s="10"/>
      <c r="I126" s="10"/>
      <c r="J126" s="10"/>
      <c r="K126" s="10"/>
      <c r="L126" s="10"/>
    </row>
    <row r="127" spans="1:12" ht="15.75" x14ac:dyDescent="0.25">
      <c r="A127" s="13" t="s">
        <v>4</v>
      </c>
      <c r="B127" s="3">
        <v>1</v>
      </c>
      <c r="C127" s="25"/>
      <c r="D127" s="10"/>
      <c r="E127" s="10"/>
      <c r="F127" s="10"/>
      <c r="G127" s="10"/>
      <c r="H127" s="10"/>
      <c r="I127" s="10"/>
      <c r="J127" s="10"/>
      <c r="K127" s="10"/>
      <c r="L127" s="10"/>
    </row>
    <row r="128" spans="1:12" ht="15.75" x14ac:dyDescent="0.25">
      <c r="A128" s="13" t="s">
        <v>5</v>
      </c>
      <c r="B128" s="3" t="s">
        <v>5</v>
      </c>
      <c r="C128" s="25"/>
      <c r="D128" s="10"/>
      <c r="E128" s="10"/>
      <c r="F128" s="10"/>
      <c r="G128" s="10"/>
      <c r="H128" s="10"/>
      <c r="I128" s="10"/>
      <c r="J128" s="10"/>
      <c r="K128" s="10"/>
      <c r="L128" s="10"/>
    </row>
    <row r="129" spans="1:12" x14ac:dyDescent="0.25">
      <c r="A129" s="13" t="s">
        <v>6</v>
      </c>
      <c r="B129" s="10"/>
      <c r="C129" s="10"/>
      <c r="D129" s="10"/>
      <c r="E129" s="10"/>
      <c r="F129" s="10"/>
      <c r="G129" s="10"/>
      <c r="H129" s="10"/>
      <c r="I129" s="10"/>
      <c r="J129" s="10"/>
      <c r="K129" s="10"/>
      <c r="L129" s="10"/>
    </row>
    <row r="130" spans="1:12" x14ac:dyDescent="0.25">
      <c r="A130" s="13" t="s">
        <v>7</v>
      </c>
      <c r="B130" s="13" t="s">
        <v>11</v>
      </c>
      <c r="C130" s="26" t="s">
        <v>8</v>
      </c>
      <c r="D130" s="13" t="s">
        <v>5</v>
      </c>
      <c r="E130" s="13" t="s">
        <v>9</v>
      </c>
      <c r="F130" s="13" t="s">
        <v>17</v>
      </c>
      <c r="G130" s="13" t="s">
        <v>2</v>
      </c>
      <c r="H130" s="13" t="s">
        <v>10</v>
      </c>
      <c r="I130" s="13" t="s">
        <v>87</v>
      </c>
      <c r="J130" s="10"/>
      <c r="K130" s="10"/>
      <c r="L130" s="10"/>
    </row>
    <row r="131" spans="1:12" ht="16.5" x14ac:dyDescent="0.3">
      <c r="A131" s="56" t="s">
        <v>180</v>
      </c>
      <c r="B131" s="3" t="s">
        <v>106</v>
      </c>
      <c r="C131" s="4">
        <v>60.606060606060602</v>
      </c>
      <c r="D131" s="3" t="s">
        <v>174</v>
      </c>
      <c r="E131" s="3" t="s">
        <v>31</v>
      </c>
      <c r="F131" s="28"/>
      <c r="G131" s="3" t="s">
        <v>82</v>
      </c>
      <c r="H131" s="3" t="s">
        <v>14</v>
      </c>
      <c r="I131" s="10" t="s">
        <v>107</v>
      </c>
      <c r="J131" s="28"/>
      <c r="K131" s="28"/>
      <c r="L131" s="28"/>
    </row>
    <row r="132" spans="1:12" x14ac:dyDescent="0.25">
      <c r="A132" s="58" t="s">
        <v>108</v>
      </c>
      <c r="B132" s="3" t="s">
        <v>110</v>
      </c>
      <c r="C132" s="4">
        <v>-5.8</v>
      </c>
      <c r="D132" s="3" t="s">
        <v>16</v>
      </c>
      <c r="E132" s="3" t="s">
        <v>31</v>
      </c>
      <c r="F132" s="10"/>
      <c r="G132" s="3" t="s">
        <v>109</v>
      </c>
      <c r="H132" s="3" t="s">
        <v>14</v>
      </c>
      <c r="I132" s="3" t="s">
        <v>111</v>
      </c>
      <c r="J132" s="10"/>
      <c r="K132" s="10"/>
      <c r="L132" s="10"/>
    </row>
    <row r="133" spans="1:12" x14ac:dyDescent="0.25">
      <c r="A133" s="3" t="s">
        <v>90</v>
      </c>
      <c r="B133" s="3" t="s">
        <v>90</v>
      </c>
      <c r="C133" s="3" t="s">
        <v>90</v>
      </c>
      <c r="D133" s="3" t="s">
        <v>90</v>
      </c>
      <c r="E133" s="3" t="s">
        <v>90</v>
      </c>
      <c r="F133" s="3" t="s">
        <v>90</v>
      </c>
      <c r="G133" s="3" t="s">
        <v>90</v>
      </c>
      <c r="H133" s="3" t="s">
        <v>90</v>
      </c>
      <c r="I133" s="3" t="s">
        <v>90</v>
      </c>
      <c r="J133" s="3" t="s">
        <v>90</v>
      </c>
      <c r="K133" s="3" t="s">
        <v>90</v>
      </c>
      <c r="L133" s="3" t="s">
        <v>90</v>
      </c>
    </row>
    <row r="134" spans="1:12" ht="15.75" x14ac:dyDescent="0.25">
      <c r="A134" s="13" t="s">
        <v>0</v>
      </c>
      <c r="B134" s="12" t="s">
        <v>168</v>
      </c>
      <c r="C134" s="25"/>
      <c r="D134" s="12"/>
      <c r="E134" s="12"/>
      <c r="F134" s="10"/>
      <c r="G134" s="10"/>
      <c r="H134" s="10"/>
      <c r="I134" s="10"/>
      <c r="J134" s="10"/>
      <c r="K134" s="10"/>
      <c r="L134" s="10"/>
    </row>
    <row r="135" spans="1:12" ht="15.75" x14ac:dyDescent="0.25">
      <c r="A135" s="13" t="s">
        <v>1</v>
      </c>
      <c r="B135" s="12"/>
      <c r="C135" s="25"/>
      <c r="D135" s="12"/>
      <c r="E135" s="12"/>
      <c r="F135" s="12"/>
      <c r="G135" s="12"/>
      <c r="H135" s="12"/>
      <c r="I135" s="10"/>
      <c r="J135" s="10"/>
      <c r="K135" s="10"/>
      <c r="L135" s="10"/>
    </row>
    <row r="136" spans="1:12" ht="15.75" x14ac:dyDescent="0.25">
      <c r="A136" s="13" t="s">
        <v>2</v>
      </c>
      <c r="B136" s="3" t="s">
        <v>25</v>
      </c>
      <c r="C136" s="25"/>
      <c r="D136" s="10"/>
      <c r="E136" s="10"/>
      <c r="F136" s="10"/>
      <c r="G136" s="10"/>
      <c r="H136" s="10"/>
      <c r="I136" s="10"/>
      <c r="J136" s="10"/>
      <c r="K136" s="10"/>
      <c r="L136" s="10"/>
    </row>
    <row r="137" spans="1:12" ht="15.75" x14ac:dyDescent="0.25">
      <c r="A137" s="13" t="s">
        <v>4</v>
      </c>
      <c r="B137" s="3"/>
      <c r="C137" s="25"/>
      <c r="D137" s="10"/>
      <c r="E137" s="10"/>
      <c r="F137" s="10"/>
      <c r="G137" s="10"/>
      <c r="H137" s="10"/>
      <c r="I137" s="10"/>
      <c r="J137" s="10"/>
      <c r="K137" s="10"/>
      <c r="L137" s="10"/>
    </row>
    <row r="138" spans="1:12" ht="15.75" x14ac:dyDescent="0.25">
      <c r="A138" s="13" t="s">
        <v>5</v>
      </c>
      <c r="B138" s="3" t="s">
        <v>5</v>
      </c>
      <c r="C138" s="25"/>
      <c r="D138" s="10"/>
      <c r="E138" s="10"/>
      <c r="F138" s="10"/>
      <c r="G138" s="10"/>
      <c r="H138" s="10"/>
      <c r="I138" s="10"/>
      <c r="J138" s="10"/>
      <c r="K138" s="10"/>
      <c r="L138" s="10"/>
    </row>
    <row r="139" spans="1:12" x14ac:dyDescent="0.25">
      <c r="A139" s="13" t="s">
        <v>6</v>
      </c>
      <c r="B139" s="10"/>
      <c r="C139" s="10"/>
      <c r="D139" s="10"/>
      <c r="E139" s="10"/>
      <c r="F139" s="10"/>
      <c r="G139" s="10"/>
      <c r="H139" s="10"/>
      <c r="I139" s="10"/>
      <c r="J139" s="10"/>
      <c r="K139" s="10"/>
      <c r="L139" s="10"/>
    </row>
    <row r="140" spans="1:12" x14ac:dyDescent="0.25">
      <c r="A140" s="13" t="s">
        <v>7</v>
      </c>
      <c r="B140" s="13" t="s">
        <v>11</v>
      </c>
      <c r="C140" s="26" t="s">
        <v>8</v>
      </c>
      <c r="D140" s="13" t="s">
        <v>5</v>
      </c>
      <c r="E140" s="13" t="s">
        <v>9</v>
      </c>
      <c r="F140" s="13" t="s">
        <v>17</v>
      </c>
      <c r="G140" s="13" t="s">
        <v>2</v>
      </c>
      <c r="H140" s="13" t="s">
        <v>10</v>
      </c>
      <c r="I140" s="13" t="s">
        <v>87</v>
      </c>
      <c r="J140" s="10"/>
      <c r="K140" s="10"/>
      <c r="L140" s="10"/>
    </row>
    <row r="141" spans="1:12" ht="15.75" x14ac:dyDescent="0.25">
      <c r="A141" s="58" t="s">
        <v>112</v>
      </c>
      <c r="B141" s="3" t="s">
        <v>113</v>
      </c>
      <c r="C141" s="4">
        <v>1</v>
      </c>
      <c r="D141" s="3" t="s">
        <v>5</v>
      </c>
      <c r="E141" s="3" t="s">
        <v>31</v>
      </c>
      <c r="F141" s="28"/>
      <c r="G141" s="3" t="s">
        <v>82</v>
      </c>
      <c r="H141" s="3" t="s">
        <v>14</v>
      </c>
      <c r="I141" s="8"/>
      <c r="J141" s="28"/>
      <c r="K141" s="28"/>
      <c r="L141" s="28"/>
    </row>
    <row r="142" spans="1:12" ht="15.75" x14ac:dyDescent="0.25">
      <c r="A142" s="58" t="s">
        <v>114</v>
      </c>
      <c r="B142" s="3" t="s">
        <v>115</v>
      </c>
      <c r="C142" s="4">
        <v>1</v>
      </c>
      <c r="D142" s="3" t="s">
        <v>5</v>
      </c>
      <c r="E142" s="3" t="s">
        <v>31</v>
      </c>
      <c r="F142" s="28"/>
      <c r="G142" s="3" t="s">
        <v>82</v>
      </c>
      <c r="H142" s="3" t="s">
        <v>14</v>
      </c>
      <c r="I142" s="8"/>
      <c r="J142" s="28"/>
      <c r="K142" s="28"/>
      <c r="L142" s="28"/>
    </row>
    <row r="143" spans="1:12" x14ac:dyDescent="0.25">
      <c r="A143" s="3" t="s">
        <v>90</v>
      </c>
      <c r="B143" s="3" t="s">
        <v>90</v>
      </c>
      <c r="C143" s="3" t="s">
        <v>90</v>
      </c>
      <c r="D143" s="3" t="s">
        <v>90</v>
      </c>
      <c r="E143" s="3" t="s">
        <v>90</v>
      </c>
      <c r="F143" s="3" t="s">
        <v>90</v>
      </c>
      <c r="G143" s="3" t="s">
        <v>90</v>
      </c>
      <c r="H143" s="3" t="s">
        <v>90</v>
      </c>
      <c r="I143" s="3" t="s">
        <v>90</v>
      </c>
      <c r="J143" s="3" t="s">
        <v>90</v>
      </c>
      <c r="K143" s="3" t="s">
        <v>90</v>
      </c>
      <c r="L143" s="3" t="s">
        <v>90</v>
      </c>
    </row>
    <row r="144" spans="1:12" ht="15.75" x14ac:dyDescent="0.25">
      <c r="A144" s="13" t="s">
        <v>0</v>
      </c>
      <c r="B144" s="12" t="s">
        <v>166</v>
      </c>
      <c r="C144" s="25"/>
      <c r="D144" s="12"/>
      <c r="E144" s="12"/>
      <c r="F144" s="10"/>
      <c r="G144" s="10"/>
      <c r="H144" s="10"/>
      <c r="I144" s="10"/>
      <c r="J144" s="10"/>
      <c r="K144" s="10"/>
      <c r="L144" s="10"/>
    </row>
    <row r="145" spans="1:12" ht="15.75" x14ac:dyDescent="0.25">
      <c r="A145" s="13" t="s">
        <v>1</v>
      </c>
      <c r="B145" s="12"/>
      <c r="C145" s="25"/>
      <c r="D145" s="12"/>
      <c r="E145" s="12"/>
      <c r="F145" s="12"/>
      <c r="G145" s="12"/>
      <c r="H145" s="12"/>
      <c r="I145" s="10"/>
      <c r="J145" s="10"/>
      <c r="K145" s="10"/>
      <c r="L145" s="10"/>
    </row>
    <row r="146" spans="1:12" ht="15.75" x14ac:dyDescent="0.25">
      <c r="A146" s="13" t="s">
        <v>2</v>
      </c>
      <c r="B146" s="3" t="s">
        <v>25</v>
      </c>
      <c r="C146" s="25"/>
      <c r="D146" s="10"/>
      <c r="E146" s="10"/>
      <c r="F146" s="10"/>
      <c r="G146" s="10"/>
      <c r="H146" s="10"/>
      <c r="I146" s="10"/>
      <c r="J146" s="10"/>
      <c r="K146" s="10"/>
      <c r="L146" s="10"/>
    </row>
    <row r="147" spans="1:12" ht="15.75" x14ac:dyDescent="0.25">
      <c r="A147" s="13" t="s">
        <v>4</v>
      </c>
      <c r="B147" s="3">
        <v>1</v>
      </c>
      <c r="C147" s="25"/>
      <c r="D147" s="10"/>
      <c r="E147" s="10"/>
      <c r="F147" s="10"/>
      <c r="G147" s="10"/>
      <c r="H147" s="10"/>
      <c r="I147" s="10"/>
      <c r="J147" s="10"/>
      <c r="K147" s="10"/>
      <c r="L147" s="10"/>
    </row>
    <row r="148" spans="1:12" ht="15.75" x14ac:dyDescent="0.25">
      <c r="A148" s="13" t="s">
        <v>5</v>
      </c>
      <c r="B148" s="3" t="s">
        <v>5</v>
      </c>
      <c r="C148" s="25"/>
      <c r="D148" s="10"/>
      <c r="E148" s="10"/>
      <c r="F148" s="10"/>
      <c r="G148" s="10"/>
      <c r="H148" s="10"/>
      <c r="I148" s="10"/>
      <c r="J148" s="10"/>
      <c r="K148" s="10"/>
      <c r="L148" s="10"/>
    </row>
    <row r="149" spans="1:12" x14ac:dyDescent="0.25">
      <c r="A149" s="13" t="s">
        <v>6</v>
      </c>
      <c r="B149" s="10"/>
      <c r="C149" s="10"/>
      <c r="D149" s="10"/>
      <c r="E149" s="10"/>
      <c r="F149" s="10"/>
      <c r="G149" s="10"/>
      <c r="H149" s="10"/>
      <c r="I149" s="10"/>
      <c r="J149" s="10"/>
      <c r="K149" s="10"/>
      <c r="L149" s="10"/>
    </row>
    <row r="150" spans="1:12" x14ac:dyDescent="0.25">
      <c r="A150" s="13" t="s">
        <v>7</v>
      </c>
      <c r="B150" s="13" t="s">
        <v>11</v>
      </c>
      <c r="C150" s="26" t="s">
        <v>8</v>
      </c>
      <c r="D150" s="13" t="s">
        <v>5</v>
      </c>
      <c r="E150" s="13" t="s">
        <v>9</v>
      </c>
      <c r="F150" s="13" t="s">
        <v>17</v>
      </c>
      <c r="G150" s="13" t="s">
        <v>2</v>
      </c>
      <c r="H150" s="13" t="s">
        <v>10</v>
      </c>
      <c r="I150" s="13" t="s">
        <v>87</v>
      </c>
      <c r="J150" s="10"/>
      <c r="K150" s="10"/>
      <c r="L150" s="10"/>
    </row>
    <row r="151" spans="1:12" ht="15.75" x14ac:dyDescent="0.25">
      <c r="A151" s="58" t="s">
        <v>116</v>
      </c>
      <c r="B151" s="3" t="s">
        <v>117</v>
      </c>
      <c r="C151" s="3">
        <v>0.5</v>
      </c>
      <c r="D151" s="3" t="s">
        <v>16</v>
      </c>
      <c r="E151" s="3" t="s">
        <v>31</v>
      </c>
      <c r="F151" s="28"/>
      <c r="G151" s="3" t="s">
        <v>18</v>
      </c>
      <c r="H151" s="3" t="s">
        <v>14</v>
      </c>
      <c r="I151" s="8"/>
      <c r="J151" s="28"/>
      <c r="K151" s="28"/>
      <c r="L151" s="28"/>
    </row>
    <row r="152" spans="1:12" ht="15.75" x14ac:dyDescent="0.25">
      <c r="A152" s="58" t="s">
        <v>118</v>
      </c>
      <c r="B152" s="3" t="s">
        <v>177</v>
      </c>
      <c r="C152" s="4">
        <v>-0.5</v>
      </c>
      <c r="D152" s="3" t="s">
        <v>16</v>
      </c>
      <c r="E152" s="3" t="s">
        <v>31</v>
      </c>
      <c r="F152" s="3"/>
      <c r="G152" s="3" t="s">
        <v>3</v>
      </c>
      <c r="H152" s="3" t="s">
        <v>14</v>
      </c>
      <c r="I152" s="3" t="s">
        <v>119</v>
      </c>
      <c r="J152" s="28"/>
      <c r="K152" s="28"/>
      <c r="L152" s="28"/>
    </row>
    <row r="153" spans="1:12" x14ac:dyDescent="0.25">
      <c r="A153" s="3" t="s">
        <v>90</v>
      </c>
      <c r="B153" s="3" t="s">
        <v>90</v>
      </c>
      <c r="C153" s="3" t="s">
        <v>90</v>
      </c>
      <c r="D153" s="3" t="s">
        <v>90</v>
      </c>
      <c r="E153" s="3" t="s">
        <v>90</v>
      </c>
      <c r="F153" s="3" t="s">
        <v>90</v>
      </c>
      <c r="G153" s="3" t="s">
        <v>90</v>
      </c>
      <c r="H153" s="3" t="s">
        <v>90</v>
      </c>
      <c r="I153" s="3" t="s">
        <v>90</v>
      </c>
      <c r="J153" s="3" t="s">
        <v>90</v>
      </c>
      <c r="K153" s="3" t="s">
        <v>90</v>
      </c>
      <c r="L153" s="3" t="s">
        <v>90</v>
      </c>
    </row>
    <row r="154" spans="1:12" ht="15.75" x14ac:dyDescent="0.25">
      <c r="A154" s="13" t="s">
        <v>0</v>
      </c>
      <c r="B154" s="12" t="s">
        <v>165</v>
      </c>
      <c r="C154" s="25"/>
      <c r="D154" s="12"/>
      <c r="E154" s="12"/>
      <c r="F154" s="10"/>
      <c r="G154" s="10"/>
      <c r="H154" s="10"/>
      <c r="I154" s="10"/>
      <c r="J154" s="10"/>
      <c r="K154" s="10"/>
      <c r="L154" s="10"/>
    </row>
    <row r="155" spans="1:12" ht="15.75" x14ac:dyDescent="0.25">
      <c r="A155" s="13" t="s">
        <v>1</v>
      </c>
      <c r="B155" s="12" t="s">
        <v>120</v>
      </c>
      <c r="C155" s="25"/>
      <c r="D155" s="12"/>
      <c r="E155" s="12"/>
      <c r="F155" s="12"/>
      <c r="G155" s="12"/>
      <c r="H155" s="12"/>
      <c r="I155" s="10"/>
      <c r="J155" s="10"/>
      <c r="K155" s="10"/>
      <c r="L155" s="10"/>
    </row>
    <row r="156" spans="1:12" ht="15.75" x14ac:dyDescent="0.25">
      <c r="A156" s="13" t="s">
        <v>2</v>
      </c>
      <c r="B156" s="3" t="s">
        <v>25</v>
      </c>
      <c r="C156" s="25"/>
      <c r="D156" s="10"/>
      <c r="E156" s="10"/>
      <c r="F156" s="10"/>
      <c r="G156" s="10"/>
      <c r="H156" s="10"/>
      <c r="I156" s="10"/>
      <c r="J156" s="10"/>
      <c r="K156" s="10"/>
      <c r="L156" s="10"/>
    </row>
    <row r="157" spans="1:12" ht="15.75" x14ac:dyDescent="0.25">
      <c r="A157" s="13" t="s">
        <v>4</v>
      </c>
      <c r="B157" s="3">
        <v>1</v>
      </c>
      <c r="C157" s="25"/>
      <c r="D157" s="10"/>
      <c r="E157" s="10"/>
      <c r="F157" s="10"/>
      <c r="G157" s="10"/>
      <c r="H157" s="10"/>
      <c r="I157" s="10"/>
      <c r="J157" s="10"/>
      <c r="K157" s="10"/>
      <c r="L157" s="10"/>
    </row>
    <row r="158" spans="1:12" ht="15.75" x14ac:dyDescent="0.25">
      <c r="A158" s="13" t="s">
        <v>5</v>
      </c>
      <c r="B158" s="3" t="s">
        <v>5</v>
      </c>
      <c r="C158" s="25"/>
      <c r="D158" s="10"/>
      <c r="E158" s="10"/>
      <c r="F158" s="10"/>
      <c r="G158" s="10"/>
      <c r="H158" s="10"/>
      <c r="I158" s="10"/>
      <c r="J158" s="10"/>
      <c r="K158" s="10"/>
      <c r="L158" s="10"/>
    </row>
    <row r="159" spans="1:12" x14ac:dyDescent="0.25">
      <c r="A159" s="13" t="s">
        <v>6</v>
      </c>
      <c r="B159" s="10"/>
      <c r="C159" s="10"/>
      <c r="D159" s="10"/>
      <c r="E159" s="10"/>
      <c r="F159" s="10"/>
      <c r="G159" s="10"/>
      <c r="H159" s="10"/>
      <c r="I159" s="10"/>
      <c r="J159" s="10"/>
      <c r="K159" s="10"/>
      <c r="L159" s="10"/>
    </row>
    <row r="160" spans="1:12" x14ac:dyDescent="0.25">
      <c r="A160" s="13" t="s">
        <v>7</v>
      </c>
      <c r="B160" s="13" t="s">
        <v>11</v>
      </c>
      <c r="C160" s="26" t="s">
        <v>8</v>
      </c>
      <c r="D160" s="13" t="s">
        <v>5</v>
      </c>
      <c r="E160" s="13" t="s">
        <v>9</v>
      </c>
      <c r="F160" s="13" t="s">
        <v>17</v>
      </c>
      <c r="G160" s="13" t="s">
        <v>2</v>
      </c>
      <c r="H160" s="13" t="s">
        <v>10</v>
      </c>
      <c r="I160" s="13" t="s">
        <v>87</v>
      </c>
      <c r="J160" s="10"/>
      <c r="K160" s="10"/>
      <c r="L160" s="10"/>
    </row>
    <row r="161" spans="1:12" ht="15.75" x14ac:dyDescent="0.25">
      <c r="A161" s="58" t="s">
        <v>121</v>
      </c>
      <c r="B161" s="3" t="s">
        <v>122</v>
      </c>
      <c r="C161" s="5">
        <v>3.0939999999999999</v>
      </c>
      <c r="D161" s="3" t="s">
        <v>16</v>
      </c>
      <c r="E161" s="3" t="s">
        <v>31</v>
      </c>
      <c r="F161" s="3"/>
      <c r="G161" s="3" t="s">
        <v>82</v>
      </c>
      <c r="H161" s="3" t="s">
        <v>14</v>
      </c>
      <c r="I161" s="8"/>
      <c r="J161" s="28"/>
      <c r="K161" s="28"/>
      <c r="L161" s="28"/>
    </row>
    <row r="162" spans="1:12" ht="15.75" x14ac:dyDescent="0.25">
      <c r="A162" s="58" t="s">
        <v>91</v>
      </c>
      <c r="B162" s="3" t="s">
        <v>92</v>
      </c>
      <c r="C162" s="5">
        <v>0.18200000000000002</v>
      </c>
      <c r="D162" s="3" t="s">
        <v>16</v>
      </c>
      <c r="E162" s="3" t="s">
        <v>31</v>
      </c>
      <c r="F162" s="3"/>
      <c r="G162" s="3" t="s">
        <v>82</v>
      </c>
      <c r="H162" s="3" t="s">
        <v>14</v>
      </c>
      <c r="I162" s="8"/>
      <c r="J162" s="28"/>
      <c r="K162" s="28"/>
      <c r="L162" s="28"/>
    </row>
    <row r="163" spans="1:12" ht="15.75" x14ac:dyDescent="0.25">
      <c r="A163" s="58" t="s">
        <v>116</v>
      </c>
      <c r="B163" s="3" t="s">
        <v>117</v>
      </c>
      <c r="C163" s="5">
        <v>1.4820000000000002</v>
      </c>
      <c r="D163" s="3" t="s">
        <v>16</v>
      </c>
      <c r="E163" s="3" t="s">
        <v>31</v>
      </c>
      <c r="F163" s="3"/>
      <c r="G163" s="3" t="s">
        <v>18</v>
      </c>
      <c r="H163" s="3" t="s">
        <v>14</v>
      </c>
      <c r="I163" s="8"/>
      <c r="J163" s="28"/>
      <c r="K163" s="28"/>
      <c r="L163" s="28"/>
    </row>
    <row r="164" spans="1:12" ht="15.75" x14ac:dyDescent="0.25">
      <c r="A164" s="58" t="s">
        <v>123</v>
      </c>
      <c r="B164" s="3" t="s">
        <v>124</v>
      </c>
      <c r="C164" s="5">
        <v>0.1638</v>
      </c>
      <c r="D164" s="3" t="s">
        <v>16</v>
      </c>
      <c r="E164" s="3" t="s">
        <v>31</v>
      </c>
      <c r="F164" s="3"/>
      <c r="G164" s="3" t="s">
        <v>82</v>
      </c>
      <c r="H164" s="3" t="s">
        <v>14</v>
      </c>
      <c r="I164" s="8"/>
      <c r="J164" s="28"/>
      <c r="K164" s="28"/>
      <c r="L164" s="28"/>
    </row>
    <row r="165" spans="1:12" ht="15.75" x14ac:dyDescent="0.25">
      <c r="A165" s="58" t="s">
        <v>125</v>
      </c>
      <c r="B165" s="3" t="s">
        <v>126</v>
      </c>
      <c r="C165" s="5">
        <v>1.8200000000000001E-2</v>
      </c>
      <c r="D165" s="3" t="s">
        <v>16</v>
      </c>
      <c r="E165" s="3" t="s">
        <v>31</v>
      </c>
      <c r="F165" s="3"/>
      <c r="G165" s="3" t="s">
        <v>82</v>
      </c>
      <c r="H165" s="3" t="s">
        <v>14</v>
      </c>
      <c r="I165" s="8"/>
      <c r="J165" s="28"/>
      <c r="K165" s="28"/>
      <c r="L165" s="28"/>
    </row>
    <row r="166" spans="1:12" ht="15.75" x14ac:dyDescent="0.25">
      <c r="A166" s="58" t="s">
        <v>127</v>
      </c>
      <c r="B166" s="3" t="s">
        <v>128</v>
      </c>
      <c r="C166" s="5">
        <v>0.42</v>
      </c>
      <c r="D166" s="3" t="s">
        <v>16</v>
      </c>
      <c r="E166" s="3" t="s">
        <v>31</v>
      </c>
      <c r="F166" s="3"/>
      <c r="G166" s="3" t="s">
        <v>82</v>
      </c>
      <c r="H166" s="3" t="s">
        <v>14</v>
      </c>
      <c r="I166" s="28" t="s">
        <v>129</v>
      </c>
      <c r="J166" s="28"/>
      <c r="K166" s="28"/>
      <c r="L166" s="28"/>
    </row>
    <row r="167" spans="1:12" ht="15.75" x14ac:dyDescent="0.25">
      <c r="A167" s="58" t="s">
        <v>97</v>
      </c>
      <c r="B167" s="3" t="s">
        <v>98</v>
      </c>
      <c r="C167" s="5">
        <v>-0.3458</v>
      </c>
      <c r="D167" s="3" t="s">
        <v>16</v>
      </c>
      <c r="E167" s="3" t="s">
        <v>31</v>
      </c>
      <c r="F167" s="3"/>
      <c r="G167" s="3" t="s">
        <v>19</v>
      </c>
      <c r="H167" s="3" t="s">
        <v>14</v>
      </c>
      <c r="I167" s="8"/>
      <c r="J167" s="28"/>
      <c r="K167" s="28"/>
      <c r="L167" s="28"/>
    </row>
    <row r="168" spans="1:12" ht="15.75" x14ac:dyDescent="0.25">
      <c r="A168" s="58" t="s">
        <v>130</v>
      </c>
      <c r="B168" s="3" t="s">
        <v>131</v>
      </c>
      <c r="C168" s="5">
        <v>-0.42</v>
      </c>
      <c r="D168" s="3" t="s">
        <v>16</v>
      </c>
      <c r="E168" s="3" t="s">
        <v>31</v>
      </c>
      <c r="F168" s="3"/>
      <c r="G168" s="3" t="s">
        <v>13</v>
      </c>
      <c r="H168" s="3" t="s">
        <v>14</v>
      </c>
      <c r="I168" s="8"/>
      <c r="J168" s="28"/>
      <c r="K168" s="28"/>
      <c r="L168" s="28"/>
    </row>
    <row r="169" spans="1:12" ht="15.75" x14ac:dyDescent="0.25">
      <c r="A169" s="58" t="s">
        <v>118</v>
      </c>
      <c r="B169" s="3" t="s">
        <v>177</v>
      </c>
      <c r="C169" s="5">
        <v>-4.5760000000000005</v>
      </c>
      <c r="D169" s="3" t="s">
        <v>16</v>
      </c>
      <c r="E169" s="3" t="s">
        <v>31</v>
      </c>
      <c r="F169" s="3"/>
      <c r="G169" s="3" t="s">
        <v>3</v>
      </c>
      <c r="H169" s="3" t="s">
        <v>14</v>
      </c>
      <c r="I169" s="3" t="s">
        <v>119</v>
      </c>
      <c r="J169" s="28"/>
      <c r="K169" s="28"/>
      <c r="L169" s="28"/>
    </row>
    <row r="170" spans="1:12" x14ac:dyDescent="0.25">
      <c r="A170" s="58" t="s">
        <v>132</v>
      </c>
      <c r="B170" s="10" t="s">
        <v>133</v>
      </c>
      <c r="C170" s="5">
        <v>-1.8200000000000001E-2</v>
      </c>
      <c r="D170" s="3" t="s">
        <v>16</v>
      </c>
      <c r="E170" s="3" t="s">
        <v>31</v>
      </c>
      <c r="F170" s="10"/>
      <c r="G170" s="3" t="s">
        <v>25</v>
      </c>
      <c r="H170" s="3" t="s">
        <v>14</v>
      </c>
      <c r="I170" s="3" t="s">
        <v>134</v>
      </c>
      <c r="J170" s="10"/>
      <c r="K170" s="10"/>
      <c r="L170" s="10"/>
    </row>
    <row r="171" spans="1:12" x14ac:dyDescent="0.25">
      <c r="A171" s="3" t="s">
        <v>90</v>
      </c>
      <c r="B171" s="3" t="s">
        <v>90</v>
      </c>
      <c r="C171" s="3" t="s">
        <v>90</v>
      </c>
      <c r="D171" s="3" t="s">
        <v>90</v>
      </c>
      <c r="E171" s="3" t="s">
        <v>90</v>
      </c>
      <c r="F171" s="3" t="s">
        <v>90</v>
      </c>
      <c r="G171" s="3" t="s">
        <v>90</v>
      </c>
      <c r="H171" s="3" t="s">
        <v>90</v>
      </c>
      <c r="I171" s="3" t="s">
        <v>90</v>
      </c>
      <c r="J171" s="3" t="s">
        <v>90</v>
      </c>
      <c r="K171" s="3" t="s">
        <v>90</v>
      </c>
      <c r="L171" s="3" t="s">
        <v>90</v>
      </c>
    </row>
    <row r="172" spans="1:12" ht="15.75" x14ac:dyDescent="0.25">
      <c r="A172" s="13" t="s">
        <v>0</v>
      </c>
      <c r="B172" s="12" t="s">
        <v>172</v>
      </c>
      <c r="C172" s="25"/>
      <c r="D172" s="12"/>
      <c r="E172" s="12"/>
      <c r="F172" s="10"/>
      <c r="G172" s="10"/>
      <c r="H172" s="10"/>
      <c r="I172" s="10"/>
      <c r="J172" s="10"/>
      <c r="K172" s="10"/>
      <c r="L172" s="10"/>
    </row>
    <row r="173" spans="1:12" ht="15.75" x14ac:dyDescent="0.25">
      <c r="A173" s="13" t="s">
        <v>1</v>
      </c>
      <c r="B173" s="12"/>
      <c r="C173" s="25"/>
      <c r="D173" s="12"/>
      <c r="E173" s="12"/>
      <c r="F173" s="12"/>
      <c r="G173" s="12"/>
      <c r="H173" s="12"/>
      <c r="I173" s="10"/>
      <c r="J173" s="10"/>
      <c r="K173" s="10"/>
      <c r="L173" s="10"/>
    </row>
    <row r="174" spans="1:12" ht="15.75" x14ac:dyDescent="0.25">
      <c r="A174" s="13" t="s">
        <v>2</v>
      </c>
      <c r="B174" s="3" t="s">
        <v>25</v>
      </c>
      <c r="C174" s="25"/>
      <c r="D174" s="10"/>
      <c r="E174" s="10"/>
      <c r="F174" s="10"/>
      <c r="G174" s="10"/>
      <c r="H174" s="10"/>
      <c r="I174" s="10"/>
      <c r="J174" s="10"/>
      <c r="K174" s="10"/>
      <c r="L174" s="10"/>
    </row>
    <row r="175" spans="1:12" ht="15.75" x14ac:dyDescent="0.25">
      <c r="A175" s="13" t="s">
        <v>4</v>
      </c>
      <c r="B175" s="3">
        <v>1</v>
      </c>
      <c r="C175" s="25"/>
      <c r="D175" s="10"/>
      <c r="E175" s="10"/>
      <c r="F175" s="10"/>
      <c r="G175" s="10"/>
      <c r="H175" s="10"/>
      <c r="I175" s="10"/>
      <c r="J175" s="10"/>
      <c r="K175" s="10"/>
      <c r="L175" s="10"/>
    </row>
    <row r="176" spans="1:12" ht="15.75" x14ac:dyDescent="0.25">
      <c r="A176" s="13" t="s">
        <v>5</v>
      </c>
      <c r="B176" s="3" t="s">
        <v>5</v>
      </c>
      <c r="C176" s="25"/>
      <c r="D176" s="10"/>
      <c r="E176" s="10"/>
      <c r="F176" s="10"/>
      <c r="G176" s="10"/>
      <c r="H176" s="10"/>
      <c r="I176" s="10"/>
      <c r="J176" s="10"/>
      <c r="K176" s="10"/>
      <c r="L176" s="10"/>
    </row>
    <row r="177" spans="1:12" x14ac:dyDescent="0.25">
      <c r="A177" s="13" t="s">
        <v>6</v>
      </c>
      <c r="B177" s="10"/>
      <c r="C177" s="10"/>
      <c r="D177" s="10"/>
      <c r="E177" s="10"/>
      <c r="F177" s="10"/>
      <c r="G177" s="10"/>
      <c r="H177" s="10"/>
      <c r="I177" s="10"/>
      <c r="J177" s="10"/>
      <c r="K177" s="10"/>
      <c r="L177" s="10"/>
    </row>
    <row r="178" spans="1:12" x14ac:dyDescent="0.25">
      <c r="A178" s="13" t="s">
        <v>7</v>
      </c>
      <c r="B178" s="13" t="s">
        <v>11</v>
      </c>
      <c r="C178" s="26" t="s">
        <v>8</v>
      </c>
      <c r="D178" s="13" t="s">
        <v>5</v>
      </c>
      <c r="E178" s="13" t="s">
        <v>9</v>
      </c>
      <c r="F178" s="13" t="s">
        <v>17</v>
      </c>
      <c r="G178" s="13" t="s">
        <v>2</v>
      </c>
      <c r="H178" s="13" t="s">
        <v>10</v>
      </c>
      <c r="I178" s="13" t="s">
        <v>87</v>
      </c>
      <c r="J178" s="10"/>
      <c r="K178" s="10"/>
      <c r="L178" s="10"/>
    </row>
    <row r="179" spans="1:12" ht="15.75" x14ac:dyDescent="0.25">
      <c r="A179" s="59" t="s">
        <v>135</v>
      </c>
      <c r="B179" s="12" t="s">
        <v>136</v>
      </c>
      <c r="C179" s="12">
        <v>1.8</v>
      </c>
      <c r="D179" s="12" t="s">
        <v>5</v>
      </c>
      <c r="E179" s="12" t="s">
        <v>31</v>
      </c>
      <c r="F179" s="28" t="s">
        <v>90</v>
      </c>
      <c r="G179" s="12" t="s">
        <v>82</v>
      </c>
      <c r="H179" s="12" t="s">
        <v>14</v>
      </c>
      <c r="I179" s="10" t="s">
        <v>137</v>
      </c>
      <c r="J179" s="10"/>
      <c r="K179" s="10"/>
      <c r="L179" s="10"/>
    </row>
    <row r="180" spans="1:12" x14ac:dyDescent="0.25">
      <c r="A180" s="3" t="s">
        <v>90</v>
      </c>
      <c r="B180" s="3" t="s">
        <v>90</v>
      </c>
      <c r="C180" s="3" t="s">
        <v>90</v>
      </c>
      <c r="D180" s="3" t="s">
        <v>90</v>
      </c>
      <c r="E180" s="3" t="s">
        <v>90</v>
      </c>
      <c r="F180" s="3" t="s">
        <v>90</v>
      </c>
      <c r="G180" s="3" t="s">
        <v>90</v>
      </c>
      <c r="H180" s="3" t="s">
        <v>90</v>
      </c>
      <c r="I180" s="3" t="s">
        <v>90</v>
      </c>
      <c r="J180" s="3"/>
      <c r="K180" s="3"/>
      <c r="L180" s="3"/>
    </row>
    <row r="181" spans="1:12" ht="15.75" x14ac:dyDescent="0.25">
      <c r="A181" s="13" t="s">
        <v>0</v>
      </c>
      <c r="B181" s="12" t="s">
        <v>164</v>
      </c>
      <c r="C181" s="25"/>
      <c r="D181" s="12"/>
      <c r="E181" s="12"/>
      <c r="F181" s="10"/>
      <c r="G181" s="10"/>
      <c r="H181" s="10"/>
      <c r="I181" s="10"/>
      <c r="J181" s="10"/>
      <c r="K181" s="10"/>
      <c r="L181" s="10"/>
    </row>
    <row r="182" spans="1:12" ht="15.75" x14ac:dyDescent="0.25">
      <c r="A182" s="13" t="s">
        <v>1</v>
      </c>
      <c r="B182" s="12"/>
      <c r="C182" s="25"/>
      <c r="D182" s="12"/>
      <c r="E182" s="12"/>
      <c r="F182" s="12"/>
      <c r="G182" s="12"/>
      <c r="H182" s="12"/>
      <c r="I182" s="10"/>
      <c r="J182" s="10"/>
      <c r="K182" s="10"/>
      <c r="L182" s="10"/>
    </row>
    <row r="183" spans="1:12" ht="15.75" x14ac:dyDescent="0.25">
      <c r="A183" s="13" t="s">
        <v>2</v>
      </c>
      <c r="B183" s="3" t="s">
        <v>25</v>
      </c>
      <c r="C183" s="25"/>
      <c r="D183" s="10"/>
      <c r="E183" s="10"/>
      <c r="F183" s="10"/>
      <c r="G183" s="10"/>
      <c r="H183" s="10"/>
      <c r="I183" s="10"/>
      <c r="J183" s="10"/>
      <c r="K183" s="10"/>
      <c r="L183" s="10"/>
    </row>
    <row r="184" spans="1:12" ht="15.75" x14ac:dyDescent="0.25">
      <c r="A184" s="13" t="s">
        <v>4</v>
      </c>
      <c r="B184" s="3">
        <v>1</v>
      </c>
      <c r="C184" s="25"/>
      <c r="D184" s="10"/>
      <c r="E184" s="10"/>
      <c r="F184" s="10"/>
      <c r="G184" s="10"/>
      <c r="H184" s="10"/>
      <c r="I184" s="10"/>
      <c r="J184" s="10"/>
      <c r="K184" s="10"/>
      <c r="L184" s="10"/>
    </row>
    <row r="185" spans="1:12" ht="15.75" x14ac:dyDescent="0.25">
      <c r="A185" s="13" t="s">
        <v>5</v>
      </c>
      <c r="B185" s="3" t="s">
        <v>138</v>
      </c>
      <c r="C185" s="25"/>
      <c r="D185" s="10"/>
      <c r="E185" s="10"/>
      <c r="F185" s="10"/>
      <c r="G185" s="10"/>
      <c r="H185" s="10"/>
      <c r="I185" s="10"/>
      <c r="J185" s="10"/>
      <c r="K185" s="10"/>
      <c r="L185" s="10"/>
    </row>
    <row r="186" spans="1:12" x14ac:dyDescent="0.25">
      <c r="A186" s="13" t="s">
        <v>6</v>
      </c>
      <c r="B186" s="10"/>
      <c r="C186" s="10"/>
      <c r="D186" s="10"/>
      <c r="E186" s="10"/>
      <c r="F186" s="10"/>
      <c r="G186" s="10"/>
      <c r="H186" s="10"/>
      <c r="I186" s="10"/>
      <c r="J186" s="10"/>
      <c r="K186" s="10"/>
      <c r="L186" s="10"/>
    </row>
    <row r="187" spans="1:12" x14ac:dyDescent="0.25">
      <c r="A187" s="13" t="s">
        <v>7</v>
      </c>
      <c r="B187" s="13" t="s">
        <v>11</v>
      </c>
      <c r="C187" s="26" t="s">
        <v>8</v>
      </c>
      <c r="D187" s="13" t="s">
        <v>5</v>
      </c>
      <c r="E187" s="13" t="s">
        <v>9</v>
      </c>
      <c r="F187" s="13" t="s">
        <v>17</v>
      </c>
      <c r="G187" s="13" t="s">
        <v>2</v>
      </c>
      <c r="H187" s="13" t="s">
        <v>10</v>
      </c>
      <c r="I187" s="13" t="s">
        <v>87</v>
      </c>
      <c r="J187" s="10"/>
      <c r="K187" s="10"/>
      <c r="L187" s="10"/>
    </row>
    <row r="188" spans="1:12" ht="15.75" x14ac:dyDescent="0.25">
      <c r="A188" s="58" t="s">
        <v>139</v>
      </c>
      <c r="B188" s="3" t="s">
        <v>140</v>
      </c>
      <c r="C188" s="6">
        <v>0.34320000000000001</v>
      </c>
      <c r="D188" s="3" t="s">
        <v>16</v>
      </c>
      <c r="E188" s="3" t="s">
        <v>31</v>
      </c>
      <c r="F188" s="28"/>
      <c r="G188" s="3" t="s">
        <v>3</v>
      </c>
      <c r="H188" s="3" t="s">
        <v>14</v>
      </c>
      <c r="I188" s="28" t="s">
        <v>141</v>
      </c>
      <c r="J188" s="25"/>
      <c r="K188" s="25"/>
      <c r="L188" s="25"/>
    </row>
    <row r="189" spans="1:12" ht="15.75" x14ac:dyDescent="0.25">
      <c r="A189" s="58" t="s">
        <v>142</v>
      </c>
      <c r="B189" s="3" t="s">
        <v>176</v>
      </c>
      <c r="C189" s="6">
        <v>0.66798999999999997</v>
      </c>
      <c r="D189" s="3" t="s">
        <v>16</v>
      </c>
      <c r="E189" s="3" t="s">
        <v>31</v>
      </c>
      <c r="F189" s="28"/>
      <c r="G189" s="3" t="s">
        <v>19</v>
      </c>
      <c r="H189" s="3" t="s">
        <v>14</v>
      </c>
      <c r="I189" s="28" t="s">
        <v>143</v>
      </c>
      <c r="J189" s="25"/>
      <c r="K189" s="25"/>
      <c r="L189" s="25"/>
    </row>
    <row r="190" spans="1:12" ht="15.75" x14ac:dyDescent="0.25">
      <c r="A190" s="58" t="s">
        <v>144</v>
      </c>
      <c r="B190" s="3" t="s">
        <v>145</v>
      </c>
      <c r="C190" s="6">
        <v>-1.01119</v>
      </c>
      <c r="D190" s="3" t="s">
        <v>16</v>
      </c>
      <c r="E190" s="3" t="s">
        <v>31</v>
      </c>
      <c r="F190" s="10"/>
      <c r="G190" s="3" t="s">
        <v>13</v>
      </c>
      <c r="H190" s="3" t="s">
        <v>14</v>
      </c>
      <c r="I190" s="3" t="s">
        <v>146</v>
      </c>
      <c r="J190" s="3"/>
      <c r="K190" s="25"/>
      <c r="L190" s="25"/>
    </row>
    <row r="191" spans="1:12" x14ac:dyDescent="0.25">
      <c r="A191" s="3" t="s">
        <v>90</v>
      </c>
      <c r="B191" s="3" t="s">
        <v>90</v>
      </c>
      <c r="C191" s="3" t="s">
        <v>90</v>
      </c>
      <c r="D191" s="3" t="s">
        <v>90</v>
      </c>
      <c r="E191" s="3" t="s">
        <v>90</v>
      </c>
      <c r="F191" s="3" t="s">
        <v>90</v>
      </c>
      <c r="G191" s="3" t="s">
        <v>90</v>
      </c>
      <c r="H191" s="3" t="s">
        <v>90</v>
      </c>
      <c r="I191" s="3" t="s">
        <v>90</v>
      </c>
      <c r="J191" s="3"/>
      <c r="K191" s="3"/>
      <c r="L191" s="3"/>
    </row>
    <row r="192" spans="1:12" ht="15.75" x14ac:dyDescent="0.25">
      <c r="A192" s="13" t="s">
        <v>0</v>
      </c>
      <c r="B192" s="12" t="s">
        <v>162</v>
      </c>
      <c r="C192" s="25"/>
      <c r="D192" s="12"/>
      <c r="E192" s="12"/>
      <c r="F192" s="10"/>
      <c r="G192" s="10"/>
      <c r="H192" s="10"/>
      <c r="I192" s="10"/>
      <c r="J192" s="10"/>
      <c r="K192" s="10"/>
      <c r="L192" s="10"/>
    </row>
    <row r="193" spans="1:12" ht="15.75" x14ac:dyDescent="0.25">
      <c r="A193" s="13" t="s">
        <v>1</v>
      </c>
      <c r="B193" s="12" t="s">
        <v>147</v>
      </c>
      <c r="C193" s="25"/>
      <c r="D193" s="12"/>
      <c r="E193" s="12"/>
      <c r="F193" s="12"/>
      <c r="G193" s="12"/>
      <c r="H193" s="12"/>
      <c r="I193" s="10"/>
      <c r="J193" s="10"/>
      <c r="K193" s="10"/>
      <c r="L193" s="10"/>
    </row>
    <row r="194" spans="1:12" ht="15.75" x14ac:dyDescent="0.25">
      <c r="A194" s="13" t="s">
        <v>2</v>
      </c>
      <c r="B194" s="3" t="s">
        <v>25</v>
      </c>
      <c r="C194" s="25"/>
      <c r="D194" s="10"/>
      <c r="E194" s="10"/>
      <c r="F194" s="10"/>
      <c r="G194" s="10"/>
      <c r="H194" s="10"/>
      <c r="I194" s="10"/>
      <c r="J194" s="10"/>
      <c r="K194" s="10"/>
      <c r="L194" s="10"/>
    </row>
    <row r="195" spans="1:12" ht="15.75" x14ac:dyDescent="0.25">
      <c r="A195" s="13" t="s">
        <v>4</v>
      </c>
      <c r="B195" s="3">
        <v>1</v>
      </c>
      <c r="C195" s="25"/>
      <c r="D195" s="10"/>
      <c r="E195" s="10"/>
      <c r="F195" s="10"/>
      <c r="G195" s="10"/>
      <c r="H195" s="10"/>
      <c r="I195" s="10"/>
      <c r="J195" s="10"/>
      <c r="K195" s="10"/>
      <c r="L195" s="10"/>
    </row>
    <row r="196" spans="1:12" ht="15.75" x14ac:dyDescent="0.25">
      <c r="A196" s="13" t="s">
        <v>5</v>
      </c>
      <c r="B196" s="3" t="s">
        <v>5</v>
      </c>
      <c r="C196" s="25"/>
      <c r="D196" s="10"/>
      <c r="E196" s="10"/>
      <c r="F196" s="10"/>
      <c r="G196" s="10"/>
      <c r="H196" s="10"/>
      <c r="I196" s="10"/>
      <c r="J196" s="10"/>
      <c r="K196" s="10"/>
      <c r="L196" s="10"/>
    </row>
    <row r="197" spans="1:12" x14ac:dyDescent="0.25">
      <c r="A197" s="13" t="s">
        <v>6</v>
      </c>
      <c r="B197" s="10"/>
      <c r="C197" s="10"/>
      <c r="D197" s="10"/>
      <c r="E197" s="10"/>
      <c r="F197" s="10"/>
      <c r="G197" s="10"/>
      <c r="H197" s="10"/>
      <c r="I197" s="10"/>
      <c r="J197" s="10"/>
      <c r="K197" s="10"/>
      <c r="L197" s="10"/>
    </row>
    <row r="198" spans="1:12" x14ac:dyDescent="0.25">
      <c r="A198" s="13" t="s">
        <v>7</v>
      </c>
      <c r="B198" s="13" t="s">
        <v>11</v>
      </c>
      <c r="C198" s="26" t="s">
        <v>8</v>
      </c>
      <c r="D198" s="13" t="s">
        <v>5</v>
      </c>
      <c r="E198" s="13" t="s">
        <v>9</v>
      </c>
      <c r="F198" s="13" t="s">
        <v>17</v>
      </c>
      <c r="G198" s="13" t="s">
        <v>2</v>
      </c>
      <c r="H198" s="13" t="s">
        <v>10</v>
      </c>
      <c r="I198" s="13" t="s">
        <v>87</v>
      </c>
      <c r="J198" s="10"/>
      <c r="K198" s="10"/>
      <c r="L198" s="10"/>
    </row>
    <row r="199" spans="1:12" x14ac:dyDescent="0.25">
      <c r="A199" s="60" t="s">
        <v>148</v>
      </c>
      <c r="B199" s="8" t="s">
        <v>149</v>
      </c>
      <c r="C199" s="34">
        <v>6</v>
      </c>
      <c r="D199" s="8" t="s">
        <v>5</v>
      </c>
      <c r="E199" s="7" t="s">
        <v>31</v>
      </c>
      <c r="F199" s="8"/>
      <c r="G199" s="8" t="s">
        <v>18</v>
      </c>
      <c r="H199" s="7" t="s">
        <v>14</v>
      </c>
      <c r="I199" s="7" t="s">
        <v>150</v>
      </c>
      <c r="J199" s="9"/>
      <c r="K199" s="9"/>
      <c r="L199" s="9"/>
    </row>
    <row r="200" spans="1:12" x14ac:dyDescent="0.25">
      <c r="A200" s="3" t="s">
        <v>90</v>
      </c>
      <c r="B200" s="3" t="s">
        <v>90</v>
      </c>
      <c r="C200" s="3" t="s">
        <v>90</v>
      </c>
      <c r="D200" s="3" t="s">
        <v>90</v>
      </c>
      <c r="E200" s="3" t="s">
        <v>90</v>
      </c>
      <c r="F200" s="3" t="s">
        <v>90</v>
      </c>
      <c r="G200" s="3" t="s">
        <v>90</v>
      </c>
      <c r="H200" s="3" t="s">
        <v>90</v>
      </c>
      <c r="I200" s="3" t="s">
        <v>90</v>
      </c>
      <c r="J200" s="3"/>
      <c r="K200" s="3"/>
      <c r="L200" s="3"/>
    </row>
    <row r="201" spans="1:12" ht="15.75" x14ac:dyDescent="0.25">
      <c r="A201" s="13" t="s">
        <v>0</v>
      </c>
      <c r="B201" s="12" t="s">
        <v>170</v>
      </c>
      <c r="C201" s="25"/>
      <c r="D201" s="12"/>
      <c r="E201" s="12"/>
      <c r="F201" s="10"/>
      <c r="G201" s="10"/>
      <c r="H201" s="10"/>
      <c r="I201" s="10"/>
      <c r="J201" s="10"/>
      <c r="K201" s="10"/>
      <c r="L201" s="10"/>
    </row>
    <row r="202" spans="1:12" ht="15.75" x14ac:dyDescent="0.25">
      <c r="A202" s="13" t="s">
        <v>1</v>
      </c>
      <c r="B202" s="12"/>
      <c r="C202" s="25"/>
      <c r="D202" s="12"/>
      <c r="E202" s="12"/>
      <c r="F202" s="12"/>
      <c r="G202" s="12"/>
      <c r="H202" s="12"/>
      <c r="I202" s="10"/>
      <c r="J202" s="10"/>
      <c r="K202" s="10"/>
      <c r="L202" s="10"/>
    </row>
    <row r="203" spans="1:12" ht="15.75" x14ac:dyDescent="0.25">
      <c r="A203" s="13" t="s">
        <v>2</v>
      </c>
      <c r="B203" s="3" t="s">
        <v>25</v>
      </c>
      <c r="C203" s="25"/>
      <c r="D203" s="10"/>
      <c r="E203" s="10"/>
      <c r="F203" s="10"/>
      <c r="G203" s="10"/>
      <c r="H203" s="10"/>
      <c r="I203" s="10"/>
      <c r="J203" s="10"/>
      <c r="K203" s="10"/>
      <c r="L203" s="10"/>
    </row>
    <row r="204" spans="1:12" ht="15.75" x14ac:dyDescent="0.25">
      <c r="A204" s="13" t="s">
        <v>4</v>
      </c>
      <c r="B204" s="3">
        <v>1</v>
      </c>
      <c r="C204" s="25"/>
      <c r="D204" s="10"/>
      <c r="E204" s="10"/>
      <c r="F204" s="10"/>
      <c r="G204" s="10"/>
      <c r="H204" s="10"/>
      <c r="I204" s="10"/>
      <c r="J204" s="10"/>
      <c r="K204" s="10"/>
      <c r="L204" s="10"/>
    </row>
    <row r="205" spans="1:12" ht="15.75" x14ac:dyDescent="0.25">
      <c r="A205" s="13" t="s">
        <v>5</v>
      </c>
      <c r="B205" s="3" t="s">
        <v>5</v>
      </c>
      <c r="C205" s="25"/>
      <c r="D205" s="10"/>
      <c r="E205" s="10"/>
      <c r="F205" s="10"/>
      <c r="G205" s="10"/>
      <c r="H205" s="10"/>
      <c r="I205" s="10"/>
      <c r="J205" s="10"/>
      <c r="K205" s="10"/>
      <c r="L205" s="10"/>
    </row>
    <row r="206" spans="1:12" x14ac:dyDescent="0.25">
      <c r="A206" s="13" t="s">
        <v>6</v>
      </c>
      <c r="B206" s="10"/>
      <c r="C206" s="10"/>
      <c r="D206" s="10"/>
      <c r="E206" s="10"/>
      <c r="F206" s="10"/>
      <c r="G206" s="10"/>
      <c r="H206" s="10"/>
      <c r="I206" s="10"/>
      <c r="J206" s="10"/>
      <c r="K206" s="10"/>
      <c r="L206" s="10"/>
    </row>
    <row r="207" spans="1:12" x14ac:dyDescent="0.25">
      <c r="A207" s="13" t="s">
        <v>7</v>
      </c>
      <c r="B207" s="13" t="s">
        <v>11</v>
      </c>
      <c r="C207" s="26" t="s">
        <v>8</v>
      </c>
      <c r="D207" s="13" t="s">
        <v>5</v>
      </c>
      <c r="E207" s="13" t="s">
        <v>9</v>
      </c>
      <c r="F207" s="13" t="s">
        <v>17</v>
      </c>
      <c r="G207" s="13" t="s">
        <v>2</v>
      </c>
      <c r="H207" s="13" t="s">
        <v>10</v>
      </c>
      <c r="I207" s="13" t="s">
        <v>87</v>
      </c>
      <c r="J207" s="10"/>
      <c r="K207" s="10"/>
      <c r="L207" s="10"/>
    </row>
    <row r="208" spans="1:12" ht="15.75" x14ac:dyDescent="0.25">
      <c r="A208" s="58" t="s">
        <v>123</v>
      </c>
      <c r="B208" s="3" t="s">
        <v>124</v>
      </c>
      <c r="C208" s="29">
        <v>5.6000000000000005</v>
      </c>
      <c r="D208" s="3" t="s">
        <v>16</v>
      </c>
      <c r="E208" s="3" t="s">
        <v>31</v>
      </c>
      <c r="F208" s="28"/>
      <c r="G208" s="3" t="s">
        <v>82</v>
      </c>
      <c r="H208" s="3" t="s">
        <v>14</v>
      </c>
      <c r="I208" s="8"/>
      <c r="J208" s="25"/>
      <c r="K208" s="25"/>
      <c r="L208" s="25"/>
    </row>
    <row r="209" spans="1:12" ht="15.75" x14ac:dyDescent="0.25">
      <c r="A209" s="58" t="s">
        <v>151</v>
      </c>
      <c r="B209" s="3" t="s">
        <v>152</v>
      </c>
      <c r="C209" s="6">
        <v>2.8000000000000003</v>
      </c>
      <c r="D209" s="3" t="s">
        <v>16</v>
      </c>
      <c r="E209" s="3" t="s">
        <v>31</v>
      </c>
      <c r="F209" s="3" t="s">
        <v>90</v>
      </c>
      <c r="G209" s="3" t="s">
        <v>82</v>
      </c>
      <c r="H209" s="3" t="s">
        <v>14</v>
      </c>
      <c r="I209" s="25" t="s">
        <v>153</v>
      </c>
      <c r="J209" s="25" t="s">
        <v>90</v>
      </c>
      <c r="K209" s="25" t="s">
        <v>90</v>
      </c>
      <c r="L209" s="25" t="s">
        <v>90</v>
      </c>
    </row>
    <row r="210" spans="1:12" ht="15.75" x14ac:dyDescent="0.25">
      <c r="A210" s="58" t="s">
        <v>97</v>
      </c>
      <c r="B210" s="3" t="s">
        <v>98</v>
      </c>
      <c r="C210" s="30">
        <v>-5.6000000000000005</v>
      </c>
      <c r="D210" s="3" t="s">
        <v>16</v>
      </c>
      <c r="E210" s="3" t="s">
        <v>31</v>
      </c>
      <c r="F210" s="3"/>
      <c r="G210" s="3" t="s">
        <v>19</v>
      </c>
      <c r="H210" s="3" t="s">
        <v>14</v>
      </c>
      <c r="I210" s="8"/>
      <c r="J210" s="3"/>
      <c r="K210" s="25"/>
      <c r="L210" s="25"/>
    </row>
    <row r="211" spans="1:12" ht="15.75" x14ac:dyDescent="0.25">
      <c r="A211" s="58" t="s">
        <v>154</v>
      </c>
      <c r="B211" s="3" t="s">
        <v>155</v>
      </c>
      <c r="C211" s="6">
        <v>-2.8000000000000003</v>
      </c>
      <c r="D211" s="3" t="s">
        <v>16</v>
      </c>
      <c r="E211" s="3" t="s">
        <v>31</v>
      </c>
      <c r="F211" s="3" t="s">
        <v>90</v>
      </c>
      <c r="G211" s="3" t="s">
        <v>13</v>
      </c>
      <c r="H211" s="3" t="s">
        <v>14</v>
      </c>
      <c r="I211" s="8"/>
      <c r="J211" s="3" t="s">
        <v>90</v>
      </c>
      <c r="K211" s="25" t="s">
        <v>90</v>
      </c>
      <c r="L211" s="25" t="s">
        <v>90</v>
      </c>
    </row>
    <row r="212" spans="1:12" x14ac:dyDescent="0.25">
      <c r="A212" s="3" t="s">
        <v>90</v>
      </c>
      <c r="B212" s="3" t="s">
        <v>90</v>
      </c>
      <c r="C212" s="3" t="s">
        <v>90</v>
      </c>
      <c r="D212" s="3" t="s">
        <v>90</v>
      </c>
      <c r="E212" s="3" t="s">
        <v>90</v>
      </c>
      <c r="F212" s="3" t="s">
        <v>90</v>
      </c>
      <c r="G212" s="3" t="s">
        <v>90</v>
      </c>
      <c r="H212" s="3" t="s">
        <v>90</v>
      </c>
      <c r="I212" s="3" t="s">
        <v>90</v>
      </c>
      <c r="J212" s="3"/>
      <c r="K212" s="3"/>
      <c r="L212" s="3"/>
    </row>
    <row r="213" spans="1:12" ht="15.75" x14ac:dyDescent="0.25">
      <c r="A213" s="13" t="s">
        <v>0</v>
      </c>
      <c r="B213" s="12" t="s">
        <v>167</v>
      </c>
      <c r="C213" s="25"/>
      <c r="D213" s="12"/>
      <c r="E213" s="12"/>
      <c r="F213" s="10"/>
      <c r="G213" s="10"/>
      <c r="H213" s="10"/>
      <c r="I213" s="10"/>
      <c r="J213" s="10"/>
      <c r="K213" s="10"/>
      <c r="L213" s="10"/>
    </row>
    <row r="214" spans="1:12" ht="15.75" x14ac:dyDescent="0.25">
      <c r="A214" s="13" t="s">
        <v>1</v>
      </c>
      <c r="B214" s="12"/>
      <c r="C214" s="25"/>
      <c r="D214" s="12"/>
      <c r="E214" s="12"/>
      <c r="F214" s="12"/>
      <c r="G214" s="12"/>
      <c r="H214" s="12"/>
      <c r="I214" s="10"/>
      <c r="J214" s="10"/>
      <c r="K214" s="10"/>
      <c r="L214" s="10"/>
    </row>
    <row r="215" spans="1:12" ht="15.75" x14ac:dyDescent="0.25">
      <c r="A215" s="13" t="s">
        <v>2</v>
      </c>
      <c r="B215" s="3" t="s">
        <v>25</v>
      </c>
      <c r="C215" s="25"/>
      <c r="D215" s="10"/>
      <c r="E215" s="10"/>
      <c r="F215" s="10"/>
      <c r="G215" s="10"/>
      <c r="H215" s="10"/>
      <c r="I215" s="10"/>
      <c r="J215" s="10"/>
      <c r="K215" s="10"/>
      <c r="L215" s="10"/>
    </row>
    <row r="216" spans="1:12" ht="15.75" x14ac:dyDescent="0.25">
      <c r="A216" s="13" t="s">
        <v>4</v>
      </c>
      <c r="B216" s="3">
        <v>1</v>
      </c>
      <c r="C216" s="25"/>
      <c r="D216" s="10"/>
      <c r="E216" s="10"/>
      <c r="F216" s="10"/>
      <c r="G216" s="10"/>
      <c r="H216" s="10"/>
      <c r="I216" s="10"/>
      <c r="J216" s="10"/>
      <c r="K216" s="10"/>
      <c r="L216" s="10"/>
    </row>
    <row r="217" spans="1:12" ht="15.75" x14ac:dyDescent="0.25">
      <c r="A217" s="13" t="s">
        <v>5</v>
      </c>
      <c r="B217" s="3" t="s">
        <v>5</v>
      </c>
      <c r="C217" s="25"/>
      <c r="D217" s="10"/>
      <c r="E217" s="10"/>
      <c r="F217" s="10"/>
      <c r="G217" s="10"/>
      <c r="H217" s="10"/>
      <c r="I217" s="10"/>
      <c r="J217" s="10"/>
      <c r="K217" s="10"/>
      <c r="L217" s="10"/>
    </row>
    <row r="218" spans="1:12" x14ac:dyDescent="0.25">
      <c r="A218" s="13" t="s">
        <v>6</v>
      </c>
      <c r="B218" s="10"/>
      <c r="C218" s="10"/>
      <c r="D218" s="10"/>
      <c r="E218" s="10"/>
      <c r="F218" s="10"/>
      <c r="G218" s="10"/>
      <c r="H218" s="10"/>
      <c r="I218" s="10"/>
      <c r="J218" s="10"/>
      <c r="K218" s="10"/>
      <c r="L218" s="10"/>
    </row>
    <row r="219" spans="1:12" x14ac:dyDescent="0.25">
      <c r="A219" s="13" t="s">
        <v>7</v>
      </c>
      <c r="B219" s="13" t="s">
        <v>11</v>
      </c>
      <c r="C219" s="26" t="s">
        <v>8</v>
      </c>
      <c r="D219" s="13" t="s">
        <v>5</v>
      </c>
      <c r="E219" s="13" t="s">
        <v>9</v>
      </c>
      <c r="F219" s="13" t="s">
        <v>17</v>
      </c>
      <c r="G219" s="13" t="s">
        <v>2</v>
      </c>
      <c r="H219" s="13" t="s">
        <v>10</v>
      </c>
      <c r="I219" s="13" t="s">
        <v>87</v>
      </c>
      <c r="J219" s="10"/>
      <c r="K219" s="10"/>
      <c r="L219" s="10"/>
    </row>
    <row r="220" spans="1:12" x14ac:dyDescent="0.25">
      <c r="A220" s="58" t="s">
        <v>91</v>
      </c>
      <c r="B220" s="3" t="s">
        <v>92</v>
      </c>
      <c r="C220" s="4">
        <v>430</v>
      </c>
      <c r="D220" s="3" t="s">
        <v>16</v>
      </c>
      <c r="E220" s="3" t="s">
        <v>31</v>
      </c>
      <c r="F220" s="10"/>
      <c r="G220" s="3" t="s">
        <v>82</v>
      </c>
      <c r="H220" s="3" t="s">
        <v>14</v>
      </c>
      <c r="I220" s="10" t="s">
        <v>156</v>
      </c>
      <c r="J220" s="3"/>
      <c r="K220" s="3"/>
      <c r="L220" s="3"/>
    </row>
    <row r="221" spans="1:12" ht="16.5" x14ac:dyDescent="0.3">
      <c r="A221" s="58" t="s">
        <v>179</v>
      </c>
      <c r="B221" s="23" t="s">
        <v>177</v>
      </c>
      <c r="C221" s="30">
        <v>42</v>
      </c>
      <c r="D221" s="3" t="s">
        <v>16</v>
      </c>
      <c r="E221" s="12" t="s">
        <v>31</v>
      </c>
      <c r="F221" s="12"/>
      <c r="G221" s="3" t="s">
        <v>82</v>
      </c>
      <c r="H221" s="3" t="s">
        <v>14</v>
      </c>
      <c r="I221" s="8"/>
      <c r="J221" s="3"/>
      <c r="K221" s="3"/>
      <c r="L221" s="3"/>
    </row>
    <row r="222" spans="1:12" x14ac:dyDescent="0.25">
      <c r="A222" s="58" t="s">
        <v>94</v>
      </c>
      <c r="B222" s="3" t="s">
        <v>95</v>
      </c>
      <c r="C222" s="30">
        <v>106</v>
      </c>
      <c r="D222" s="3" t="s">
        <v>16</v>
      </c>
      <c r="E222" s="12" t="s">
        <v>31</v>
      </c>
      <c r="F222" s="12"/>
      <c r="G222" s="3" t="s">
        <v>3</v>
      </c>
      <c r="H222" s="3" t="s">
        <v>14</v>
      </c>
      <c r="I222" s="10" t="s">
        <v>157</v>
      </c>
      <c r="J222" s="3"/>
      <c r="K222" s="3"/>
      <c r="L222" s="3"/>
    </row>
    <row r="223" spans="1:12" x14ac:dyDescent="0.25">
      <c r="A223" s="58" t="s">
        <v>142</v>
      </c>
      <c r="B223" s="3" t="s">
        <v>176</v>
      </c>
      <c r="C223" s="30">
        <v>3000</v>
      </c>
      <c r="D223" s="3" t="s">
        <v>16</v>
      </c>
      <c r="E223" s="3" t="s">
        <v>31</v>
      </c>
      <c r="F223" s="10"/>
      <c r="G223" s="3" t="s">
        <v>19</v>
      </c>
      <c r="H223" s="3" t="s">
        <v>14</v>
      </c>
      <c r="I223" s="3" t="s">
        <v>158</v>
      </c>
      <c r="J223" s="3"/>
      <c r="K223" s="3"/>
      <c r="L223" s="3"/>
    </row>
    <row r="224" spans="1:12" ht="15.75" x14ac:dyDescent="0.25">
      <c r="A224" s="59" t="s">
        <v>118</v>
      </c>
      <c r="B224" s="12" t="s">
        <v>177</v>
      </c>
      <c r="C224" s="35">
        <v>-42</v>
      </c>
      <c r="D224" s="3" t="s">
        <v>16</v>
      </c>
      <c r="E224" s="12" t="s">
        <v>31</v>
      </c>
      <c r="F224" s="10"/>
      <c r="G224" s="12" t="s">
        <v>3</v>
      </c>
      <c r="H224" s="12" t="s">
        <v>14</v>
      </c>
      <c r="I224" s="12" t="s">
        <v>119</v>
      </c>
      <c r="J224" s="28"/>
      <c r="K224" s="28"/>
      <c r="L224" s="28"/>
    </row>
    <row r="225" spans="1:12" ht="16.5" x14ac:dyDescent="0.3">
      <c r="A225" s="56" t="s">
        <v>178</v>
      </c>
      <c r="B225" s="3" t="s">
        <v>159</v>
      </c>
      <c r="C225" s="30">
        <v>-3.009027081243731</v>
      </c>
      <c r="D225" s="3" t="s">
        <v>15</v>
      </c>
      <c r="E225" s="3" t="s">
        <v>31</v>
      </c>
      <c r="F225" s="10"/>
      <c r="G225" s="3" t="s">
        <v>19</v>
      </c>
      <c r="H225" s="3" t="s">
        <v>14</v>
      </c>
      <c r="I225" s="3" t="s">
        <v>146</v>
      </c>
      <c r="J225" s="3"/>
      <c r="K225" s="3"/>
      <c r="L225" s="3"/>
    </row>
    <row r="226" spans="1:12" ht="15.75" x14ac:dyDescent="0.25">
      <c r="A226" s="58" t="s">
        <v>97</v>
      </c>
      <c r="B226" s="3" t="s">
        <v>98</v>
      </c>
      <c r="C226" s="36">
        <v>-430</v>
      </c>
      <c r="D226" s="3" t="s">
        <v>16</v>
      </c>
      <c r="E226" s="3" t="s">
        <v>31</v>
      </c>
      <c r="F226" s="11"/>
      <c r="G226" s="3" t="s">
        <v>19</v>
      </c>
      <c r="H226" s="3" t="s">
        <v>14</v>
      </c>
      <c r="I226" s="3" t="s">
        <v>160</v>
      </c>
      <c r="J226" s="28"/>
      <c r="K226" s="28"/>
      <c r="L226" s="28"/>
    </row>
    <row r="227" spans="1:12" x14ac:dyDescent="0.25">
      <c r="A227" s="59" t="s">
        <v>132</v>
      </c>
      <c r="B227" s="31" t="s">
        <v>133</v>
      </c>
      <c r="C227" s="4">
        <v>-106</v>
      </c>
      <c r="D227" s="3" t="s">
        <v>16</v>
      </c>
      <c r="E227" s="3" t="s">
        <v>31</v>
      </c>
      <c r="F227" s="10"/>
      <c r="G227" s="3" t="s">
        <v>25</v>
      </c>
      <c r="H227" s="3" t="s">
        <v>14</v>
      </c>
      <c r="I227" s="3" t="s">
        <v>161</v>
      </c>
      <c r="J227" s="10"/>
      <c r="K227" s="10"/>
      <c r="L227" s="10"/>
    </row>
    <row r="230" spans="1:12" ht="16.149999999999999" customHeight="1" x14ac:dyDescent="0.25"/>
    <row r="248" ht="13.9" customHeight="1" x14ac:dyDescent="0.25"/>
    <row r="268" ht="13.9" customHeigh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
  <sheetViews>
    <sheetView topLeftCell="B1" workbookViewId="0">
      <selection activeCell="D5" sqref="D5"/>
    </sheetView>
  </sheetViews>
  <sheetFormatPr defaultRowHeight="15" x14ac:dyDescent="0.25"/>
  <cols>
    <col min="1" max="1" width="51.7109375" customWidth="1"/>
    <col min="2" max="3" width="47.42578125" customWidth="1"/>
    <col min="4" max="5" width="16.140625" customWidth="1"/>
    <col min="6" max="6" width="47.42578125" customWidth="1"/>
  </cols>
  <sheetData>
    <row r="1" spans="1:9" x14ac:dyDescent="0.25">
      <c r="A1" t="s">
        <v>184</v>
      </c>
    </row>
    <row r="2" spans="1:9" x14ac:dyDescent="0.25">
      <c r="A2" s="39" t="s">
        <v>224</v>
      </c>
      <c r="B2" s="39" t="s">
        <v>229</v>
      </c>
      <c r="C2" s="39" t="s">
        <v>230</v>
      </c>
      <c r="D2" s="39" t="s">
        <v>233</v>
      </c>
      <c r="E2" s="39" t="s">
        <v>232</v>
      </c>
      <c r="F2" s="39" t="s">
        <v>231</v>
      </c>
      <c r="G2" s="39" t="s">
        <v>234</v>
      </c>
      <c r="H2" s="39" t="s">
        <v>235</v>
      </c>
      <c r="I2" s="39" t="s">
        <v>254</v>
      </c>
    </row>
    <row r="3" spans="1:9" x14ac:dyDescent="0.25">
      <c r="A3" s="2" t="s">
        <v>32</v>
      </c>
      <c r="B3" s="2" t="s">
        <v>223</v>
      </c>
      <c r="C3" s="2" t="s">
        <v>226</v>
      </c>
      <c r="D3" s="2">
        <f>G3*I3</f>
        <v>4843800</v>
      </c>
      <c r="E3" s="2" t="s">
        <v>225</v>
      </c>
      <c r="F3" s="2" t="s">
        <v>19</v>
      </c>
      <c r="G3" s="24">
        <v>1863</v>
      </c>
      <c r="H3" s="2" t="s">
        <v>15</v>
      </c>
      <c r="I3" s="2">
        <f>AVERAGE(2400,2800)</f>
        <v>2600</v>
      </c>
    </row>
    <row r="4" spans="1:9" x14ac:dyDescent="0.25">
      <c r="A4" s="2" t="s">
        <v>35</v>
      </c>
      <c r="B4" s="2" t="s">
        <v>227</v>
      </c>
      <c r="C4" s="2" t="s">
        <v>228</v>
      </c>
      <c r="D4" s="24">
        <f>G4</f>
        <v>278675</v>
      </c>
      <c r="E4" s="2" t="s">
        <v>225</v>
      </c>
      <c r="F4" s="2" t="s">
        <v>18</v>
      </c>
      <c r="G4" s="24">
        <f>35.5*7850</f>
        <v>278675</v>
      </c>
      <c r="H4" s="2" t="s">
        <v>16</v>
      </c>
      <c r="I4" s="2"/>
    </row>
    <row r="5" spans="1:9" x14ac:dyDescent="0.25">
      <c r="A5" s="2" t="s">
        <v>37</v>
      </c>
      <c r="B5" s="2" t="s">
        <v>236</v>
      </c>
      <c r="C5" s="2" t="s">
        <v>237</v>
      </c>
      <c r="D5" s="2">
        <f>G5*I5</f>
        <v>568800</v>
      </c>
      <c r="E5" s="2" t="s">
        <v>225</v>
      </c>
      <c r="F5" s="2" t="s">
        <v>3</v>
      </c>
      <c r="G5" s="24">
        <v>1264</v>
      </c>
      <c r="H5" s="2" t="s">
        <v>15</v>
      </c>
      <c r="I5" s="2">
        <v>450</v>
      </c>
    </row>
    <row r="6" spans="1:9" x14ac:dyDescent="0.25">
      <c r="A6" s="2" t="s">
        <v>41</v>
      </c>
      <c r="B6" s="2" t="s">
        <v>236</v>
      </c>
      <c r="C6" s="2" t="s">
        <v>237</v>
      </c>
      <c r="D6" s="2">
        <f>G6*I6</f>
        <v>498150</v>
      </c>
      <c r="E6" s="2" t="s">
        <v>225</v>
      </c>
      <c r="F6" s="2" t="s">
        <v>3</v>
      </c>
      <c r="G6" s="24">
        <v>1107</v>
      </c>
      <c r="H6" s="2" t="s">
        <v>15</v>
      </c>
      <c r="I6" s="2">
        <v>450</v>
      </c>
    </row>
    <row r="7" spans="1:9" x14ac:dyDescent="0.25">
      <c r="A7" s="2" t="s">
        <v>45</v>
      </c>
      <c r="B7" s="2" t="s">
        <v>238</v>
      </c>
      <c r="C7" s="2" t="s">
        <v>239</v>
      </c>
      <c r="D7" s="24">
        <f>G7</f>
        <v>168</v>
      </c>
      <c r="E7" s="2" t="s">
        <v>225</v>
      </c>
      <c r="F7" s="2" t="s">
        <v>19</v>
      </c>
      <c r="G7" s="24">
        <f>5.6*30</f>
        <v>168</v>
      </c>
      <c r="H7" s="2" t="s">
        <v>16</v>
      </c>
      <c r="I7" s="2"/>
    </row>
    <row r="8" spans="1:9" x14ac:dyDescent="0.25">
      <c r="A8" s="2" t="s">
        <v>47</v>
      </c>
      <c r="B8" s="2" t="s">
        <v>246</v>
      </c>
      <c r="C8" s="2" t="s">
        <v>247</v>
      </c>
      <c r="D8" s="24">
        <f>G8</f>
        <v>74254</v>
      </c>
      <c r="E8" s="2" t="s">
        <v>225</v>
      </c>
      <c r="F8" s="2" t="s">
        <v>18</v>
      </c>
      <c r="G8" s="24">
        <f>27.4*1000000*2.71/1000</f>
        <v>74254</v>
      </c>
      <c r="H8" s="2" t="s">
        <v>16</v>
      </c>
      <c r="I8" s="2"/>
    </row>
    <row r="9" spans="1:9" x14ac:dyDescent="0.25">
      <c r="A9" s="2" t="s">
        <v>62</v>
      </c>
      <c r="B9" s="2" t="s">
        <v>242</v>
      </c>
      <c r="C9" s="2" t="s">
        <v>243</v>
      </c>
      <c r="D9" s="2">
        <f>G9*I9</f>
        <v>140</v>
      </c>
      <c r="E9" s="2" t="s">
        <v>225</v>
      </c>
      <c r="F9" s="2" t="s">
        <v>18</v>
      </c>
      <c r="G9" s="33">
        <v>0.2</v>
      </c>
      <c r="H9" s="2" t="s">
        <v>15</v>
      </c>
      <c r="I9" s="2">
        <v>700</v>
      </c>
    </row>
    <row r="10" spans="1:9" x14ac:dyDescent="0.25">
      <c r="A10" s="2" t="s">
        <v>74</v>
      </c>
      <c r="B10" s="2" t="s">
        <v>240</v>
      </c>
      <c r="C10" s="2" t="s">
        <v>241</v>
      </c>
      <c r="D10" s="24">
        <f>G10</f>
        <v>34699</v>
      </c>
      <c r="E10" s="2" t="s">
        <v>225</v>
      </c>
      <c r="F10" s="2" t="s">
        <v>19</v>
      </c>
      <c r="G10" s="24">
        <v>34699</v>
      </c>
      <c r="H10" s="2" t="s">
        <v>16</v>
      </c>
      <c r="I10" s="2"/>
    </row>
    <row r="11" spans="1:9" x14ac:dyDescent="0.25">
      <c r="A11" s="2" t="s">
        <v>55</v>
      </c>
      <c r="B11" s="2" t="s">
        <v>242</v>
      </c>
      <c r="C11" s="2" t="s">
        <v>243</v>
      </c>
      <c r="D11" s="24">
        <f>G11</f>
        <v>111353</v>
      </c>
      <c r="E11" s="2" t="s">
        <v>225</v>
      </c>
      <c r="F11" s="2" t="s">
        <v>18</v>
      </c>
      <c r="G11" s="24">
        <v>111353</v>
      </c>
      <c r="H11" s="2" t="s">
        <v>16</v>
      </c>
      <c r="I11" s="2"/>
    </row>
    <row r="12" spans="1:9" x14ac:dyDescent="0.25">
      <c r="A12" s="2" t="s">
        <v>58</v>
      </c>
      <c r="B12" s="2" t="s">
        <v>244</v>
      </c>
      <c r="C12" s="2" t="s">
        <v>245</v>
      </c>
      <c r="D12" s="24">
        <f>G12</f>
        <v>114756</v>
      </c>
      <c r="E12" s="2" t="s">
        <v>225</v>
      </c>
      <c r="F12" s="2" t="s">
        <v>82</v>
      </c>
      <c r="G12" s="24">
        <v>114756</v>
      </c>
      <c r="H12" s="2" t="s">
        <v>16</v>
      </c>
      <c r="I12" s="2"/>
    </row>
    <row r="13" spans="1:9" x14ac:dyDescent="0.25">
      <c r="A13" s="2" t="s">
        <v>45</v>
      </c>
      <c r="B13" s="2" t="s">
        <v>238</v>
      </c>
      <c r="C13" s="2" t="s">
        <v>239</v>
      </c>
      <c r="D13" s="24">
        <f>G13</f>
        <v>21374</v>
      </c>
      <c r="E13" s="2" t="s">
        <v>225</v>
      </c>
      <c r="F13" s="2" t="s">
        <v>19</v>
      </c>
      <c r="G13" s="24">
        <v>21374</v>
      </c>
      <c r="H13" s="2" t="s">
        <v>16</v>
      </c>
      <c r="I13" s="2"/>
    </row>
    <row r="14" spans="1:9" ht="16.5" x14ac:dyDescent="0.3">
      <c r="A14" s="54" t="s">
        <v>52</v>
      </c>
      <c r="B14" s="54" t="s">
        <v>253</v>
      </c>
      <c r="C14" s="54"/>
      <c r="D14" s="2"/>
      <c r="E14" s="2"/>
      <c r="F14" s="2"/>
      <c r="G14" s="24">
        <v>3984</v>
      </c>
      <c r="H14" s="2" t="s">
        <v>16</v>
      </c>
      <c r="I14" s="2"/>
    </row>
    <row r="15" spans="1:9" x14ac:dyDescent="0.25">
      <c r="A15" s="2" t="s">
        <v>60</v>
      </c>
      <c r="B15" s="2" t="s">
        <v>236</v>
      </c>
      <c r="C15" s="2" t="s">
        <v>237</v>
      </c>
      <c r="D15" s="2">
        <f>G15*I15</f>
        <v>1033200</v>
      </c>
      <c r="E15" s="2" t="s">
        <v>225</v>
      </c>
      <c r="F15" s="2" t="s">
        <v>3</v>
      </c>
      <c r="G15" s="24">
        <v>2296</v>
      </c>
      <c r="H15" s="2" t="s">
        <v>15</v>
      </c>
      <c r="I15" s="2">
        <v>450</v>
      </c>
    </row>
    <row r="16" spans="1:9" x14ac:dyDescent="0.25">
      <c r="A16" s="2" t="s">
        <v>71</v>
      </c>
      <c r="B16" s="2" t="s">
        <v>236</v>
      </c>
      <c r="C16" s="2" t="s">
        <v>237</v>
      </c>
      <c r="D16" s="2">
        <f>G16*I16</f>
        <v>57780</v>
      </c>
      <c r="E16" s="2" t="s">
        <v>225</v>
      </c>
      <c r="F16" s="2" t="s">
        <v>3</v>
      </c>
      <c r="G16" s="24">
        <v>128.4</v>
      </c>
      <c r="H16" s="2" t="s">
        <v>15</v>
      </c>
      <c r="I16" s="2">
        <v>450</v>
      </c>
    </row>
    <row r="17" spans="1:9" x14ac:dyDescent="0.25">
      <c r="A17" s="2" t="s">
        <v>68</v>
      </c>
      <c r="B17" s="2" t="s">
        <v>249</v>
      </c>
      <c r="C17" s="2" t="s">
        <v>250</v>
      </c>
      <c r="D17" s="24">
        <f>G17</f>
        <v>552</v>
      </c>
      <c r="E17" s="2" t="s">
        <v>248</v>
      </c>
      <c r="F17" s="2" t="s">
        <v>82</v>
      </c>
      <c r="G17" s="24">
        <v>552</v>
      </c>
      <c r="H17" s="2" t="s">
        <v>66</v>
      </c>
      <c r="I17" s="2"/>
    </row>
    <row r="18" spans="1:9" x14ac:dyDescent="0.25">
      <c r="A18" s="2" t="s">
        <v>64</v>
      </c>
      <c r="B18" s="2" t="s">
        <v>251</v>
      </c>
      <c r="C18" s="2" t="s">
        <v>252</v>
      </c>
      <c r="D18" s="24">
        <f>G18</f>
        <v>1262</v>
      </c>
      <c r="E18" s="2" t="s">
        <v>248</v>
      </c>
      <c r="F18" s="2" t="s">
        <v>82</v>
      </c>
      <c r="G18" s="24">
        <v>1262</v>
      </c>
      <c r="H18" s="2" t="s">
        <v>66</v>
      </c>
      <c r="I18" s="2"/>
    </row>
  </sheetData>
  <pageMargins left="0.7" right="0.7" top="0.75" bottom="0.75" header="0.3" footer="0.3"/>
  <pageSetup paperSize="0" orientation="portrait"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tabSelected="1" workbookViewId="0">
      <selection activeCell="A13" sqref="A13"/>
    </sheetView>
  </sheetViews>
  <sheetFormatPr defaultRowHeight="15" x14ac:dyDescent="0.25"/>
  <cols>
    <col min="1" max="1" width="55.28515625" style="2" customWidth="1"/>
    <col min="2" max="2" width="53.5703125" style="2" customWidth="1"/>
    <col min="3" max="3" width="13.85546875" style="2" customWidth="1"/>
    <col min="4" max="4" width="9.140625" style="2"/>
    <col min="5" max="5" width="14.7109375" style="2" customWidth="1"/>
    <col min="6" max="6" width="13.42578125" style="2" customWidth="1"/>
    <col min="7" max="16384" width="9.140625" style="2"/>
  </cols>
  <sheetData>
    <row r="1" spans="1:6" x14ac:dyDescent="0.25">
      <c r="A1" s="2" t="s">
        <v>184</v>
      </c>
    </row>
    <row r="2" spans="1:6" x14ac:dyDescent="0.25">
      <c r="A2" s="1" t="s">
        <v>258</v>
      </c>
      <c r="B2" s="1" t="s">
        <v>259</v>
      </c>
      <c r="C2" s="1" t="s">
        <v>260</v>
      </c>
      <c r="D2" s="1" t="s">
        <v>261</v>
      </c>
      <c r="E2" s="1"/>
      <c r="F2" s="1"/>
    </row>
    <row r="3" spans="1:6" x14ac:dyDescent="0.25">
      <c r="A3" s="2" t="s">
        <v>32</v>
      </c>
      <c r="B3" s="2" t="s">
        <v>33</v>
      </c>
      <c r="C3" s="2" t="s">
        <v>15</v>
      </c>
      <c r="D3" s="2" t="s">
        <v>18</v>
      </c>
    </row>
    <row r="4" spans="1:6" x14ac:dyDescent="0.25">
      <c r="A4" s="2" t="s">
        <v>35</v>
      </c>
      <c r="B4" s="2" t="s">
        <v>36</v>
      </c>
      <c r="C4" s="2" t="s">
        <v>16</v>
      </c>
      <c r="D4" s="2" t="s">
        <v>39</v>
      </c>
    </row>
    <row r="5" spans="1:6" x14ac:dyDescent="0.25">
      <c r="A5" s="2" t="s">
        <v>37</v>
      </c>
      <c r="B5" s="2" t="s">
        <v>38</v>
      </c>
      <c r="C5" s="2" t="s">
        <v>15</v>
      </c>
      <c r="D5" s="2" t="s">
        <v>19</v>
      </c>
    </row>
    <row r="6" spans="1:6" x14ac:dyDescent="0.25">
      <c r="A6" s="2" t="s">
        <v>41</v>
      </c>
      <c r="B6" s="2" t="s">
        <v>42</v>
      </c>
      <c r="C6" s="2" t="s">
        <v>15</v>
      </c>
      <c r="D6" s="2" t="s">
        <v>19</v>
      </c>
    </row>
    <row r="7" spans="1:6" x14ac:dyDescent="0.25">
      <c r="A7" s="2" t="s">
        <v>45</v>
      </c>
      <c r="B7" s="2" t="s">
        <v>46</v>
      </c>
      <c r="C7" s="2" t="s">
        <v>16</v>
      </c>
      <c r="D7" s="2" t="s">
        <v>13</v>
      </c>
    </row>
    <row r="8" spans="1:6" x14ac:dyDescent="0.25">
      <c r="A8" s="2" t="s">
        <v>47</v>
      </c>
      <c r="B8" s="2" t="s">
        <v>48</v>
      </c>
      <c r="C8" s="2" t="s">
        <v>16</v>
      </c>
      <c r="D8" s="2" t="s">
        <v>3</v>
      </c>
    </row>
    <row r="9" spans="1:6" x14ac:dyDescent="0.25">
      <c r="A9" s="22" t="s">
        <v>62</v>
      </c>
      <c r="B9" s="2" t="s">
        <v>63</v>
      </c>
      <c r="C9" s="2" t="s">
        <v>15</v>
      </c>
      <c r="D9" s="2" t="s">
        <v>3</v>
      </c>
    </row>
    <row r="10" spans="1:6" x14ac:dyDescent="0.25">
      <c r="A10" s="2" t="s">
        <v>74</v>
      </c>
      <c r="B10" s="2" t="s">
        <v>75</v>
      </c>
      <c r="C10" s="2" t="s">
        <v>16</v>
      </c>
      <c r="D10" s="2" t="s">
        <v>19</v>
      </c>
    </row>
    <row r="11" spans="1:6" x14ac:dyDescent="0.25">
      <c r="A11" s="22" t="s">
        <v>55</v>
      </c>
      <c r="B11" s="2" t="s">
        <v>56</v>
      </c>
      <c r="C11" s="2" t="s">
        <v>16</v>
      </c>
      <c r="D11" s="2" t="s">
        <v>13</v>
      </c>
    </row>
    <row r="12" spans="1:6" x14ac:dyDescent="0.25">
      <c r="A12" s="22" t="s">
        <v>58</v>
      </c>
      <c r="B12" s="2" t="s">
        <v>59</v>
      </c>
      <c r="C12" s="2" t="s">
        <v>16</v>
      </c>
      <c r="D12" s="2" t="s">
        <v>13</v>
      </c>
    </row>
    <row r="13" spans="1:6" x14ac:dyDescent="0.25">
      <c r="A13" s="2" t="s">
        <v>52</v>
      </c>
      <c r="B13" s="2" t="s">
        <v>53</v>
      </c>
      <c r="C13" s="2" t="s">
        <v>16</v>
      </c>
      <c r="D13" s="2" t="s">
        <v>3</v>
      </c>
    </row>
    <row r="14" spans="1:6" x14ac:dyDescent="0.25">
      <c r="A14" s="2" t="s">
        <v>60</v>
      </c>
      <c r="B14" s="2" t="s">
        <v>61</v>
      </c>
      <c r="C14" s="2" t="s">
        <v>15</v>
      </c>
      <c r="D14" s="2" t="s">
        <v>3</v>
      </c>
    </row>
    <row r="15" spans="1:6" x14ac:dyDescent="0.25">
      <c r="A15" s="22" t="s">
        <v>71</v>
      </c>
      <c r="B15" s="2" t="s">
        <v>72</v>
      </c>
      <c r="C15" s="2" t="s">
        <v>15</v>
      </c>
      <c r="D15" s="2" t="s">
        <v>19</v>
      </c>
    </row>
    <row r="16" spans="1:6" x14ac:dyDescent="0.25">
      <c r="A16" s="2" t="s">
        <v>68</v>
      </c>
      <c r="B16" s="2" t="s">
        <v>69</v>
      </c>
      <c r="C16" s="2" t="s">
        <v>66</v>
      </c>
      <c r="D16" s="2" t="s">
        <v>3</v>
      </c>
    </row>
    <row r="17" spans="1:4" x14ac:dyDescent="0.25">
      <c r="A17" s="22" t="s">
        <v>64</v>
      </c>
      <c r="B17" s="2" t="s">
        <v>65</v>
      </c>
      <c r="C17" s="2" t="s">
        <v>66</v>
      </c>
      <c r="D17" s="2" t="s">
        <v>3</v>
      </c>
    </row>
    <row r="18" spans="1:4" x14ac:dyDescent="0.25">
      <c r="A18" s="2" t="str">
        <f>'End of life'!B3</f>
        <v>market for waste concrete</v>
      </c>
      <c r="B18" s="2" t="str">
        <f>'End of life'!C3</f>
        <v>waste concrete</v>
      </c>
      <c r="C18" s="2" t="str">
        <f>'End of life'!E3</f>
        <v>kg</v>
      </c>
      <c r="D18" s="2" t="str">
        <f>'End of life'!F3</f>
        <v>Europe without Switzerland</v>
      </c>
    </row>
    <row r="19" spans="1:4" x14ac:dyDescent="0.25">
      <c r="A19" s="2" t="str">
        <f>'End of life'!B4</f>
        <v>market for waste reinforcement steel</v>
      </c>
      <c r="B19" s="2" t="str">
        <f>'End of life'!C4</f>
        <v>waste reinforcement steel</v>
      </c>
      <c r="C19" s="2" t="str">
        <f>'End of life'!E4</f>
        <v>kg</v>
      </c>
      <c r="D19" s="2" t="str">
        <f>'End of life'!F4</f>
        <v>RoW</v>
      </c>
    </row>
    <row r="20" spans="1:4" x14ac:dyDescent="0.25">
      <c r="A20" s="2" t="str">
        <f>'End of life'!B5</f>
        <v>market for waste wood, post-consumer</v>
      </c>
      <c r="B20" s="2" t="str">
        <f>'End of life'!C5</f>
        <v>waste wood, post-consumer</v>
      </c>
      <c r="C20" s="2" t="str">
        <f>'End of life'!E5</f>
        <v>kg</v>
      </c>
      <c r="D20" s="2" t="str">
        <f>'End of life'!F5</f>
        <v>RER</v>
      </c>
    </row>
    <row r="21" spans="1:4" x14ac:dyDescent="0.25">
      <c r="A21" s="2" t="str">
        <f>'End of life'!B7</f>
        <v>market for waste mineral wool</v>
      </c>
      <c r="B21" s="2" t="str">
        <f>'End of life'!C7</f>
        <v>waste mineral wool</v>
      </c>
      <c r="C21" s="2" t="str">
        <f>'End of life'!E7</f>
        <v>kg</v>
      </c>
      <c r="D21" s="2" t="str">
        <f>'End of life'!F7</f>
        <v>Europe without Switzerland</v>
      </c>
    </row>
    <row r="22" spans="1:4" x14ac:dyDescent="0.25">
      <c r="A22" s="2" t="str">
        <f>'End of life'!B8</f>
        <v>market for limestone residue</v>
      </c>
      <c r="B22" s="2" t="str">
        <f>'End of life'!C8</f>
        <v>limestone residue</v>
      </c>
      <c r="C22" s="2" t="str">
        <f>'End of life'!E8</f>
        <v>kg</v>
      </c>
      <c r="D22" s="2" t="str">
        <f>'End of life'!F8</f>
        <v>RoW</v>
      </c>
    </row>
    <row r="23" spans="1:4" x14ac:dyDescent="0.25">
      <c r="A23" s="2" t="str">
        <f>'End of life'!B9</f>
        <v>market for waste fibreboard</v>
      </c>
      <c r="B23" s="2" t="str">
        <f>'End of life'!C9</f>
        <v>waste fibreboard</v>
      </c>
      <c r="C23" s="2" t="str">
        <f>'End of life'!E9</f>
        <v>kg</v>
      </c>
      <c r="D23" s="2" t="str">
        <f>'End of life'!F9</f>
        <v>RoW</v>
      </c>
    </row>
    <row r="24" spans="1:4" x14ac:dyDescent="0.25">
      <c r="A24" s="2" t="str">
        <f>'End of life'!B10</f>
        <v>market for waste cement in concrete and mortar</v>
      </c>
      <c r="B24" s="2" t="str">
        <f>'End of life'!C10</f>
        <v>waste cement in concrete and mortar</v>
      </c>
      <c r="C24" s="2" t="str">
        <f>'End of life'!E10</f>
        <v>kg</v>
      </c>
      <c r="D24" s="2" t="str">
        <f>'End of life'!F10</f>
        <v>Europe without Switzerland</v>
      </c>
    </row>
    <row r="25" spans="1:4" x14ac:dyDescent="0.25">
      <c r="A25" s="2" t="str">
        <f>'End of life'!B12</f>
        <v>market for waste gypsum plasterboard</v>
      </c>
      <c r="B25" s="2" t="str">
        <f>'End of life'!C12</f>
        <v>waste gypsum plasterboard</v>
      </c>
      <c r="C25" s="2" t="str">
        <f>'End of life'!E12</f>
        <v>kg</v>
      </c>
      <c r="D25" s="2" t="str">
        <f>'End of life'!F12</f>
        <v>GLO</v>
      </c>
    </row>
    <row r="26" spans="1:4" x14ac:dyDescent="0.25">
      <c r="A26" s="2" t="str">
        <f>'End of life'!B17</f>
        <v>market for used door, inner, glass-wood</v>
      </c>
      <c r="B26" s="2" t="str">
        <f>'End of life'!C17</f>
        <v>used door, inner, glass-wood</v>
      </c>
      <c r="C26" s="2" t="str">
        <f>'End of life'!E17</f>
        <v>m2</v>
      </c>
      <c r="D26" s="2" t="str">
        <f>'End of life'!F17</f>
        <v>GLO</v>
      </c>
    </row>
    <row r="27" spans="1:4" x14ac:dyDescent="0.25">
      <c r="A27" s="2" t="str">
        <f>'End of life'!B18</f>
        <v>market for used door, outer, wood-glass</v>
      </c>
      <c r="B27" s="2" t="str">
        <f>'End of life'!C18</f>
        <v>used door, outer, wood-glass</v>
      </c>
      <c r="C27" s="2" t="str">
        <f>'End of life'!E18</f>
        <v>m2</v>
      </c>
      <c r="D27" s="2" t="str">
        <f>'End of life'!F18</f>
        <v>GLO</v>
      </c>
    </row>
    <row r="28" spans="1:4" x14ac:dyDescent="0.25">
      <c r="A28" s="2" t="s">
        <v>77</v>
      </c>
      <c r="B28" s="2" t="s">
        <v>77</v>
      </c>
      <c r="C28" s="2" t="s">
        <v>78</v>
      </c>
      <c r="D28" s="2" t="s">
        <v>3</v>
      </c>
    </row>
    <row r="29" spans="1:4" x14ac:dyDescent="0.25">
      <c r="A29" s="2" t="s">
        <v>80</v>
      </c>
      <c r="B29" s="2" t="s">
        <v>81</v>
      </c>
      <c r="C29" s="2" t="s">
        <v>5</v>
      </c>
      <c r="D29" s="2" t="s">
        <v>82</v>
      </c>
    </row>
    <row r="30" spans="1:4" x14ac:dyDescent="0.25">
      <c r="A30" s="2" t="s">
        <v>83</v>
      </c>
      <c r="B30" s="2" t="s">
        <v>84</v>
      </c>
      <c r="C30" s="2" t="s">
        <v>85</v>
      </c>
      <c r="D30" s="2" t="s">
        <v>25</v>
      </c>
    </row>
    <row r="31" spans="1:4" x14ac:dyDescent="0.25">
      <c r="A31" s="61" t="s">
        <v>91</v>
      </c>
      <c r="B31" s="61" t="s">
        <v>92</v>
      </c>
      <c r="C31" s="61" t="s">
        <v>16</v>
      </c>
      <c r="D31" s="61" t="s">
        <v>82</v>
      </c>
    </row>
    <row r="32" spans="1:4" x14ac:dyDescent="0.25">
      <c r="A32" s="61" t="s">
        <v>94</v>
      </c>
      <c r="B32" s="62" t="s">
        <v>95</v>
      </c>
      <c r="C32" s="61" t="s">
        <v>16</v>
      </c>
      <c r="D32" s="61" t="s">
        <v>3</v>
      </c>
    </row>
    <row r="33" spans="1:9" x14ac:dyDescent="0.25">
      <c r="A33" s="61" t="s">
        <v>97</v>
      </c>
      <c r="B33" s="61" t="s">
        <v>98</v>
      </c>
      <c r="C33" s="61" t="s">
        <v>16</v>
      </c>
      <c r="D33" s="61" t="s">
        <v>19</v>
      </c>
    </row>
    <row r="34" spans="1:9" x14ac:dyDescent="0.25">
      <c r="A34" s="61" t="s">
        <v>100</v>
      </c>
      <c r="B34" s="62" t="s">
        <v>101</v>
      </c>
      <c r="C34" s="61" t="s">
        <v>16</v>
      </c>
      <c r="D34" s="61" t="s">
        <v>13</v>
      </c>
    </row>
    <row r="35" spans="1:9" x14ac:dyDescent="0.25">
      <c r="A35" s="61" t="s">
        <v>103</v>
      </c>
      <c r="B35" s="61" t="s">
        <v>104</v>
      </c>
      <c r="C35" s="61" t="s">
        <v>5</v>
      </c>
      <c r="D35" s="61" t="s">
        <v>82</v>
      </c>
    </row>
    <row r="36" spans="1:9" x14ac:dyDescent="0.25">
      <c r="A36" s="2" t="s">
        <v>180</v>
      </c>
      <c r="B36" s="61" t="s">
        <v>106</v>
      </c>
      <c r="C36" s="61" t="s">
        <v>174</v>
      </c>
      <c r="D36" s="61" t="s">
        <v>82</v>
      </c>
    </row>
    <row r="37" spans="1:9" x14ac:dyDescent="0.25">
      <c r="A37" s="61" t="s">
        <v>108</v>
      </c>
      <c r="B37" s="61" t="s">
        <v>110</v>
      </c>
      <c r="C37" s="61" t="s">
        <v>16</v>
      </c>
      <c r="D37" s="61" t="s">
        <v>109</v>
      </c>
      <c r="E37" s="61"/>
      <c r="F37" s="61"/>
      <c r="G37" s="62"/>
      <c r="H37" s="62"/>
      <c r="I37" s="62"/>
    </row>
    <row r="38" spans="1:9" x14ac:dyDescent="0.25">
      <c r="A38" s="61" t="s">
        <v>112</v>
      </c>
      <c r="B38" s="61" t="s">
        <v>113</v>
      </c>
      <c r="C38" s="61" t="s">
        <v>5</v>
      </c>
      <c r="D38" s="61" t="s">
        <v>82</v>
      </c>
      <c r="E38" s="61"/>
      <c r="F38" s="61"/>
      <c r="G38" s="62"/>
      <c r="H38" s="62"/>
      <c r="I38" s="62"/>
    </row>
    <row r="39" spans="1:9" x14ac:dyDescent="0.25">
      <c r="A39" s="61" t="s">
        <v>114</v>
      </c>
      <c r="B39" s="61" t="s">
        <v>115</v>
      </c>
      <c r="C39" s="61" t="s">
        <v>5</v>
      </c>
      <c r="D39" s="61" t="s">
        <v>82</v>
      </c>
      <c r="E39" s="61"/>
      <c r="F39" s="61"/>
      <c r="G39" s="62"/>
      <c r="H39" s="62"/>
      <c r="I39" s="62"/>
    </row>
    <row r="40" spans="1:9" x14ac:dyDescent="0.25">
      <c r="A40" s="61" t="s">
        <v>116</v>
      </c>
      <c r="B40" s="61" t="s">
        <v>117</v>
      </c>
      <c r="C40" s="61" t="s">
        <v>16</v>
      </c>
      <c r="D40" s="61" t="s">
        <v>18</v>
      </c>
      <c r="E40" s="61"/>
      <c r="F40" s="61"/>
      <c r="G40" s="62"/>
      <c r="H40" s="62"/>
      <c r="I40" s="62"/>
    </row>
    <row r="41" spans="1:9" x14ac:dyDescent="0.25">
      <c r="A41" s="61" t="s">
        <v>118</v>
      </c>
      <c r="B41" s="61" t="s">
        <v>177</v>
      </c>
      <c r="C41" s="61" t="s">
        <v>16</v>
      </c>
      <c r="D41" s="61" t="s">
        <v>3</v>
      </c>
      <c r="E41" s="61"/>
      <c r="F41" s="63"/>
      <c r="G41" s="63"/>
      <c r="H41" s="63"/>
      <c r="I41" s="62"/>
    </row>
    <row r="42" spans="1:9" x14ac:dyDescent="0.25">
      <c r="A42" s="61" t="s">
        <v>121</v>
      </c>
      <c r="B42" s="61" t="s">
        <v>122</v>
      </c>
      <c r="C42" s="61" t="s">
        <v>16</v>
      </c>
      <c r="D42" s="61" t="s">
        <v>82</v>
      </c>
      <c r="E42" s="61"/>
      <c r="F42" s="62"/>
      <c r="G42" s="62"/>
      <c r="H42" s="62"/>
      <c r="I42" s="62"/>
    </row>
    <row r="43" spans="1:9" x14ac:dyDescent="0.25">
      <c r="A43" s="61" t="s">
        <v>123</v>
      </c>
      <c r="B43" s="61" t="s">
        <v>124</v>
      </c>
      <c r="C43" s="61" t="s">
        <v>16</v>
      </c>
      <c r="D43" s="61" t="s">
        <v>82</v>
      </c>
      <c r="E43" s="61"/>
      <c r="F43" s="61"/>
      <c r="G43" s="62"/>
      <c r="H43" s="62"/>
      <c r="I43" s="62"/>
    </row>
    <row r="44" spans="1:9" x14ac:dyDescent="0.25">
      <c r="A44" s="61" t="s">
        <v>125</v>
      </c>
      <c r="B44" s="61" t="s">
        <v>126</v>
      </c>
      <c r="C44" s="61" t="s">
        <v>16</v>
      </c>
      <c r="D44" s="61" t="s">
        <v>82</v>
      </c>
      <c r="E44" s="61"/>
      <c r="F44" s="64"/>
      <c r="G44" s="62"/>
      <c r="H44" s="62"/>
      <c r="I44" s="62"/>
    </row>
    <row r="45" spans="1:9" x14ac:dyDescent="0.25">
      <c r="A45" s="61" t="s">
        <v>127</v>
      </c>
      <c r="B45" s="61" t="s">
        <v>128</v>
      </c>
      <c r="C45" s="61" t="s">
        <v>16</v>
      </c>
      <c r="D45" s="61" t="s">
        <v>82</v>
      </c>
      <c r="E45" s="61"/>
      <c r="F45" s="64"/>
      <c r="G45" s="62"/>
      <c r="H45" s="62"/>
      <c r="I45" s="62"/>
    </row>
    <row r="46" spans="1:9" x14ac:dyDescent="0.25">
      <c r="A46" s="61" t="s">
        <v>130</v>
      </c>
      <c r="B46" s="61" t="s">
        <v>131</v>
      </c>
      <c r="C46" s="61" t="s">
        <v>16</v>
      </c>
      <c r="D46" s="61" t="s">
        <v>13</v>
      </c>
      <c r="E46" s="61"/>
      <c r="F46" s="64"/>
      <c r="G46" s="62"/>
      <c r="H46" s="62"/>
      <c r="I46" s="62"/>
    </row>
    <row r="47" spans="1:9" x14ac:dyDescent="0.25">
      <c r="A47" s="61" t="s">
        <v>132</v>
      </c>
      <c r="B47" s="62" t="s">
        <v>133</v>
      </c>
      <c r="C47" s="61" t="s">
        <v>16</v>
      </c>
      <c r="D47" s="61" t="s">
        <v>25</v>
      </c>
      <c r="E47" s="61"/>
      <c r="F47" s="61"/>
      <c r="G47" s="62"/>
      <c r="H47" s="62"/>
      <c r="I47" s="62"/>
    </row>
    <row r="48" spans="1:9" x14ac:dyDescent="0.25">
      <c r="A48" s="63" t="s">
        <v>135</v>
      </c>
      <c r="B48" s="63" t="s">
        <v>136</v>
      </c>
      <c r="C48" s="63" t="s">
        <v>5</v>
      </c>
      <c r="D48" s="63" t="s">
        <v>82</v>
      </c>
      <c r="E48" s="61"/>
      <c r="F48" s="64"/>
      <c r="G48" s="62"/>
      <c r="H48" s="62"/>
      <c r="I48" s="62"/>
    </row>
    <row r="49" spans="1:9" x14ac:dyDescent="0.25">
      <c r="A49" s="61" t="s">
        <v>139</v>
      </c>
      <c r="B49" s="61" t="s">
        <v>140</v>
      </c>
      <c r="C49" s="61" t="s">
        <v>16</v>
      </c>
      <c r="D49" s="61" t="s">
        <v>3</v>
      </c>
      <c r="E49" s="61"/>
      <c r="F49" s="64"/>
      <c r="G49" s="62"/>
      <c r="H49" s="62"/>
      <c r="I49" s="62"/>
    </row>
    <row r="50" spans="1:9" x14ac:dyDescent="0.25">
      <c r="A50" s="61" t="s">
        <v>142</v>
      </c>
      <c r="B50" s="61" t="s">
        <v>176</v>
      </c>
      <c r="C50" s="61" t="s">
        <v>16</v>
      </c>
      <c r="D50" s="61" t="s">
        <v>19</v>
      </c>
      <c r="E50" s="61"/>
      <c r="F50" s="64"/>
      <c r="G50" s="62"/>
      <c r="H50" s="62"/>
      <c r="I50" s="62"/>
    </row>
    <row r="51" spans="1:9" x14ac:dyDescent="0.25">
      <c r="A51" s="61" t="s">
        <v>144</v>
      </c>
      <c r="B51" s="61" t="s">
        <v>145</v>
      </c>
      <c r="C51" s="61" t="s">
        <v>16</v>
      </c>
      <c r="D51" s="61" t="s">
        <v>13</v>
      </c>
      <c r="E51" s="61"/>
      <c r="F51" s="64"/>
      <c r="G51" s="62"/>
      <c r="H51" s="62"/>
      <c r="I51" s="62"/>
    </row>
    <row r="52" spans="1:9" x14ac:dyDescent="0.25">
      <c r="A52" s="65" t="s">
        <v>148</v>
      </c>
      <c r="B52" s="64" t="s">
        <v>149</v>
      </c>
      <c r="C52" s="64" t="s">
        <v>5</v>
      </c>
      <c r="D52" s="64" t="s">
        <v>18</v>
      </c>
      <c r="E52" s="61"/>
      <c r="F52" s="64"/>
      <c r="G52" s="62"/>
      <c r="H52" s="62"/>
      <c r="I52" s="62"/>
    </row>
    <row r="53" spans="1:9" x14ac:dyDescent="0.25">
      <c r="A53" s="61" t="s">
        <v>151</v>
      </c>
      <c r="B53" s="61" t="s">
        <v>152</v>
      </c>
      <c r="C53" s="61" t="s">
        <v>16</v>
      </c>
      <c r="D53" s="61" t="s">
        <v>82</v>
      </c>
      <c r="E53" s="61"/>
      <c r="F53" s="62"/>
      <c r="G53" s="62"/>
      <c r="H53" s="62"/>
      <c r="I53" s="62"/>
    </row>
    <row r="54" spans="1:9" x14ac:dyDescent="0.25">
      <c r="A54" s="61" t="s">
        <v>154</v>
      </c>
      <c r="B54" s="61" t="s">
        <v>155</v>
      </c>
      <c r="C54" s="61" t="s">
        <v>16</v>
      </c>
      <c r="D54" s="61" t="s">
        <v>13</v>
      </c>
      <c r="E54" s="61"/>
      <c r="F54" s="64"/>
      <c r="G54" s="62"/>
      <c r="H54" s="62"/>
      <c r="I54" s="62"/>
    </row>
    <row r="55" spans="1:9" x14ac:dyDescent="0.25">
      <c r="A55" s="61" t="s">
        <v>179</v>
      </c>
      <c r="B55" s="2" t="s">
        <v>177</v>
      </c>
      <c r="C55" s="61" t="s">
        <v>16</v>
      </c>
      <c r="D55" s="61" t="s">
        <v>82</v>
      </c>
      <c r="E55" s="61"/>
      <c r="F55" s="64"/>
      <c r="G55" s="62"/>
      <c r="H55" s="62"/>
      <c r="I55" s="62"/>
    </row>
    <row r="56" spans="1:9" x14ac:dyDescent="0.25">
      <c r="A56" s="2" t="s">
        <v>178</v>
      </c>
      <c r="B56" s="61" t="s">
        <v>159</v>
      </c>
      <c r="C56" s="61" t="s">
        <v>15</v>
      </c>
      <c r="D56" s="61" t="s">
        <v>19</v>
      </c>
      <c r="E56" s="61"/>
      <c r="F56" s="61"/>
      <c r="G56" s="62"/>
      <c r="H56" s="62"/>
      <c r="I56" s="62"/>
    </row>
    <row r="57" spans="1:9" x14ac:dyDescent="0.25">
      <c r="A57" s="38"/>
      <c r="B57" s="38"/>
      <c r="C57" s="38"/>
      <c r="D57" s="38"/>
      <c r="E57" s="61"/>
      <c r="F57" s="61"/>
      <c r="G57" s="62"/>
      <c r="H57" s="62"/>
      <c r="I57" s="62"/>
    </row>
    <row r="58" spans="1:9" x14ac:dyDescent="0.25">
      <c r="A58" s="38"/>
      <c r="B58" s="38"/>
      <c r="C58" s="38"/>
      <c r="D58" s="38"/>
      <c r="E58" s="63"/>
      <c r="F58" s="62"/>
      <c r="G58" s="62"/>
      <c r="H58" s="62"/>
      <c r="I58" s="62"/>
    </row>
    <row r="59" spans="1:9" x14ac:dyDescent="0.25">
      <c r="A59" s="38"/>
      <c r="B59" s="38"/>
      <c r="C59" s="38"/>
      <c r="D59" s="38"/>
      <c r="E59" s="61"/>
      <c r="F59" s="62"/>
      <c r="G59" s="61"/>
      <c r="H59" s="61"/>
      <c r="I59" s="61"/>
    </row>
    <row r="60" spans="1:9" x14ac:dyDescent="0.25">
      <c r="A60" s="38"/>
      <c r="B60" s="38"/>
      <c r="C60" s="38"/>
      <c r="D60" s="38"/>
      <c r="E60" s="61"/>
      <c r="F60" s="62"/>
      <c r="G60" s="61"/>
      <c r="H60" s="61"/>
      <c r="I60" s="61"/>
    </row>
    <row r="61" spans="1:9" x14ac:dyDescent="0.25">
      <c r="A61" s="38"/>
      <c r="B61" s="38"/>
      <c r="C61" s="38"/>
      <c r="D61" s="38"/>
      <c r="E61" s="61"/>
      <c r="F61" s="61"/>
      <c r="G61" s="61"/>
      <c r="H61" s="61"/>
      <c r="I61" s="61"/>
    </row>
    <row r="62" spans="1:9" x14ac:dyDescent="0.25">
      <c r="A62" s="38"/>
      <c r="B62" s="38"/>
      <c r="C62" s="38"/>
      <c r="D62" s="38"/>
      <c r="E62" s="65"/>
      <c r="F62" s="65"/>
      <c r="G62" s="66"/>
      <c r="H62" s="66"/>
      <c r="I62" s="66"/>
    </row>
    <row r="63" spans="1:9" x14ac:dyDescent="0.25">
      <c r="A63" s="38"/>
      <c r="B63" s="38"/>
      <c r="C63" s="38"/>
      <c r="D63" s="38"/>
      <c r="E63" s="61"/>
      <c r="F63" s="64"/>
      <c r="G63" s="61"/>
      <c r="H63" s="61"/>
      <c r="I63" s="61"/>
    </row>
    <row r="64" spans="1:9" x14ac:dyDescent="0.25">
      <c r="A64" s="38"/>
      <c r="B64" s="38"/>
      <c r="C64" s="38"/>
      <c r="D64" s="38"/>
      <c r="E64" s="61"/>
      <c r="F64" s="61"/>
      <c r="G64" s="61"/>
      <c r="H64" s="61"/>
      <c r="I64" s="61"/>
    </row>
    <row r="65" spans="1:9" x14ac:dyDescent="0.25">
      <c r="A65" s="38"/>
      <c r="B65" s="38"/>
      <c r="C65" s="38"/>
      <c r="D65" s="38"/>
      <c r="E65" s="61"/>
      <c r="F65" s="64"/>
      <c r="G65" s="61"/>
      <c r="H65" s="61"/>
      <c r="I65" s="61"/>
    </row>
    <row r="66" spans="1:9" x14ac:dyDescent="0.25">
      <c r="A66" s="38"/>
      <c r="B66" s="38"/>
      <c r="C66" s="38"/>
      <c r="D66" s="38"/>
      <c r="E66" s="61"/>
      <c r="F66" s="64"/>
      <c r="G66" s="61"/>
      <c r="H66" s="61"/>
      <c r="I66" s="61"/>
    </row>
    <row r="67" spans="1:9" x14ac:dyDescent="0.25">
      <c r="A67" s="38"/>
      <c r="B67" s="38"/>
      <c r="C67" s="38"/>
      <c r="D67" s="38"/>
      <c r="E67" s="61"/>
      <c r="F67" s="62"/>
      <c r="G67" s="61"/>
      <c r="H67" s="61"/>
      <c r="I67" s="61"/>
    </row>
    <row r="68" spans="1:9" x14ac:dyDescent="0.25">
      <c r="A68" s="38"/>
      <c r="B68" s="38"/>
      <c r="C68" s="38"/>
      <c r="D68" s="38"/>
      <c r="E68" s="61"/>
      <c r="F68" s="64"/>
      <c r="G68" s="61"/>
      <c r="H68" s="61"/>
      <c r="I68" s="61"/>
    </row>
    <row r="69" spans="1:9" x14ac:dyDescent="0.25">
      <c r="A69" s="38"/>
      <c r="B69" s="38"/>
      <c r="C69" s="38"/>
      <c r="D69" s="38"/>
      <c r="E69" s="61"/>
      <c r="F69" s="62"/>
      <c r="G69" s="61"/>
      <c r="H69" s="61"/>
      <c r="I69" s="61"/>
    </row>
    <row r="70" spans="1:9" x14ac:dyDescent="0.25">
      <c r="A70" s="38"/>
      <c r="B70" s="38"/>
      <c r="C70" s="38"/>
      <c r="D70" s="38"/>
      <c r="E70" s="61"/>
      <c r="F70" s="61"/>
      <c r="G70" s="61"/>
      <c r="H70" s="61"/>
      <c r="I70" s="61"/>
    </row>
    <row r="71" spans="1:9" x14ac:dyDescent="0.25">
      <c r="A71" s="38"/>
      <c r="B71" s="38"/>
      <c r="C71" s="38"/>
      <c r="D71" s="38"/>
      <c r="E71" s="63"/>
      <c r="F71" s="63"/>
      <c r="G71" s="62"/>
      <c r="H71" s="62"/>
      <c r="I71" s="62"/>
    </row>
    <row r="72" spans="1:9" x14ac:dyDescent="0.25">
      <c r="A72" s="38"/>
      <c r="B72" s="38"/>
      <c r="C72" s="38"/>
      <c r="D72" s="38"/>
      <c r="E72" s="61"/>
      <c r="F72" s="61"/>
      <c r="G72" s="61"/>
      <c r="H72" s="61"/>
      <c r="I72" s="61"/>
    </row>
    <row r="73" spans="1:9" x14ac:dyDescent="0.25">
      <c r="A73" s="38"/>
      <c r="B73" s="38"/>
      <c r="C73" s="38"/>
      <c r="D73" s="38"/>
      <c r="E73" s="61"/>
      <c r="F73" s="61"/>
      <c r="G73" s="62"/>
      <c r="H73" s="62"/>
      <c r="I73" s="62"/>
    </row>
    <row r="74" spans="1:9" x14ac:dyDescent="0.25">
      <c r="A74" s="38"/>
      <c r="B74" s="38"/>
      <c r="C74" s="38"/>
      <c r="D74" s="38"/>
      <c r="E74" s="61"/>
      <c r="F74" s="61"/>
      <c r="G74" s="62"/>
      <c r="H74" s="62"/>
      <c r="I74" s="62"/>
    </row>
    <row r="77" spans="1:9" ht="16.149999999999999" customHeight="1" x14ac:dyDescent="0.25"/>
    <row r="95" ht="13.9" customHeight="1" x14ac:dyDescent="0.25"/>
    <row r="115" ht="13.9"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D26" sqref="D26"/>
    </sheetView>
  </sheetViews>
  <sheetFormatPr defaultRowHeight="15" x14ac:dyDescent="0.25"/>
  <cols>
    <col min="1" max="1" width="11.42578125" customWidth="1"/>
    <col min="2" max="13" width="19.140625" customWidth="1"/>
  </cols>
  <sheetData>
    <row r="1" spans="1:14" x14ac:dyDescent="0.25">
      <c r="A1" s="38" t="s">
        <v>184</v>
      </c>
      <c r="B1" s="39"/>
      <c r="C1" s="39"/>
      <c r="D1" s="39"/>
      <c r="E1" s="39"/>
      <c r="F1" s="40" t="s">
        <v>185</v>
      </c>
      <c r="G1" s="40"/>
      <c r="H1" s="40"/>
      <c r="I1" s="40"/>
      <c r="J1" s="40"/>
      <c r="K1" s="40"/>
      <c r="L1" s="40"/>
      <c r="M1" s="39"/>
    </row>
    <row r="2" spans="1:14" ht="60" x14ac:dyDescent="0.25">
      <c r="A2" s="39" t="s">
        <v>24</v>
      </c>
      <c r="B2" s="41" t="s">
        <v>186</v>
      </c>
      <c r="C2" s="41" t="s">
        <v>187</v>
      </c>
      <c r="D2" s="41" t="s">
        <v>188</v>
      </c>
      <c r="E2" s="41" t="s">
        <v>189</v>
      </c>
      <c r="F2" s="41" t="s">
        <v>190</v>
      </c>
      <c r="G2" s="41" t="s">
        <v>191</v>
      </c>
      <c r="H2" s="41" t="s">
        <v>192</v>
      </c>
      <c r="I2" s="41" t="s">
        <v>193</v>
      </c>
      <c r="J2" s="41" t="s">
        <v>194</v>
      </c>
      <c r="K2" s="41" t="s">
        <v>195</v>
      </c>
      <c r="L2" s="41" t="s">
        <v>196</v>
      </c>
      <c r="M2" s="41" t="s">
        <v>197</v>
      </c>
      <c r="N2" s="42"/>
    </row>
    <row r="3" spans="1:14" x14ac:dyDescent="0.25">
      <c r="A3" t="s">
        <v>198</v>
      </c>
      <c r="B3" t="s">
        <v>199</v>
      </c>
      <c r="C3">
        <v>2020</v>
      </c>
      <c r="D3" t="s">
        <v>200</v>
      </c>
      <c r="E3">
        <v>2112</v>
      </c>
      <c r="F3">
        <v>33.5</v>
      </c>
      <c r="G3">
        <v>70699</v>
      </c>
      <c r="H3">
        <v>27354</v>
      </c>
      <c r="I3">
        <v>3</v>
      </c>
      <c r="J3" s="43">
        <v>6336</v>
      </c>
      <c r="M3" s="43">
        <v>104388.21430000001</v>
      </c>
    </row>
    <row r="4" spans="1:14" x14ac:dyDescent="0.25">
      <c r="A4" t="s">
        <v>201</v>
      </c>
      <c r="B4" t="s">
        <v>199</v>
      </c>
      <c r="C4">
        <v>2020</v>
      </c>
      <c r="D4" t="s">
        <v>202</v>
      </c>
      <c r="E4">
        <v>168</v>
      </c>
      <c r="F4">
        <v>28.5</v>
      </c>
      <c r="G4">
        <v>4784</v>
      </c>
      <c r="H4">
        <v>2680</v>
      </c>
      <c r="I4">
        <v>0.8</v>
      </c>
      <c r="J4" s="43">
        <v>134.4</v>
      </c>
      <c r="M4" s="43">
        <v>7598.015907</v>
      </c>
    </row>
    <row r="5" spans="1:14" x14ac:dyDescent="0.25">
      <c r="A5" t="s">
        <v>203</v>
      </c>
      <c r="B5" t="s">
        <v>199</v>
      </c>
      <c r="C5">
        <v>2020</v>
      </c>
      <c r="D5" t="s">
        <v>202</v>
      </c>
      <c r="E5">
        <v>1560</v>
      </c>
      <c r="F5">
        <v>28.5</v>
      </c>
      <c r="G5">
        <v>44421</v>
      </c>
      <c r="H5">
        <v>24884</v>
      </c>
      <c r="I5">
        <v>0.8</v>
      </c>
      <c r="J5" s="43">
        <v>1248</v>
      </c>
      <c r="M5" s="43">
        <v>70553.004849999998</v>
      </c>
    </row>
    <row r="6" spans="1:14" x14ac:dyDescent="0.25">
      <c r="A6" t="s">
        <v>204</v>
      </c>
      <c r="B6" t="s">
        <v>199</v>
      </c>
      <c r="C6">
        <v>2020</v>
      </c>
      <c r="D6" t="s">
        <v>202</v>
      </c>
      <c r="E6">
        <v>696</v>
      </c>
      <c r="F6">
        <v>28.5</v>
      </c>
      <c r="G6">
        <v>19818</v>
      </c>
      <c r="H6">
        <v>11102</v>
      </c>
      <c r="I6">
        <v>0.8</v>
      </c>
      <c r="J6" s="43">
        <v>556.79999999999995</v>
      </c>
      <c r="M6" s="43">
        <v>31477.494470000001</v>
      </c>
    </row>
    <row r="7" spans="1:14" x14ac:dyDescent="0.25">
      <c r="A7" t="s">
        <v>205</v>
      </c>
      <c r="B7" t="s">
        <v>199</v>
      </c>
      <c r="C7">
        <v>2020</v>
      </c>
      <c r="D7" t="s">
        <v>202</v>
      </c>
      <c r="E7">
        <v>348</v>
      </c>
      <c r="F7">
        <v>28.5</v>
      </c>
      <c r="G7">
        <v>9909</v>
      </c>
      <c r="H7">
        <v>5551</v>
      </c>
      <c r="I7">
        <v>0.8</v>
      </c>
      <c r="J7" s="43">
        <v>278.39999999999998</v>
      </c>
      <c r="M7" s="43">
        <v>15738.747240000001</v>
      </c>
    </row>
    <row r="8" spans="1:14" x14ac:dyDescent="0.25">
      <c r="A8" t="s">
        <v>206</v>
      </c>
      <c r="B8" t="s">
        <v>199</v>
      </c>
      <c r="C8">
        <v>2020</v>
      </c>
      <c r="D8" t="s">
        <v>202</v>
      </c>
      <c r="E8">
        <v>180</v>
      </c>
      <c r="F8">
        <v>28.5</v>
      </c>
      <c r="G8">
        <v>5125</v>
      </c>
      <c r="H8">
        <v>2871</v>
      </c>
      <c r="I8">
        <v>0.8</v>
      </c>
      <c r="J8" s="43">
        <v>144</v>
      </c>
      <c r="M8" s="43">
        <v>8140.7313290000002</v>
      </c>
    </row>
    <row r="9" spans="1:14" x14ac:dyDescent="0.25">
      <c r="A9" t="s">
        <v>207</v>
      </c>
      <c r="B9" t="s">
        <v>199</v>
      </c>
      <c r="C9">
        <v>2020</v>
      </c>
      <c r="D9" t="s">
        <v>202</v>
      </c>
      <c r="E9">
        <v>966</v>
      </c>
      <c r="F9">
        <v>28.5</v>
      </c>
      <c r="G9">
        <v>27507</v>
      </c>
      <c r="H9">
        <v>15409</v>
      </c>
      <c r="I9">
        <v>0.8</v>
      </c>
      <c r="J9" s="43">
        <v>772.8</v>
      </c>
      <c r="M9" s="43">
        <v>43688.591460000003</v>
      </c>
    </row>
    <row r="10" spans="1:14" x14ac:dyDescent="0.25">
      <c r="A10" t="s">
        <v>208</v>
      </c>
      <c r="B10" t="s">
        <v>199</v>
      </c>
      <c r="C10">
        <v>2020</v>
      </c>
      <c r="D10" t="s">
        <v>202</v>
      </c>
      <c r="E10">
        <v>156</v>
      </c>
      <c r="F10">
        <v>28.5</v>
      </c>
      <c r="G10">
        <v>4442</v>
      </c>
      <c r="H10">
        <v>2488</v>
      </c>
      <c r="I10">
        <v>0.8</v>
      </c>
      <c r="J10" s="43">
        <v>124.8</v>
      </c>
      <c r="M10" s="43">
        <v>7055.3004849999998</v>
      </c>
    </row>
    <row r="11" spans="1:14" x14ac:dyDescent="0.25">
      <c r="A11" s="39" t="s">
        <v>209</v>
      </c>
      <c r="B11" s="39"/>
      <c r="C11" s="39"/>
      <c r="D11" s="39"/>
      <c r="E11" s="39">
        <f t="shared" ref="E11:M11" si="0">SUM(E3:E10)</f>
        <v>6186</v>
      </c>
      <c r="F11" s="44">
        <f>AVERAGE(F3:F10)</f>
        <v>29.125</v>
      </c>
      <c r="G11" s="45">
        <f t="shared" si="0"/>
        <v>186705</v>
      </c>
      <c r="H11" s="45">
        <f t="shared" si="0"/>
        <v>92339</v>
      </c>
      <c r="I11" s="44">
        <f>AVERAGE(I3:I10)</f>
        <v>1.075</v>
      </c>
      <c r="J11" s="45">
        <f t="shared" si="0"/>
        <v>9595.1999999999971</v>
      </c>
      <c r="K11" s="39"/>
      <c r="L11" s="39"/>
      <c r="M11" s="45">
        <f t="shared" si="0"/>
        <v>288640.10004100006</v>
      </c>
    </row>
    <row r="12" spans="1:14" x14ac:dyDescent="0.25">
      <c r="G12" s="46" t="s">
        <v>210</v>
      </c>
      <c r="H12" s="46">
        <f>G11+H11</f>
        <v>279044</v>
      </c>
      <c r="I12" s="47" t="s">
        <v>211</v>
      </c>
    </row>
    <row r="13" spans="1:14" x14ac:dyDescent="0.25">
      <c r="A13" s="39" t="s">
        <v>212</v>
      </c>
    </row>
    <row r="14" spans="1:14" x14ac:dyDescent="0.25">
      <c r="A14" s="39" t="s">
        <v>24</v>
      </c>
      <c r="B14" s="39" t="s">
        <v>213</v>
      </c>
      <c r="C14" s="39" t="s">
        <v>214</v>
      </c>
      <c r="D14" s="39" t="s">
        <v>215</v>
      </c>
    </row>
    <row r="15" spans="1:14" x14ac:dyDescent="0.25">
      <c r="A15" t="s">
        <v>198</v>
      </c>
      <c r="B15">
        <v>78</v>
      </c>
      <c r="C15" s="43">
        <v>66275.3</v>
      </c>
      <c r="D15">
        <v>70596</v>
      </c>
    </row>
    <row r="16" spans="1:14" x14ac:dyDescent="0.25">
      <c r="A16" t="s">
        <v>201</v>
      </c>
      <c r="B16">
        <v>6.2</v>
      </c>
      <c r="C16" s="43">
        <v>5271.9</v>
      </c>
      <c r="D16">
        <v>5616</v>
      </c>
    </row>
    <row r="17" spans="1:5" x14ac:dyDescent="0.25">
      <c r="A17" t="s">
        <v>203</v>
      </c>
      <c r="B17">
        <v>57.6</v>
      </c>
      <c r="C17" s="43">
        <v>48953.3</v>
      </c>
      <c r="D17">
        <v>52145</v>
      </c>
    </row>
    <row r="18" spans="1:5" x14ac:dyDescent="0.25">
      <c r="A18" t="s">
        <v>204</v>
      </c>
      <c r="B18">
        <v>25.7</v>
      </c>
      <c r="C18" s="43">
        <v>21840.7</v>
      </c>
      <c r="D18">
        <v>23265</v>
      </c>
    </row>
    <row r="19" spans="1:5" x14ac:dyDescent="0.25">
      <c r="A19" t="s">
        <v>205</v>
      </c>
      <c r="B19">
        <v>12.8</v>
      </c>
      <c r="C19" s="43">
        <v>10920.4</v>
      </c>
      <c r="D19">
        <v>11632</v>
      </c>
    </row>
    <row r="20" spans="1:5" x14ac:dyDescent="0.25">
      <c r="A20" t="s">
        <v>206</v>
      </c>
      <c r="B20">
        <v>6.6</v>
      </c>
      <c r="C20" s="43">
        <v>5648.5</v>
      </c>
      <c r="D20">
        <v>6017</v>
      </c>
    </row>
    <row r="21" spans="1:5" x14ac:dyDescent="0.25">
      <c r="A21" t="s">
        <v>207</v>
      </c>
      <c r="B21">
        <v>35.700000000000003</v>
      </c>
      <c r="C21" s="43">
        <v>30313.4</v>
      </c>
      <c r="D21">
        <v>32290</v>
      </c>
    </row>
    <row r="22" spans="1:5" x14ac:dyDescent="0.25">
      <c r="A22" t="s">
        <v>208</v>
      </c>
      <c r="B22">
        <v>5.8</v>
      </c>
      <c r="C22" s="43">
        <v>4895.3</v>
      </c>
      <c r="D22">
        <v>5215</v>
      </c>
    </row>
    <row r="23" spans="1:5" x14ac:dyDescent="0.25">
      <c r="A23" s="39" t="s">
        <v>209</v>
      </c>
      <c r="B23" s="39">
        <f>SUM(B15:B22)</f>
        <v>228.40000000000003</v>
      </c>
      <c r="C23" s="48">
        <f>SUM(C15:C22)</f>
        <v>194118.8</v>
      </c>
      <c r="D23" s="48">
        <f>SUM(D15:D22)</f>
        <v>206776</v>
      </c>
      <c r="E23" s="2" t="s">
        <v>216</v>
      </c>
    </row>
    <row r="24" spans="1:5" x14ac:dyDescent="0.25">
      <c r="B24" t="s">
        <v>217</v>
      </c>
      <c r="C24" s="43">
        <f>C23/B23</f>
        <v>849.90718038528883</v>
      </c>
      <c r="D24" t="s">
        <v>218</v>
      </c>
    </row>
    <row r="25" spans="1:5" x14ac:dyDescent="0.25">
      <c r="C25" s="49">
        <v>0.33</v>
      </c>
      <c r="D25" s="47" t="s">
        <v>219</v>
      </c>
    </row>
    <row r="26" spans="1:5" x14ac:dyDescent="0.25">
      <c r="B26" s="50" t="s">
        <v>220</v>
      </c>
      <c r="C26" s="51">
        <f>C23*C25</f>
        <v>64059.203999999998</v>
      </c>
      <c r="D26" t="s">
        <v>221</v>
      </c>
    </row>
    <row r="27" spans="1:5" x14ac:dyDescent="0.25">
      <c r="B27" s="52" t="s">
        <v>222</v>
      </c>
      <c r="C27" s="53">
        <f>M11-D23-C26</f>
        <v>17804.896041000058</v>
      </c>
      <c r="D27" s="47" t="s">
        <v>221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imported LCI</vt:lpstr>
      <vt:lpstr>End of life</vt:lpstr>
      <vt:lpstr>NMD ds mapping</vt:lpstr>
      <vt:lpstr>BEST table</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Xiaojin</dc:creator>
  <cp:lastModifiedBy>Zhang Xiaojin</cp:lastModifiedBy>
  <dcterms:created xsi:type="dcterms:W3CDTF">2017-07-10T12:34:11Z</dcterms:created>
  <dcterms:modified xsi:type="dcterms:W3CDTF">2024-07-12T10:46:08Z</dcterms:modified>
</cp:coreProperties>
</file>