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 showInkAnnotation="0"/>
  <mc:AlternateContent xmlns:mc="http://schemas.openxmlformats.org/markup-compatibility/2006">
    <mc:Choice Requires="x15">
      <x15ac:absPath xmlns:x15ac="http://schemas.microsoft.com/office/spreadsheetml/2010/11/ac" url="/Users/xiaotingzhong/Documents/MATLAB/GB motion/"/>
    </mc:Choice>
  </mc:AlternateContent>
  <bookViews>
    <workbookView xWindow="80" yWindow="460" windowWidth="25520" windowHeight="15540" tabRatio="500" xr2:uid="{00000000-000D-0000-FFFF-FFFF00000000}"/>
  </bookViews>
  <sheets>
    <sheet name="Sheet1" sheetId="1" r:id="rId1"/>
    <sheet name="Sheet2" sheetId="2" r:id="rId2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2" l="1"/>
  <c r="C12" i="2"/>
  <c r="D12" i="2"/>
  <c r="A12" i="2"/>
  <c r="G12" i="2"/>
  <c r="G13" i="2"/>
  <c r="H12" i="2"/>
  <c r="H13" i="2"/>
  <c r="I12" i="2"/>
  <c r="I13" i="2"/>
  <c r="F12" i="2"/>
  <c r="F13" i="2"/>
  <c r="L12" i="1"/>
  <c r="N12" i="1"/>
  <c r="L13" i="1"/>
  <c r="N13" i="1"/>
  <c r="K29" i="1"/>
  <c r="M12" i="1"/>
  <c r="O12" i="1"/>
  <c r="K26" i="1"/>
  <c r="M13" i="1"/>
  <c r="O13" i="1"/>
  <c r="K27" i="1"/>
  <c r="K28" i="1"/>
  <c r="K30" i="1"/>
  <c r="E3" i="1"/>
  <c r="K31" i="1"/>
  <c r="K32" i="1"/>
  <c r="F12" i="1"/>
  <c r="H12" i="1"/>
  <c r="D26" i="1"/>
  <c r="F13" i="1"/>
  <c r="H13" i="1"/>
  <c r="C27" i="1"/>
  <c r="C26" i="1"/>
  <c r="D48" i="1"/>
  <c r="D47" i="1"/>
  <c r="C50" i="1"/>
  <c r="B47" i="1"/>
  <c r="B48" i="1"/>
  <c r="C51" i="1"/>
  <c r="C52" i="1"/>
  <c r="C53" i="1"/>
  <c r="C54" i="1"/>
  <c r="C28" i="1"/>
  <c r="E12" i="1"/>
  <c r="G12" i="1"/>
  <c r="E13" i="1"/>
  <c r="G13" i="1"/>
  <c r="C29" i="1"/>
  <c r="C30" i="1"/>
  <c r="C31" i="1"/>
  <c r="C32" i="1"/>
  <c r="F8" i="1"/>
  <c r="H8" i="1"/>
  <c r="C17" i="1"/>
  <c r="F9" i="1"/>
  <c r="H9" i="1"/>
  <c r="C18" i="1"/>
  <c r="C20" i="1"/>
  <c r="E8" i="1"/>
  <c r="G8" i="1"/>
  <c r="E9" i="1"/>
  <c r="G9" i="1"/>
  <c r="C21" i="1"/>
  <c r="C22" i="1"/>
  <c r="C23" i="1"/>
  <c r="C24" i="1"/>
  <c r="D17" i="1"/>
  <c r="D18" i="1"/>
  <c r="D20" i="1"/>
  <c r="D21" i="1"/>
  <c r="D22" i="1"/>
  <c r="D23" i="1"/>
  <c r="D24" i="1"/>
  <c r="D35" i="1"/>
  <c r="D36" i="1"/>
  <c r="C38" i="1"/>
  <c r="B35" i="1"/>
  <c r="B36" i="1"/>
  <c r="C39" i="1"/>
  <c r="C40" i="1"/>
  <c r="C41" i="1"/>
  <c r="D27" i="1"/>
  <c r="F10" i="1"/>
  <c r="E10" i="1"/>
  <c r="G10" i="1"/>
  <c r="D3" i="1"/>
  <c r="C3" i="1"/>
  <c r="H10" i="1"/>
  <c r="C19" i="1"/>
  <c r="D19" i="1"/>
</calcChain>
</file>

<file path=xl/sharedStrings.xml><?xml version="1.0" encoding="utf-8"?>
<sst xmlns="http://schemas.openxmlformats.org/spreadsheetml/2006/main" count="68" uniqueCount="37">
  <si>
    <t>K' (10^-9 cm^2/sec)</t>
  </si>
  <si>
    <t>K'T(cm^2*K/sec)</t>
  </si>
  <si>
    <t>T(K)</t>
  </si>
  <si>
    <t>10000/T</t>
  </si>
  <si>
    <t>T(C)</t>
  </si>
  <si>
    <t>𝛥y</t>
  </si>
  <si>
    <t>𝛥x</t>
  </si>
  <si>
    <t>slope</t>
  </si>
  <si>
    <t>k (J/K)</t>
  </si>
  <si>
    <t>Q(eV)</t>
  </si>
  <si>
    <t>ln(K'T, cm^2*K/sec)</t>
  </si>
  <si>
    <t>log10(K'T, cm^2*K/sec)</t>
  </si>
  <si>
    <t>k(erg/K)</t>
  </si>
  <si>
    <t>k(eV/K)</t>
  </si>
  <si>
    <t>1/T</t>
  </si>
  <si>
    <t>point1</t>
  </si>
  <si>
    <t>point2</t>
  </si>
  <si>
    <t>x=1/T</t>
  </si>
  <si>
    <t>y=K'T</t>
  </si>
  <si>
    <t>ln(K'T)</t>
  </si>
  <si>
    <t>Bauer_Sun_1970_mobility experiment, Fig6, θ=12°</t>
  </si>
  <si>
    <t>Bauer_Viswanathan_1973, Fig8_Table1</t>
  </si>
  <si>
    <t>9°, w-parallel GB</t>
  </si>
  <si>
    <t>32°, w-normal GB</t>
  </si>
  <si>
    <t>Bauer_Zordan_1979, Fig5, 50ppm</t>
  </si>
  <si>
    <t>1eV to kcal/mol</t>
  </si>
  <si>
    <t>Q(kcal/mol)</t>
  </si>
  <si>
    <t>Q(kcal/mole)</t>
  </si>
  <si>
    <r>
      <t xml:space="preserve">unit of length is not important, because after taking log, the transfer between length units is just a constant, which is the same for </t>
    </r>
    <r>
      <rPr>
        <sz val="12"/>
        <color theme="1"/>
        <rFont val="Calibri"/>
        <family val="2"/>
        <scheme val="minor"/>
      </rPr>
      <t>Y1</t>
    </r>
    <r>
      <rPr>
        <sz val="12"/>
        <color theme="1"/>
        <rFont val="Calibri"/>
        <family val="2"/>
        <scheme val="minor"/>
      </rPr>
      <t xml:space="preserve"> and </t>
    </r>
    <r>
      <rPr>
        <sz val="12"/>
        <color theme="1"/>
        <rFont val="Calibri"/>
        <family val="2"/>
        <scheme val="minor"/>
      </rPr>
      <t>Y2</t>
    </r>
    <r>
      <rPr>
        <sz val="12"/>
        <color theme="1"/>
        <rFont val="Calibri"/>
        <family val="2"/>
        <scheme val="minor"/>
      </rPr>
      <t xml:space="preserve"> and will cancel.</t>
    </r>
  </si>
  <si>
    <t>Notes</t>
  </si>
  <si>
    <t>9°, w-normal GB</t>
  </si>
  <si>
    <t>magnification factor</t>
  </si>
  <si>
    <t>apex angle</t>
  </si>
  <si>
    <t xml:space="preserve">distance </t>
  </si>
  <si>
    <t>temperature, ℃</t>
  </si>
  <si>
    <t>18° tilt boundary, migration distance in 10min</t>
  </si>
  <si>
    <t>Viswanathan paper, 1973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</si>
</sst>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4"/>
  <sheetViews>
    <sheetView tabSelected="1" zoomScale="125" zoomScaleNormal="194" zoomScalePageLayoutView="194" workbookViewId="0">
      <selection activeCell="G23" sqref="G23"/>
    </sheetView>
  </sheetViews>
  <sheetFormatPr baseColWidth="10" defaultRowHeight="16" x14ac:dyDescent="0.2"/>
  <cols>
    <col min="6" max="6" width="12" bestFit="1" customWidth="1"/>
    <col min="8" max="8" width="11.1640625" bestFit="1" customWidth="1"/>
    <col min="10" max="10" width="12.6640625" bestFit="1" customWidth="1"/>
    <col min="11" max="11" width="12" bestFit="1" customWidth="1"/>
  </cols>
  <sheetData>
    <row r="1" spans="1:15" x14ac:dyDescent="0.2">
      <c r="A1" t="s">
        <v>21</v>
      </c>
    </row>
    <row r="2" spans="1:15" x14ac:dyDescent="0.2">
      <c r="C2" t="s">
        <v>8</v>
      </c>
      <c r="D2" t="s">
        <v>12</v>
      </c>
      <c r="E2" t="s">
        <v>13</v>
      </c>
      <c r="G2" t="s">
        <v>25</v>
      </c>
    </row>
    <row r="3" spans="1:15" x14ac:dyDescent="0.2">
      <c r="C3">
        <f>1.38*10^-23</f>
        <v>1.3800000000000001E-23</v>
      </c>
      <c r="D3">
        <f>1.38*10^-19</f>
        <v>1.3799999999999998E-19</v>
      </c>
      <c r="E3" s="1">
        <f>8.617*10^(-5)</f>
        <v>8.617000000000001E-5</v>
      </c>
      <c r="G3">
        <v>23.060541945329302</v>
      </c>
    </row>
    <row r="6" spans="1:15" x14ac:dyDescent="0.2">
      <c r="C6" t="s">
        <v>23</v>
      </c>
    </row>
    <row r="7" spans="1:15" x14ac:dyDescent="0.2">
      <c r="C7" t="s">
        <v>4</v>
      </c>
      <c r="D7" t="s">
        <v>0</v>
      </c>
      <c r="E7" t="s">
        <v>3</v>
      </c>
      <c r="F7" t="s">
        <v>2</v>
      </c>
      <c r="G7" t="s">
        <v>14</v>
      </c>
      <c r="H7" t="s">
        <v>1</v>
      </c>
    </row>
    <row r="8" spans="1:15" x14ac:dyDescent="0.2">
      <c r="C8">
        <v>275</v>
      </c>
      <c r="D8">
        <v>1.4E-2</v>
      </c>
      <c r="E8" s="2">
        <f>10000/F8</f>
        <v>18.248175182481752</v>
      </c>
      <c r="F8">
        <f>C8+273</f>
        <v>548</v>
      </c>
      <c r="G8" s="1">
        <f>E8/10000</f>
        <v>1.8248175182481751E-3</v>
      </c>
      <c r="H8" s="1">
        <f>F8*D8*10^(-9)</f>
        <v>7.6720000000000008E-9</v>
      </c>
    </row>
    <row r="9" spans="1:15" x14ac:dyDescent="0.2">
      <c r="C9">
        <v>685</v>
      </c>
      <c r="D9">
        <v>660</v>
      </c>
      <c r="E9" s="2">
        <f>10000/F9</f>
        <v>10.438413361169102</v>
      </c>
      <c r="F9">
        <f>C9+273</f>
        <v>958</v>
      </c>
      <c r="G9" s="1">
        <f t="shared" ref="G9:G10" si="0">E9/10000</f>
        <v>1.0438413361169103E-3</v>
      </c>
      <c r="H9" s="1">
        <f>F9*D9*10^(-9)</f>
        <v>6.3228000000000004E-4</v>
      </c>
    </row>
    <row r="10" spans="1:15" x14ac:dyDescent="0.2">
      <c r="C10">
        <v>575</v>
      </c>
      <c r="D10">
        <v>145</v>
      </c>
      <c r="E10" s="2">
        <f>10000/F10</f>
        <v>11.79245283018868</v>
      </c>
      <c r="F10">
        <f>C10+273</f>
        <v>848</v>
      </c>
      <c r="G10" s="1">
        <f t="shared" si="0"/>
        <v>1.1792452830188679E-3</v>
      </c>
      <c r="H10" s="1">
        <f>F10*D10*10^(-9)</f>
        <v>1.2296E-4</v>
      </c>
      <c r="K10" t="s">
        <v>0</v>
      </c>
      <c r="L10" t="s">
        <v>3</v>
      </c>
      <c r="M10" t="s">
        <v>2</v>
      </c>
      <c r="N10" t="s">
        <v>14</v>
      </c>
      <c r="O10" t="s">
        <v>1</v>
      </c>
    </row>
    <row r="11" spans="1:15" x14ac:dyDescent="0.2">
      <c r="C11" t="s">
        <v>22</v>
      </c>
      <c r="E11" s="2"/>
      <c r="G11" s="1"/>
      <c r="H11" s="1"/>
      <c r="J11" t="s">
        <v>30</v>
      </c>
      <c r="L11" s="2"/>
      <c r="N11" s="1"/>
      <c r="O11" s="1"/>
    </row>
    <row r="12" spans="1:15" x14ac:dyDescent="0.2">
      <c r="C12">
        <v>575</v>
      </c>
      <c r="D12">
        <v>25.5</v>
      </c>
      <c r="E12" s="2">
        <f>10000/F12</f>
        <v>11.79245283018868</v>
      </c>
      <c r="F12">
        <f>C12+273</f>
        <v>848</v>
      </c>
      <c r="G12" s="1">
        <f t="shared" ref="G12:G13" si="1">E12/10000</f>
        <v>1.1792452830188679E-3</v>
      </c>
      <c r="H12" s="1">
        <f>F12*D12*10^(-9)</f>
        <v>2.1624000000000002E-5</v>
      </c>
      <c r="J12">
        <v>875</v>
      </c>
      <c r="K12">
        <v>22.3</v>
      </c>
      <c r="L12" s="2">
        <f>10000/J12</f>
        <v>11.428571428571429</v>
      </c>
      <c r="M12">
        <f>J12+273</f>
        <v>1148</v>
      </c>
      <c r="N12" s="1">
        <f t="shared" ref="N12:N13" si="2">L12/10000</f>
        <v>1.1428571428571429E-3</v>
      </c>
      <c r="O12" s="1">
        <f>M12*K12*10^(-9)</f>
        <v>2.5600400000000003E-5</v>
      </c>
    </row>
    <row r="13" spans="1:15" x14ac:dyDescent="0.2">
      <c r="C13">
        <v>650</v>
      </c>
      <c r="D13">
        <v>133</v>
      </c>
      <c r="E13" s="2">
        <f>10000/F13</f>
        <v>10.834236186348862</v>
      </c>
      <c r="F13">
        <f>C13+273</f>
        <v>923</v>
      </c>
      <c r="G13" s="1">
        <f t="shared" si="1"/>
        <v>1.0834236186348862E-3</v>
      </c>
      <c r="H13" s="1">
        <f>F13*D13*10^(-9)</f>
        <v>1.2275900000000001E-4</v>
      </c>
      <c r="J13">
        <v>950</v>
      </c>
      <c r="K13">
        <v>70</v>
      </c>
      <c r="L13" s="2">
        <f>10000/J13</f>
        <v>10.526315789473685</v>
      </c>
      <c r="M13">
        <f>J13+273</f>
        <v>1223</v>
      </c>
      <c r="N13" s="1">
        <f t="shared" si="2"/>
        <v>1.0526315789473684E-3</v>
      </c>
      <c r="O13" s="1">
        <f>M13*K13*10^(-9)</f>
        <v>8.5610000000000002E-5</v>
      </c>
    </row>
    <row r="14" spans="1:15" x14ac:dyDescent="0.2">
      <c r="E14" s="2"/>
      <c r="G14" s="1"/>
      <c r="H14" s="1"/>
    </row>
    <row r="15" spans="1:15" x14ac:dyDescent="0.2">
      <c r="B15" t="s">
        <v>23</v>
      </c>
      <c r="E15" s="2"/>
      <c r="G15" s="1"/>
      <c r="H15" s="1"/>
    </row>
    <row r="16" spans="1:15" x14ac:dyDescent="0.2">
      <c r="C16" t="s">
        <v>10</v>
      </c>
      <c r="D16" t="s">
        <v>11</v>
      </c>
    </row>
    <row r="17" spans="2:11" x14ac:dyDescent="0.2">
      <c r="C17">
        <f>LN(H8)</f>
        <v>-18.685688499365273</v>
      </c>
      <c r="D17">
        <f>LOG10(H8)</f>
        <v>-8.1150914058373935</v>
      </c>
      <c r="G17" t="s">
        <v>29</v>
      </c>
    </row>
    <row r="18" spans="2:11" x14ac:dyDescent="0.2">
      <c r="C18">
        <f>LN(H9)</f>
        <v>-7.366178223955079</v>
      </c>
      <c r="D18">
        <f>LOG10(H9)</f>
        <v>-3.1990905553795868</v>
      </c>
      <c r="G18" t="s">
        <v>28</v>
      </c>
    </row>
    <row r="19" spans="2:11" x14ac:dyDescent="0.2">
      <c r="C19">
        <f>LN(H10)</f>
        <v>-9.003651458733934</v>
      </c>
      <c r="D19">
        <f>LOG10(H10)</f>
        <v>-3.9102361455083114</v>
      </c>
    </row>
    <row r="20" spans="2:11" x14ac:dyDescent="0.2">
      <c r="B20" t="s">
        <v>5</v>
      </c>
      <c r="C20">
        <f>C17-C18</f>
        <v>-11.319510275410195</v>
      </c>
      <c r="D20">
        <f t="shared" ref="D20" si="3">D17-D18</f>
        <v>-4.9160008504578068</v>
      </c>
    </row>
    <row r="21" spans="2:11" x14ac:dyDescent="0.2">
      <c r="B21" t="s">
        <v>6</v>
      </c>
      <c r="C21" s="1">
        <f>$G$8-$G$9</f>
        <v>7.8097618213126478E-4</v>
      </c>
      <c r="D21" s="1">
        <f>$G$8-$G$9</f>
        <v>7.8097618213126478E-4</v>
      </c>
      <c r="E21" s="1"/>
      <c r="G21" s="1"/>
      <c r="H21" s="1"/>
    </row>
    <row r="22" spans="2:11" x14ac:dyDescent="0.2">
      <c r="B22" t="s">
        <v>7</v>
      </c>
      <c r="C22" s="1">
        <f>C20/C21</f>
        <v>-14494.053127868165</v>
      </c>
      <c r="D22" s="1">
        <f t="shared" ref="D22" si="4">D20/D21</f>
        <v>-6294.6872938457118</v>
      </c>
      <c r="E22" s="1"/>
      <c r="G22" s="1"/>
      <c r="H22" s="1"/>
    </row>
    <row r="23" spans="2:11" x14ac:dyDescent="0.2">
      <c r="B23" t="s">
        <v>9</v>
      </c>
      <c r="C23" s="1">
        <f>-C22*$E$3</f>
        <v>1.2489525580284</v>
      </c>
      <c r="D23" s="1">
        <f>-D22*$E$3</f>
        <v>0.54241320411068505</v>
      </c>
      <c r="E23" s="1"/>
      <c r="G23" s="1"/>
      <c r="H23" s="1"/>
    </row>
    <row r="24" spans="2:11" x14ac:dyDescent="0.2">
      <c r="B24" t="s">
        <v>26</v>
      </c>
      <c r="C24" s="1">
        <f>C23*$G$3</f>
        <v>28.801522852140248</v>
      </c>
      <c r="D24" s="1">
        <f>D23*$G$3</f>
        <v>12.508342445094916</v>
      </c>
    </row>
    <row r="25" spans="2:11" x14ac:dyDescent="0.2">
      <c r="B25" t="s">
        <v>22</v>
      </c>
      <c r="J25" t="s">
        <v>30</v>
      </c>
    </row>
    <row r="26" spans="2:11" x14ac:dyDescent="0.2">
      <c r="C26">
        <f>LN(H12)</f>
        <v>-10.741706748990127</v>
      </c>
      <c r="D26">
        <f>LOG10(H12)</f>
        <v>-4.6650639673093313</v>
      </c>
      <c r="K26">
        <f>LN(O12)</f>
        <v>-10.572902581600827</v>
      </c>
    </row>
    <row r="27" spans="2:11" x14ac:dyDescent="0.2">
      <c r="C27">
        <f>LN(H13)</f>
        <v>-9.0052874742218059</v>
      </c>
      <c r="D27">
        <f>LOG10(H13)</f>
        <v>-3.9109466580070023</v>
      </c>
      <c r="K27">
        <f>LN(O13)</f>
        <v>-9.3657084592098805</v>
      </c>
    </row>
    <row r="28" spans="2:11" x14ac:dyDescent="0.2">
      <c r="B28" t="s">
        <v>5</v>
      </c>
      <c r="C28">
        <f>C26-C27</f>
        <v>-1.7364192747683216</v>
      </c>
      <c r="J28" t="s">
        <v>5</v>
      </c>
      <c r="K28">
        <f>K26-K27</f>
        <v>-1.2071941223909466</v>
      </c>
    </row>
    <row r="29" spans="2:11" x14ac:dyDescent="0.2">
      <c r="B29" t="s">
        <v>6</v>
      </c>
      <c r="C29" s="1">
        <f>G12-G13</f>
        <v>9.5821664383981698E-5</v>
      </c>
      <c r="J29" t="s">
        <v>6</v>
      </c>
      <c r="K29" s="1">
        <f>N12-N13</f>
        <v>9.0225563909774546E-5</v>
      </c>
    </row>
    <row r="30" spans="2:11" x14ac:dyDescent="0.2">
      <c r="B30" t="s">
        <v>7</v>
      </c>
      <c r="C30" s="1">
        <f>C28/C29</f>
        <v>-18121.364160510188</v>
      </c>
      <c r="J30" t="s">
        <v>7</v>
      </c>
      <c r="K30" s="1">
        <f>K28/K29</f>
        <v>-13379.734856499641</v>
      </c>
    </row>
    <row r="31" spans="2:11" x14ac:dyDescent="0.2">
      <c r="B31" t="s">
        <v>9</v>
      </c>
      <c r="C31" s="1">
        <f>-C30*E3</f>
        <v>1.5615179497111631</v>
      </c>
      <c r="J31" t="s">
        <v>9</v>
      </c>
      <c r="K31" s="1">
        <f>-K30*E3</f>
        <v>1.1529317525845741</v>
      </c>
    </row>
    <row r="32" spans="2:11" x14ac:dyDescent="0.2">
      <c r="B32" t="s">
        <v>26</v>
      </c>
      <c r="C32" s="1">
        <f>C31*$G$3</f>
        <v>36.009450177698888</v>
      </c>
      <c r="F32" s="1"/>
      <c r="J32" t="s">
        <v>26</v>
      </c>
      <c r="K32" s="1">
        <f>K31*G3</f>
        <v>26.587231040578597</v>
      </c>
    </row>
    <row r="33" spans="1:4" x14ac:dyDescent="0.2">
      <c r="A33" t="s">
        <v>20</v>
      </c>
    </row>
    <row r="34" spans="1:4" x14ac:dyDescent="0.2">
      <c r="B34" t="s">
        <v>17</v>
      </c>
      <c r="C34" t="s">
        <v>18</v>
      </c>
      <c r="D34" t="s">
        <v>19</v>
      </c>
    </row>
    <row r="35" spans="1:4" x14ac:dyDescent="0.2">
      <c r="A35" t="s">
        <v>15</v>
      </c>
      <c r="B35">
        <f>0.960403966405902/1000</f>
        <v>9.60403966405902E-4</v>
      </c>
      <c r="C35">
        <v>8.1990717009134092E-6</v>
      </c>
      <c r="D35">
        <f>LN(C35)</f>
        <v>-11.711489617308168</v>
      </c>
    </row>
    <row r="36" spans="1:4" x14ac:dyDescent="0.2">
      <c r="A36" t="s">
        <v>16</v>
      </c>
      <c r="B36">
        <f>0.985678030402134/1000</f>
        <v>9.8567803040213397E-4</v>
      </c>
      <c r="C36">
        <v>4.2593162939161802E-6</v>
      </c>
      <c r="D36">
        <f>LN(C36)</f>
        <v>-12.36640190494947</v>
      </c>
    </row>
    <row r="38" spans="1:4" x14ac:dyDescent="0.2">
      <c r="B38" t="s">
        <v>5</v>
      </c>
      <c r="C38">
        <f>D35-D36</f>
        <v>0.65491228764130227</v>
      </c>
    </row>
    <row r="39" spans="1:4" x14ac:dyDescent="0.2">
      <c r="B39" t="s">
        <v>6</v>
      </c>
      <c r="C39">
        <f>B35-B36</f>
        <v>-2.5274063996231968E-5</v>
      </c>
    </row>
    <row r="40" spans="1:4" x14ac:dyDescent="0.2">
      <c r="B40" t="s">
        <v>7</v>
      </c>
      <c r="C40">
        <f>C38/C39</f>
        <v>-25912.424995795733</v>
      </c>
    </row>
    <row r="41" spans="1:4" x14ac:dyDescent="0.2">
      <c r="B41" t="s">
        <v>9</v>
      </c>
      <c r="C41" s="1">
        <f>-C40*E3</f>
        <v>2.2328736618877185</v>
      </c>
    </row>
    <row r="45" spans="1:4" x14ac:dyDescent="0.2">
      <c r="A45" t="s">
        <v>24</v>
      </c>
    </row>
    <row r="46" spans="1:4" x14ac:dyDescent="0.2">
      <c r="B46" t="s">
        <v>17</v>
      </c>
      <c r="C46" t="s">
        <v>18</v>
      </c>
      <c r="D46" t="s">
        <v>19</v>
      </c>
    </row>
    <row r="47" spans="1:4" x14ac:dyDescent="0.2">
      <c r="A47" t="s">
        <v>15</v>
      </c>
      <c r="B47">
        <f>1.60542128009559/1000</f>
        <v>1.6054212800955901E-3</v>
      </c>
      <c r="C47" s="1">
        <v>1.5153854680676299E-9</v>
      </c>
      <c r="D47">
        <f>LN(C47)</f>
        <v>-20.307595995979941</v>
      </c>
    </row>
    <row r="48" spans="1:4" x14ac:dyDescent="0.2">
      <c r="A48" t="s">
        <v>16</v>
      </c>
      <c r="B48">
        <f>1.82480194908481/1000</f>
        <v>1.8248019490848099E-3</v>
      </c>
      <c r="C48" s="1">
        <v>7.4459584585452303E-11</v>
      </c>
      <c r="D48">
        <f>LN(C48)</f>
        <v>-23.32076462652919</v>
      </c>
    </row>
    <row r="49" spans="2:3" x14ac:dyDescent="0.2">
      <c r="B49" s="1"/>
    </row>
    <row r="50" spans="2:3" x14ac:dyDescent="0.2">
      <c r="B50" t="s">
        <v>5</v>
      </c>
      <c r="C50">
        <f>D47-D48</f>
        <v>3.0131686305492487</v>
      </c>
    </row>
    <row r="51" spans="2:3" x14ac:dyDescent="0.2">
      <c r="B51" t="s">
        <v>6</v>
      </c>
      <c r="C51">
        <f>B47-B48</f>
        <v>-2.1938066898921985E-4</v>
      </c>
    </row>
    <row r="52" spans="2:3" x14ac:dyDescent="0.2">
      <c r="B52" t="s">
        <v>7</v>
      </c>
      <c r="C52">
        <f>C50/C51</f>
        <v>-13734.886690026973</v>
      </c>
    </row>
    <row r="53" spans="2:3" x14ac:dyDescent="0.2">
      <c r="B53" t="s">
        <v>9</v>
      </c>
      <c r="C53" s="1">
        <f>-C52*E3</f>
        <v>1.1835351860796244</v>
      </c>
    </row>
    <row r="54" spans="2:3" x14ac:dyDescent="0.2">
      <c r="B54" t="s">
        <v>27</v>
      </c>
      <c r="C54" s="1">
        <f>C53*$G$3</f>
        <v>27.292962802362297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3"/>
  <sheetViews>
    <sheetView zoomScale="150" zoomScaleNormal="150" zoomScalePageLayoutView="150" workbookViewId="0">
      <selection activeCell="E13" sqref="E13"/>
    </sheetView>
  </sheetViews>
  <sheetFormatPr baseColWidth="10" defaultRowHeight="16" x14ac:dyDescent="0.2"/>
  <sheetData>
    <row r="1" spans="1:9" x14ac:dyDescent="0.2">
      <c r="A1" t="s">
        <v>36</v>
      </c>
    </row>
    <row r="2" spans="1:9" x14ac:dyDescent="0.2">
      <c r="A2" t="s">
        <v>35</v>
      </c>
    </row>
    <row r="4" spans="1:9" x14ac:dyDescent="0.2">
      <c r="A4" t="s">
        <v>32</v>
      </c>
    </row>
    <row r="5" spans="1:9" x14ac:dyDescent="0.2">
      <c r="A5">
        <v>10</v>
      </c>
      <c r="B5">
        <v>10</v>
      </c>
      <c r="C5">
        <v>6</v>
      </c>
      <c r="D5">
        <v>4</v>
      </c>
    </row>
    <row r="6" spans="1:9" x14ac:dyDescent="0.2">
      <c r="A6" t="s">
        <v>31</v>
      </c>
    </row>
    <row r="7" spans="1:9" x14ac:dyDescent="0.2">
      <c r="A7">
        <v>7.7</v>
      </c>
      <c r="B7">
        <v>7.7</v>
      </c>
      <c r="C7">
        <v>13</v>
      </c>
      <c r="D7">
        <v>20.8</v>
      </c>
    </row>
    <row r="8" spans="1:9" x14ac:dyDescent="0.2">
      <c r="A8" t="s">
        <v>34</v>
      </c>
    </row>
    <row r="9" spans="1:9" x14ac:dyDescent="0.2">
      <c r="A9">
        <v>700</v>
      </c>
      <c r="B9">
        <v>650</v>
      </c>
      <c r="C9">
        <v>575</v>
      </c>
      <c r="D9">
        <v>425</v>
      </c>
    </row>
    <row r="10" spans="1:9" x14ac:dyDescent="0.2">
      <c r="A10" t="s">
        <v>33</v>
      </c>
    </row>
    <row r="11" spans="1:9" x14ac:dyDescent="0.2">
      <c r="A11">
        <v>8.1600000000000006E-3</v>
      </c>
      <c r="B11">
        <v>3.8899999999999998E-3</v>
      </c>
      <c r="C11">
        <v>2.2000000000000001E-3</v>
      </c>
      <c r="D11">
        <v>2.5000000000000001E-4</v>
      </c>
      <c r="F11">
        <v>6.1760000000000001E-3</v>
      </c>
      <c r="G11">
        <v>2.8960000000000001E-3</v>
      </c>
      <c r="H11">
        <v>1.634E-3</v>
      </c>
      <c r="I11">
        <v>1.9000000000000001E-4</v>
      </c>
    </row>
    <row r="12" spans="1:9" x14ac:dyDescent="0.2">
      <c r="A12">
        <f>A11*10000*A7</f>
        <v>628.32000000000005</v>
      </c>
      <c r="B12">
        <f>B11*10000*B7</f>
        <v>299.52999999999997</v>
      </c>
      <c r="C12">
        <f>C11*10000*C7</f>
        <v>286</v>
      </c>
      <c r="D12">
        <f>D11*10000*D7</f>
        <v>52</v>
      </c>
      <c r="F12">
        <f>F11*10000</f>
        <v>61.76</v>
      </c>
      <c r="G12">
        <f t="shared" ref="G12:H12" si="0">G11*10000</f>
        <v>28.96</v>
      </c>
      <c r="H12">
        <f t="shared" si="0"/>
        <v>16.34</v>
      </c>
      <c r="I12">
        <f>I11*10000</f>
        <v>1.9000000000000001</v>
      </c>
    </row>
    <row r="13" spans="1:9" x14ac:dyDescent="0.2">
      <c r="F13">
        <f>F12*A7</f>
        <v>475.55200000000002</v>
      </c>
      <c r="G13">
        <f>G12*B7</f>
        <v>222.99200000000002</v>
      </c>
      <c r="H13">
        <f>H12*C7</f>
        <v>212.42</v>
      </c>
      <c r="I13">
        <f>I12*D7</f>
        <v>39.520000000000003</v>
      </c>
    </row>
  </sheetData>
  <sortState ref="H4:H7">
    <sortCondition descending="1" ref="H4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Xiaoting Zhong</dc:creator>
  <cp:lastModifiedBy>Xiaoting Zhong</cp:lastModifiedBy>
  <dcterms:created xsi:type="dcterms:W3CDTF">2018-01-25T21:17:00Z</dcterms:created>
  <dcterms:modified xsi:type="dcterms:W3CDTF">2018-02-09T20:29:03Z</dcterms:modified>
</cp:coreProperties>
</file>