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250524 WIP\已完成\250605\上傳GITHUB 萬年曆 百年曆 CSV WIP\GITHUB 上傳 OK 250825\EXCEL 250825\EXCEL 工作薄 AIO\"/>
    </mc:Choice>
  </mc:AlternateContent>
  <xr:revisionPtr revIDLastSave="0" documentId="13_ncr:1_{2D4AE7F8-A410-432E-9AB4-261AB7FFBDD4}" xr6:coauthVersionLast="47" xr6:coauthVersionMax="47" xr10:uidLastSave="{00000000-0000-0000-0000-000000000000}"/>
  <bookViews>
    <workbookView xWindow="-120" yWindow="-120" windowWidth="29040" windowHeight="15840" xr2:uid="{D55EE41F-1086-4B51-B7C9-268591541070}"/>
  </bookViews>
  <sheets>
    <sheet name="當地眞太陽時_EOT高低精度_計算公式_2508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D11" i="1"/>
  <c r="E11" i="1" s="1"/>
  <c r="M10" i="1"/>
  <c r="E10" i="1"/>
  <c r="H10" i="1" s="1"/>
  <c r="D10" i="1"/>
  <c r="M9" i="1"/>
  <c r="E9" i="1"/>
  <c r="J9" i="1" s="1"/>
  <c r="D9" i="1"/>
  <c r="M8" i="1"/>
  <c r="E8" i="1"/>
  <c r="G8" i="1" s="1"/>
  <c r="D8" i="1"/>
  <c r="M7" i="1"/>
  <c r="D7" i="1"/>
  <c r="E7" i="1" s="1"/>
  <c r="M6" i="1"/>
  <c r="D6" i="1"/>
  <c r="E6" i="1" s="1"/>
  <c r="M5" i="1"/>
  <c r="D5" i="1"/>
  <c r="E5" i="1" s="1"/>
  <c r="M4" i="1"/>
  <c r="E4" i="1"/>
  <c r="G4" i="1" s="1"/>
  <c r="D4" i="1"/>
  <c r="M3" i="1"/>
  <c r="D3" i="1"/>
  <c r="E3" i="1" s="1"/>
  <c r="M2" i="1"/>
  <c r="D2" i="1"/>
  <c r="E2" i="1" s="1"/>
  <c r="I2" i="1" l="1"/>
  <c r="H2" i="1"/>
  <c r="G2" i="1"/>
  <c r="J2" i="1"/>
  <c r="F2" i="1"/>
  <c r="I6" i="1"/>
  <c r="H6" i="1"/>
  <c r="G6" i="1"/>
  <c r="J6" i="1"/>
  <c r="F6" i="1"/>
  <c r="H3" i="1"/>
  <c r="G3" i="1"/>
  <c r="F3" i="1"/>
  <c r="J3" i="1"/>
  <c r="I3" i="1"/>
  <c r="H11" i="1"/>
  <c r="G11" i="1"/>
  <c r="J11" i="1"/>
  <c r="F11" i="1"/>
  <c r="I11" i="1"/>
  <c r="J5" i="1"/>
  <c r="F5" i="1"/>
  <c r="I5" i="1"/>
  <c r="H5" i="1"/>
  <c r="G5" i="1"/>
  <c r="H7" i="1"/>
  <c r="G7" i="1"/>
  <c r="J7" i="1"/>
  <c r="F7" i="1"/>
  <c r="I7" i="1"/>
  <c r="I10" i="1"/>
  <c r="H4" i="1"/>
  <c r="H8" i="1"/>
  <c r="G9" i="1"/>
  <c r="F10" i="1"/>
  <c r="J10" i="1"/>
  <c r="I8" i="1"/>
  <c r="H9" i="1"/>
  <c r="G10" i="1"/>
  <c r="I9" i="1"/>
  <c r="I4" i="1"/>
  <c r="F4" i="1"/>
  <c r="J4" i="1"/>
  <c r="F8" i="1"/>
  <c r="J8" i="1"/>
  <c r="F9" i="1"/>
  <c r="K8" i="1" l="1"/>
  <c r="N8" i="1" s="1"/>
  <c r="P8" i="1" s="1"/>
  <c r="L8" i="1"/>
  <c r="O8" i="1" s="1"/>
  <c r="Q8" i="1" s="1"/>
  <c r="T8" i="1" s="1"/>
  <c r="L10" i="1"/>
  <c r="O10" i="1" s="1"/>
  <c r="Q10" i="1" s="1"/>
  <c r="T10" i="1" s="1"/>
  <c r="K10" i="1"/>
  <c r="N10" i="1" s="1"/>
  <c r="P10" i="1" s="1"/>
  <c r="L11" i="1"/>
  <c r="O11" i="1" s="1"/>
  <c r="Q11" i="1" s="1"/>
  <c r="T11" i="1" s="1"/>
  <c r="K11" i="1"/>
  <c r="N11" i="1" s="1"/>
  <c r="P11" i="1" s="1"/>
  <c r="L9" i="1"/>
  <c r="O9" i="1" s="1"/>
  <c r="Q9" i="1" s="1"/>
  <c r="T9" i="1" s="1"/>
  <c r="K9" i="1"/>
  <c r="N9" i="1" s="1"/>
  <c r="P9" i="1" s="1"/>
  <c r="K4" i="1"/>
  <c r="N4" i="1" s="1"/>
  <c r="P4" i="1" s="1"/>
  <c r="L4" i="1"/>
  <c r="O4" i="1" s="1"/>
  <c r="Q4" i="1" s="1"/>
  <c r="T4" i="1" s="1"/>
  <c r="L5" i="1"/>
  <c r="O5" i="1" s="1"/>
  <c r="Q5" i="1" s="1"/>
  <c r="T5" i="1" s="1"/>
  <c r="K5" i="1"/>
  <c r="N5" i="1" s="1"/>
  <c r="P5" i="1" s="1"/>
  <c r="L6" i="1"/>
  <c r="O6" i="1" s="1"/>
  <c r="Q6" i="1" s="1"/>
  <c r="T6" i="1" s="1"/>
  <c r="K6" i="1"/>
  <c r="N6" i="1" s="1"/>
  <c r="P6" i="1" s="1"/>
  <c r="L7" i="1"/>
  <c r="O7" i="1" s="1"/>
  <c r="Q7" i="1" s="1"/>
  <c r="T7" i="1" s="1"/>
  <c r="K7" i="1"/>
  <c r="N7" i="1" s="1"/>
  <c r="P7" i="1" s="1"/>
  <c r="L3" i="1"/>
  <c r="O3" i="1" s="1"/>
  <c r="Q3" i="1" s="1"/>
  <c r="T3" i="1" s="1"/>
  <c r="K3" i="1"/>
  <c r="N3" i="1" s="1"/>
  <c r="P3" i="1" s="1"/>
  <c r="L2" i="1"/>
  <c r="O2" i="1" s="1"/>
  <c r="Q2" i="1" s="1"/>
  <c r="T2" i="1" s="1"/>
  <c r="K2" i="1"/>
  <c r="N2" i="1" s="1"/>
  <c r="P2" i="1" s="1"/>
  <c r="S4" i="1" l="1"/>
  <c r="R4" i="1"/>
  <c r="S2" i="1"/>
  <c r="R2" i="1"/>
  <c r="S7" i="1"/>
  <c r="R7" i="1"/>
  <c r="R5" i="1"/>
  <c r="S5" i="1"/>
  <c r="R9" i="1"/>
  <c r="S9" i="1"/>
  <c r="S10" i="1"/>
  <c r="R10" i="1"/>
  <c r="S11" i="1"/>
  <c r="R11" i="1"/>
  <c r="S3" i="1"/>
  <c r="R3" i="1"/>
  <c r="S6" i="1"/>
  <c r="R6" i="1"/>
  <c r="S8" i="1"/>
  <c r="R8" i="1"/>
</calcChain>
</file>

<file path=xl/sharedStrings.xml><?xml version="1.0" encoding="utf-8"?>
<sst xmlns="http://schemas.openxmlformats.org/spreadsheetml/2006/main" count="21" uniqueCount="21">
  <si>
    <t>當地日期</t>
    <phoneticPr fontId="2" type="noConversion"/>
  </si>
  <si>
    <t>當地經度
（東經+ 西經-）</t>
    <phoneticPr fontId="2" type="noConversion"/>
  </si>
  <si>
    <t>年積日N</t>
    <phoneticPr fontId="2" type="noConversion"/>
  </si>
  <si>
    <t>角度B(度)</t>
    <phoneticPr fontId="2" type="noConversion"/>
  </si>
  <si>
    <t>低_SIN(2B)</t>
    <phoneticPr fontId="2" type="noConversion"/>
  </si>
  <si>
    <t>低_COS(B)</t>
    <phoneticPr fontId="2" type="noConversion"/>
  </si>
  <si>
    <t>低_SIN(B)</t>
    <phoneticPr fontId="2" type="noConversion"/>
  </si>
  <si>
    <t>高_SIN(3B)</t>
    <phoneticPr fontId="2" type="noConversion"/>
  </si>
  <si>
    <t>高_COS(3B)</t>
    <phoneticPr fontId="2" type="noConversion"/>
  </si>
  <si>
    <t>低_平均時差_EOT</t>
    <phoneticPr fontId="2" type="noConversion"/>
  </si>
  <si>
    <t>高_平均時差_EEOT</t>
    <phoneticPr fontId="2" type="noConversion"/>
  </si>
  <si>
    <t>經度時差</t>
    <phoneticPr fontId="2" type="noConversion"/>
  </si>
  <si>
    <t>低_總時間差</t>
    <phoneticPr fontId="2" type="noConversion"/>
  </si>
  <si>
    <t>高_總時間差</t>
    <phoneticPr fontId="2" type="noConversion"/>
  </si>
  <si>
    <t>低_眞太陽時</t>
  </si>
  <si>
    <t>高_眞太陽時</t>
  </si>
  <si>
    <t>高低_眞太陽時差</t>
    <phoneticPr fontId="2" type="noConversion"/>
  </si>
  <si>
    <t>低_跨日</t>
    <phoneticPr fontId="2" type="noConversion"/>
  </si>
  <si>
    <t>高_跨日</t>
    <phoneticPr fontId="2" type="noConversion"/>
  </si>
  <si>
    <t>當地時間
天文時區</t>
    <phoneticPr fontId="2" type="noConversion"/>
  </si>
  <si>
    <t>注:低為低精度，高為高精度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</si>
</sst>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[$-F400]h:mm:ss\ AM/PM"/>
  </numFmts>
  <fonts count="4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rgb="FF40404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2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 wrapText="1"/>
    </xf>
    <xf numFmtId="20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21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50B9-AC62-4E4A-AB74-0FF3E4050A01}">
  <dimension ref="A1:T13"/>
  <sheetViews>
    <sheetView tabSelected="1" workbookViewId="0">
      <selection activeCell="O18" sqref="O18"/>
    </sheetView>
  </sheetViews>
  <sheetFormatPr defaultRowHeight="17.25" x14ac:dyDescent="0.3"/>
  <cols>
    <col min="1" max="1" width="14.625" style="20" bestFit="1" customWidth="1"/>
    <col min="2" max="2" width="9.75" style="20" bestFit="1" customWidth="1"/>
    <col min="3" max="3" width="16.75" style="20" customWidth="1"/>
    <col min="4" max="4" width="8.5" style="20" bestFit="1" customWidth="1"/>
    <col min="5" max="6" width="15.75" style="20" customWidth="1"/>
    <col min="7" max="10" width="14.5" style="20" customWidth="1"/>
    <col min="11" max="11" width="18.125" style="20" bestFit="1" customWidth="1"/>
    <col min="12" max="12" width="19.375" style="20" bestFit="1" customWidth="1"/>
    <col min="13" max="13" width="9" style="20" customWidth="1"/>
    <col min="14" max="15" width="15.75" style="20" customWidth="1"/>
    <col min="16" max="17" width="23.25" style="20" customWidth="1"/>
    <col min="18" max="18" width="17.375" style="20" bestFit="1" customWidth="1"/>
    <col min="19" max="20" width="7.875" style="20" bestFit="1" customWidth="1"/>
    <col min="21" max="16384" width="9" style="4"/>
  </cols>
  <sheetData>
    <row r="1" spans="1:20" ht="34.5" x14ac:dyDescent="0.3">
      <c r="A1" s="1" t="s">
        <v>0</v>
      </c>
      <c r="B1" s="2" t="s">
        <v>19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3">
      <c r="A2" s="5">
        <v>45292</v>
      </c>
      <c r="B2" s="6">
        <v>4.0972222222222222E-2</v>
      </c>
      <c r="C2" s="3">
        <v>120.4</v>
      </c>
      <c r="D2" s="7">
        <f>A2 - DATE(YEAR(A2),1,1) + 1</f>
        <v>1</v>
      </c>
      <c r="E2" s="7">
        <f>360 / IF(OR(MOD(YEAR(A2),400)=0, AND(MOD(YEAR(A2),4)=0, MOD(YEAR(A2),100)&lt;&gt;0)), 366, 365) * (D2 - 81)</f>
        <v>-78.688524590163937</v>
      </c>
      <c r="F2" s="8">
        <f t="shared" ref="F2:F11" si="0">SIN(RADIANS(2*E2))</f>
        <v>-0.38466509970700119</v>
      </c>
      <c r="G2" s="7">
        <f t="shared" ref="G2:G11" si="1">COS(RADIANS(E2))</f>
        <v>0.19614254142819698</v>
      </c>
      <c r="H2" s="8">
        <f t="shared" ref="H2:H11" si="2">SIN(RADIANS(E2))</f>
        <v>-0.98057539406314287</v>
      </c>
      <c r="I2" s="8">
        <f t="shared" ref="I2:I11" si="3">SIN(RADIANS(3*E2))</f>
        <v>0.82967701355261891</v>
      </c>
      <c r="J2" s="8">
        <f t="shared" ref="J2:J11" si="4">COS(RADIANS(3*E2))</f>
        <v>-0.55824372202686479</v>
      </c>
      <c r="K2" s="7">
        <f>9.87*F2 -7.53*G2 -1.5*H2</f>
        <v>-3.80273477996771</v>
      </c>
      <c r="L2" s="7">
        <f xml:space="preserve"> 9.87 * F2- 7.53 * G2- 1.58 * F2+ 0.21 * J2- 0.15 * I2</f>
        <v>-4.9075097471838971</v>
      </c>
      <c r="M2" s="8">
        <f t="shared" ref="M2:M11" si="5">(C2 - ROUND(C2/15,0)*15)*4</f>
        <v>1.6000000000000227</v>
      </c>
      <c r="N2" s="8">
        <f t="shared" ref="N2:N11" si="6">(K2+M2)/1440</f>
        <v>-1.5296769305331163E-3</v>
      </c>
      <c r="O2" s="8">
        <f>(L2+M2)/1440</f>
        <v>-2.2968817688776904E-3</v>
      </c>
      <c r="P2" s="9">
        <f t="shared" ref="P2:P11" si="7">A2 + B2 + N2</f>
        <v>45292.039442545298</v>
      </c>
      <c r="Q2" s="9">
        <f t="shared" ref="Q2:Q11" si="8">A2 + B2 + O2</f>
        <v>45292.038675340453</v>
      </c>
      <c r="R2" s="10">
        <f>P2-Q2</f>
        <v>7.6720484503312036E-4</v>
      </c>
      <c r="S2" s="11" t="str">
        <f t="shared" ref="S2:S11" si="9">IF(INT(P2)&lt;INT(A2),"前日",IF(INT(P2)&gt;INT(A2),"次日","當日"))</f>
        <v>當日</v>
      </c>
      <c r="T2" s="12" t="str">
        <f t="shared" ref="T2:T11" si="10">IF(INT(Q2)&lt;INT(A2),"前日",IF(INT(Q2)&gt;INT(A2),"次日","當日"))</f>
        <v>當日</v>
      </c>
    </row>
    <row r="3" spans="1:20" x14ac:dyDescent="0.3">
      <c r="A3" s="13">
        <v>46022</v>
      </c>
      <c r="B3" s="14">
        <v>0.99791666666666667</v>
      </c>
      <c r="C3" s="11">
        <v>100</v>
      </c>
      <c r="D3" s="7">
        <f>A3 - DATE(YEAR(A3),1,1) + 1</f>
        <v>365</v>
      </c>
      <c r="E3" s="7">
        <f t="shared" ref="E3:E11" si="11">360 / IF(OR(MOD(YEAR(A3),400)=0, AND(MOD(YEAR(A3),4)=0, MOD(YEAR(A3),100)&lt;&gt;0)), 366, 365) * (D3 - 81)</f>
        <v>280.10958904109589</v>
      </c>
      <c r="F3" s="8">
        <f t="shared" si="0"/>
        <v>-0.34561231267073261</v>
      </c>
      <c r="G3" s="7">
        <f t="shared" si="1"/>
        <v>0.17553149042142777</v>
      </c>
      <c r="H3" s="8">
        <f t="shared" si="2"/>
        <v>-0.98447381675209233</v>
      </c>
      <c r="I3" s="8">
        <f t="shared" si="3"/>
        <v>0.86314212804991142</v>
      </c>
      <c r="J3" s="8">
        <f t="shared" si="4"/>
        <v>-0.50496105472152031</v>
      </c>
      <c r="K3" s="7">
        <f>9.87*F3 -7.53*G3 -1.5*H3</f>
        <v>-3.2562349238053434</v>
      </c>
      <c r="L3" s="7">
        <f t="shared" ref="L3:L11" si="12" xml:space="preserve"> 9.87 * F3- 7.53 * G3- 1.58 * F3+ 0.21 * J3- 0.15 * I3</f>
        <v>-4.4223913356127307</v>
      </c>
      <c r="M3" s="8">
        <f t="shared" si="5"/>
        <v>-20</v>
      </c>
      <c r="N3" s="8">
        <f t="shared" si="6"/>
        <v>-1.615016314153149E-2</v>
      </c>
      <c r="O3" s="8">
        <f t="shared" ref="O3:O11" si="13">(L3+M3)/1440</f>
        <v>-1.6959993983064397E-2</v>
      </c>
      <c r="P3" s="9">
        <f t="shared" si="7"/>
        <v>46022.981766503523</v>
      </c>
      <c r="Q3" s="9">
        <f t="shared" si="8"/>
        <v>46022.980956672684</v>
      </c>
      <c r="R3" s="10">
        <f t="shared" ref="R3:R11" si="14">P3-Q3</f>
        <v>8.0983083898900077E-4</v>
      </c>
      <c r="S3" s="11" t="str">
        <f t="shared" si="9"/>
        <v>當日</v>
      </c>
      <c r="T3" s="12" t="str">
        <f t="shared" si="10"/>
        <v>當日</v>
      </c>
    </row>
    <row r="4" spans="1:20" x14ac:dyDescent="0.3">
      <c r="A4" s="15">
        <v>45291</v>
      </c>
      <c r="B4" s="16">
        <v>5.5555555555555558E-3</v>
      </c>
      <c r="C4" s="17">
        <v>116.4</v>
      </c>
      <c r="D4" s="7">
        <f t="shared" ref="D4:D11" si="15">A4 - DATE(YEAR(A4),1,1) + 1</f>
        <v>365</v>
      </c>
      <c r="E4" s="7">
        <f t="shared" si="11"/>
        <v>280.10958904109589</v>
      </c>
      <c r="F4" s="8">
        <f t="shared" si="0"/>
        <v>-0.34561231267073261</v>
      </c>
      <c r="G4" s="7">
        <f t="shared" si="1"/>
        <v>0.17553149042142777</v>
      </c>
      <c r="H4" s="8">
        <f t="shared" si="2"/>
        <v>-0.98447381675209233</v>
      </c>
      <c r="I4" s="8">
        <f t="shared" si="3"/>
        <v>0.86314212804991142</v>
      </c>
      <c r="J4" s="8">
        <f t="shared" si="4"/>
        <v>-0.50496105472152031</v>
      </c>
      <c r="K4" s="7">
        <f t="shared" ref="K4:K11" si="16">9.87*F4 -7.53*G4 -1.5*H4</f>
        <v>-3.2562349238053434</v>
      </c>
      <c r="L4" s="7">
        <f t="shared" si="12"/>
        <v>-4.4223913356127307</v>
      </c>
      <c r="M4" s="8">
        <f t="shared" si="5"/>
        <v>-14.399999999999977</v>
      </c>
      <c r="N4" s="8">
        <f t="shared" si="6"/>
        <v>-1.2261274252642585E-2</v>
      </c>
      <c r="O4" s="8">
        <f t="shared" si="13"/>
        <v>-1.3071105094175492E-2</v>
      </c>
      <c r="P4" s="9">
        <f t="shared" si="7"/>
        <v>45290.993294281303</v>
      </c>
      <c r="Q4" s="9">
        <f t="shared" si="8"/>
        <v>45290.992484450464</v>
      </c>
      <c r="R4" s="10">
        <f t="shared" si="14"/>
        <v>8.0983083898900077E-4</v>
      </c>
      <c r="S4" s="11" t="str">
        <f t="shared" si="9"/>
        <v>前日</v>
      </c>
      <c r="T4" s="12" t="str">
        <f t="shared" si="10"/>
        <v>前日</v>
      </c>
    </row>
    <row r="5" spans="1:20" x14ac:dyDescent="0.3">
      <c r="A5" s="15">
        <v>365</v>
      </c>
      <c r="B5" s="16">
        <v>5.5555555555555558E-3</v>
      </c>
      <c r="C5" s="17">
        <v>116.4</v>
      </c>
      <c r="D5" s="7">
        <f t="shared" si="15"/>
        <v>365</v>
      </c>
      <c r="E5" s="7">
        <f t="shared" si="11"/>
        <v>280.10958904109589</v>
      </c>
      <c r="F5" s="8">
        <f t="shared" si="0"/>
        <v>-0.34561231267073261</v>
      </c>
      <c r="G5" s="7">
        <f t="shared" si="1"/>
        <v>0.17553149042142777</v>
      </c>
      <c r="H5" s="8">
        <f t="shared" si="2"/>
        <v>-0.98447381675209233</v>
      </c>
      <c r="I5" s="8">
        <f t="shared" si="3"/>
        <v>0.86314212804991142</v>
      </c>
      <c r="J5" s="8">
        <f t="shared" si="4"/>
        <v>-0.50496105472152031</v>
      </c>
      <c r="K5" s="7">
        <f t="shared" si="16"/>
        <v>-3.2562349238053434</v>
      </c>
      <c r="L5" s="7">
        <f t="shared" si="12"/>
        <v>-4.4223913356127307</v>
      </c>
      <c r="M5" s="8">
        <f t="shared" si="5"/>
        <v>-14.399999999999977</v>
      </c>
      <c r="N5" s="8">
        <f t="shared" si="6"/>
        <v>-1.2261274252642585E-2</v>
      </c>
      <c r="O5" s="8">
        <f t="shared" si="13"/>
        <v>-1.3071105094175492E-2</v>
      </c>
      <c r="P5" s="9">
        <f t="shared" si="7"/>
        <v>364.99329428130289</v>
      </c>
      <c r="Q5" s="9">
        <f t="shared" si="8"/>
        <v>364.99248445046135</v>
      </c>
      <c r="R5" s="10">
        <f t="shared" si="14"/>
        <v>8.0983084154695462E-4</v>
      </c>
      <c r="S5" s="11" t="str">
        <f t="shared" si="9"/>
        <v>前日</v>
      </c>
      <c r="T5" s="12" t="str">
        <f t="shared" si="10"/>
        <v>前日</v>
      </c>
    </row>
    <row r="6" spans="1:20" x14ac:dyDescent="0.3">
      <c r="A6" s="15">
        <v>365</v>
      </c>
      <c r="B6" s="16">
        <v>5.5555555555555558E-3</v>
      </c>
      <c r="C6" s="11">
        <v>0</v>
      </c>
      <c r="D6" s="7">
        <f t="shared" si="15"/>
        <v>365</v>
      </c>
      <c r="E6" s="7">
        <f t="shared" si="11"/>
        <v>280.10958904109589</v>
      </c>
      <c r="F6" s="8">
        <f t="shared" si="0"/>
        <v>-0.34561231267073261</v>
      </c>
      <c r="G6" s="7">
        <f t="shared" si="1"/>
        <v>0.17553149042142777</v>
      </c>
      <c r="H6" s="8">
        <f t="shared" si="2"/>
        <v>-0.98447381675209233</v>
      </c>
      <c r="I6" s="8">
        <f t="shared" si="3"/>
        <v>0.86314212804991142</v>
      </c>
      <c r="J6" s="8">
        <f t="shared" si="4"/>
        <v>-0.50496105472152031</v>
      </c>
      <c r="K6" s="7">
        <f t="shared" si="16"/>
        <v>-3.2562349238053434</v>
      </c>
      <c r="L6" s="7">
        <f t="shared" si="12"/>
        <v>-4.4223913356127307</v>
      </c>
      <c r="M6" s="8">
        <f t="shared" si="5"/>
        <v>0</v>
      </c>
      <c r="N6" s="8">
        <f t="shared" si="6"/>
        <v>-2.2612742526425997E-3</v>
      </c>
      <c r="O6" s="8">
        <f t="shared" si="13"/>
        <v>-3.0711050941755074E-3</v>
      </c>
      <c r="P6" s="9">
        <f t="shared" si="7"/>
        <v>365.00329428130289</v>
      </c>
      <c r="Q6" s="9">
        <f t="shared" si="8"/>
        <v>365.00248445046134</v>
      </c>
      <c r="R6" s="10">
        <f t="shared" si="14"/>
        <v>8.0983084154695462E-4</v>
      </c>
      <c r="S6" s="11" t="str">
        <f t="shared" si="9"/>
        <v>當日</v>
      </c>
      <c r="T6" s="12" t="str">
        <f t="shared" si="10"/>
        <v>當日</v>
      </c>
    </row>
    <row r="7" spans="1:20" x14ac:dyDescent="0.3">
      <c r="A7" s="5">
        <v>45292</v>
      </c>
      <c r="B7" s="18">
        <v>6.9444444444444447E-4</v>
      </c>
      <c r="C7" s="17">
        <v>179.9</v>
      </c>
      <c r="D7" s="7">
        <f t="shared" si="15"/>
        <v>1</v>
      </c>
      <c r="E7" s="7">
        <f t="shared" si="11"/>
        <v>-78.688524590163937</v>
      </c>
      <c r="F7" s="8">
        <f t="shared" si="0"/>
        <v>-0.38466509970700119</v>
      </c>
      <c r="G7" s="7">
        <f t="shared" si="1"/>
        <v>0.19614254142819698</v>
      </c>
      <c r="H7" s="8">
        <f t="shared" si="2"/>
        <v>-0.98057539406314287</v>
      </c>
      <c r="I7" s="8">
        <f t="shared" si="3"/>
        <v>0.82967701355261891</v>
      </c>
      <c r="J7" s="8">
        <f t="shared" si="4"/>
        <v>-0.55824372202686479</v>
      </c>
      <c r="K7" s="7">
        <f t="shared" si="16"/>
        <v>-3.80273477996771</v>
      </c>
      <c r="L7" s="7">
        <f t="shared" si="12"/>
        <v>-4.9075097471838971</v>
      </c>
      <c r="M7" s="8">
        <f t="shared" si="5"/>
        <v>-0.39999999999997726</v>
      </c>
      <c r="N7" s="8">
        <f t="shared" si="6"/>
        <v>-2.9185658194220052E-3</v>
      </c>
      <c r="O7" s="8">
        <f t="shared" si="13"/>
        <v>-3.6857706577665796E-3</v>
      </c>
      <c r="P7" s="9">
        <f t="shared" si="7"/>
        <v>45291.997775878626</v>
      </c>
      <c r="Q7" s="9">
        <f t="shared" si="8"/>
        <v>45291.997008673789</v>
      </c>
      <c r="R7" s="10">
        <f t="shared" si="14"/>
        <v>7.6720483775716275E-4</v>
      </c>
      <c r="S7" s="11" t="str">
        <f t="shared" si="9"/>
        <v>前日</v>
      </c>
      <c r="T7" s="12" t="str">
        <f t="shared" si="10"/>
        <v>前日</v>
      </c>
    </row>
    <row r="8" spans="1:20" x14ac:dyDescent="0.3">
      <c r="A8" s="19">
        <v>45464</v>
      </c>
      <c r="B8" s="14">
        <v>0.99861111111111101</v>
      </c>
      <c r="C8" s="17">
        <v>100.6</v>
      </c>
      <c r="D8" s="7">
        <f t="shared" si="15"/>
        <v>173</v>
      </c>
      <c r="E8" s="7">
        <f t="shared" si="11"/>
        <v>90.491803278688522</v>
      </c>
      <c r="F8" s="8">
        <f t="shared" si="0"/>
        <v>-1.7166329754707124E-2</v>
      </c>
      <c r="G8" s="7">
        <f t="shared" si="1"/>
        <v>-8.5834810820869332E-3</v>
      </c>
      <c r="H8" s="8">
        <f t="shared" si="2"/>
        <v>0.9999631612477099</v>
      </c>
      <c r="I8" s="8">
        <f t="shared" si="3"/>
        <v>-0.99966846751431304</v>
      </c>
      <c r="J8" s="8">
        <f t="shared" si="4"/>
        <v>2.5747913654988634E-2</v>
      </c>
      <c r="K8" s="7">
        <f t="shared" si="16"/>
        <v>-1.6047428040024094</v>
      </c>
      <c r="L8" s="7">
        <f t="shared" si="12"/>
        <v>7.7682070876287118E-2</v>
      </c>
      <c r="M8" s="8">
        <f t="shared" si="5"/>
        <v>-17.600000000000023</v>
      </c>
      <c r="N8" s="8">
        <f t="shared" si="6"/>
        <v>-1.3336626947223911E-2</v>
      </c>
      <c r="O8" s="8">
        <f t="shared" si="13"/>
        <v>-1.2168276339669262E-2</v>
      </c>
      <c r="P8" s="9">
        <f t="shared" si="7"/>
        <v>45464.98527448417</v>
      </c>
      <c r="Q8" s="9">
        <f t="shared" si="8"/>
        <v>45464.986442834772</v>
      </c>
      <c r="R8" s="10">
        <f t="shared" si="14"/>
        <v>-1.1683506018016487E-3</v>
      </c>
      <c r="S8" s="11" t="str">
        <f t="shared" si="9"/>
        <v>當日</v>
      </c>
      <c r="T8" s="12" t="str">
        <f t="shared" si="10"/>
        <v>當日</v>
      </c>
    </row>
    <row r="9" spans="1:20" x14ac:dyDescent="0.3">
      <c r="A9" s="13">
        <v>45354</v>
      </c>
      <c r="B9" s="14">
        <v>0.79166666666666663</v>
      </c>
      <c r="C9" s="11">
        <v>80</v>
      </c>
      <c r="D9" s="7">
        <f t="shared" si="15"/>
        <v>63</v>
      </c>
      <c r="E9" s="7">
        <f t="shared" si="11"/>
        <v>-17.704918032786885</v>
      </c>
      <c r="F9" s="8">
        <f t="shared" si="0"/>
        <v>-0.57942109820456378</v>
      </c>
      <c r="G9" s="7">
        <f t="shared" si="1"/>
        <v>0.9526353808033825</v>
      </c>
      <c r="H9" s="8">
        <f t="shared" si="2"/>
        <v>-0.3041148323275179</v>
      </c>
      <c r="I9" s="8">
        <f t="shared" si="3"/>
        <v>-0.79983924473971935</v>
      </c>
      <c r="J9" s="8">
        <f t="shared" si="4"/>
        <v>0.60021428054836823</v>
      </c>
      <c r="K9" s="7">
        <f t="shared" si="16"/>
        <v>-12.436058408237239</v>
      </c>
      <c r="L9" s="7">
        <f t="shared" si="12"/>
        <v>-11.730724435939189</v>
      </c>
      <c r="M9" s="8">
        <f t="shared" si="5"/>
        <v>20</v>
      </c>
      <c r="N9" s="8">
        <f t="shared" si="6"/>
        <v>5.2527372165019175E-3</v>
      </c>
      <c r="O9" s="8">
        <f t="shared" si="13"/>
        <v>5.7425524750422301E-3</v>
      </c>
      <c r="P9" s="9">
        <f t="shared" si="7"/>
        <v>45354.796919403881</v>
      </c>
      <c r="Q9" s="9">
        <f t="shared" si="8"/>
        <v>45354.797409219136</v>
      </c>
      <c r="R9" s="10">
        <f t="shared" si="14"/>
        <v>-4.8981525469571352E-4</v>
      </c>
      <c r="S9" s="11" t="str">
        <f t="shared" si="9"/>
        <v>當日</v>
      </c>
      <c r="T9" s="12" t="str">
        <f t="shared" si="10"/>
        <v>當日</v>
      </c>
    </row>
    <row r="10" spans="1:20" x14ac:dyDescent="0.3">
      <c r="A10" s="13">
        <v>45657</v>
      </c>
      <c r="B10" s="14">
        <v>0.99930555555555556</v>
      </c>
      <c r="C10" s="11">
        <v>-81</v>
      </c>
      <c r="D10" s="7">
        <f t="shared" si="15"/>
        <v>366</v>
      </c>
      <c r="E10" s="7">
        <f t="shared" si="11"/>
        <v>280.32786885245901</v>
      </c>
      <c r="F10" s="8">
        <f t="shared" si="0"/>
        <v>-0.35275208654909451</v>
      </c>
      <c r="G10" s="7">
        <f t="shared" si="1"/>
        <v>0.17928075881073555</v>
      </c>
      <c r="H10" s="8">
        <f t="shared" si="2"/>
        <v>-0.98379795157351635</v>
      </c>
      <c r="I10" s="8">
        <f t="shared" si="3"/>
        <v>0.85731462807633252</v>
      </c>
      <c r="J10" s="8">
        <f t="shared" si="4"/>
        <v>-0.51479280150983042</v>
      </c>
      <c r="K10" s="7">
        <f t="shared" si="16"/>
        <v>-3.355950280724127</v>
      </c>
      <c r="L10" s="7">
        <f t="shared" si="12"/>
        <v>-4.5110025938653457</v>
      </c>
      <c r="M10" s="8">
        <f t="shared" si="5"/>
        <v>-24</v>
      </c>
      <c r="N10" s="8">
        <f t="shared" si="6"/>
        <v>-1.899718769494731E-2</v>
      </c>
      <c r="O10" s="8">
        <f t="shared" si="13"/>
        <v>-1.9799307356850933E-2</v>
      </c>
      <c r="P10" s="9">
        <f t="shared" si="7"/>
        <v>45657.980308367856</v>
      </c>
      <c r="Q10" s="9">
        <f t="shared" si="8"/>
        <v>45657.979506248194</v>
      </c>
      <c r="R10" s="10">
        <f t="shared" si="14"/>
        <v>8.0211966269416735E-4</v>
      </c>
      <c r="S10" s="11" t="str">
        <f t="shared" si="9"/>
        <v>當日</v>
      </c>
      <c r="T10" s="12" t="str">
        <f t="shared" si="10"/>
        <v>當日</v>
      </c>
    </row>
    <row r="11" spans="1:20" x14ac:dyDescent="0.3">
      <c r="A11" s="13">
        <v>45658</v>
      </c>
      <c r="B11" s="14">
        <v>1.04097222222222</v>
      </c>
      <c r="C11" s="11">
        <v>-80</v>
      </c>
      <c r="D11" s="7">
        <f t="shared" si="15"/>
        <v>1</v>
      </c>
      <c r="E11" s="7">
        <f t="shared" si="11"/>
        <v>-78.904109589041099</v>
      </c>
      <c r="F11" s="8">
        <f t="shared" si="0"/>
        <v>-0.37770796520396488</v>
      </c>
      <c r="G11" s="7">
        <f t="shared" si="1"/>
        <v>0.19245158197082998</v>
      </c>
      <c r="H11" s="8">
        <f t="shared" si="2"/>
        <v>-0.98130647027160933</v>
      </c>
      <c r="I11" s="8">
        <f t="shared" si="3"/>
        <v>0.83592547941863693</v>
      </c>
      <c r="J11" s="8">
        <f t="shared" si="4"/>
        <v>-0.54884295828471907</v>
      </c>
      <c r="K11" s="7">
        <f t="shared" si="16"/>
        <v>-3.7051783233960691</v>
      </c>
      <c r="L11" s="7">
        <f t="shared" si="12"/>
        <v>-4.8210052869338051</v>
      </c>
      <c r="M11" s="8">
        <f t="shared" si="5"/>
        <v>-20</v>
      </c>
      <c r="N11" s="8">
        <f t="shared" si="6"/>
        <v>-1.6461929391247271E-2</v>
      </c>
      <c r="O11" s="8">
        <f t="shared" si="13"/>
        <v>-1.7236809227037363E-2</v>
      </c>
      <c r="P11" s="9">
        <f t="shared" si="7"/>
        <v>45659.024510292831</v>
      </c>
      <c r="Q11" s="9">
        <f t="shared" si="8"/>
        <v>45659.023735413</v>
      </c>
      <c r="R11" s="10">
        <f t="shared" si="14"/>
        <v>7.7487983071478084E-4</v>
      </c>
      <c r="S11" s="11" t="str">
        <f t="shared" si="9"/>
        <v>次日</v>
      </c>
      <c r="T11" s="12" t="str">
        <f t="shared" si="10"/>
        <v>次日</v>
      </c>
    </row>
    <row r="13" spans="1:20" x14ac:dyDescent="0.3">
      <c r="R13" s="21" t="s">
        <v>20</v>
      </c>
      <c r="S13" s="21"/>
      <c r="T13" s="21"/>
    </row>
  </sheetData>
  <mergeCells count="1">
    <mergeCell ref="R13:T1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當地眞太陽時_EOT高低精度_計算公式_250816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2025-08-24T23:08:55Z</dcterms:created>
  <dcterms:modified xsi:type="dcterms:W3CDTF">2025-08-24T23:54:05Z</dcterms:modified>
</cp:coreProperties>
</file>