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xr:revisionPtr revIDLastSave="0" documentId="13_ncr:801_{2AB0E827-E717-4EF7-8AC5-CA4BB03B0FF3}" xr6:coauthVersionLast="41" xr6:coauthVersionMax="41" xr10:uidLastSave="{00000000-0000-0000-0000-000000000000}"/>
  <bookViews>
    <workbookView xWindow="380" yWindow="380" windowWidth="38640" windowHeight="21860" tabRatio="866" firstSheet="1" activeTab="1" xr2:uid="{00000000-000D-0000-FFFF-FFFF00000000}"/>
  </bookViews>
  <sheets>
    <sheet name="评估表使用说明" sheetId="18" r:id="rId1"/>
    <sheet name="0.评估汇总" sheetId="12" r:id="rId2"/>
    <sheet name="A1.业务安全风险评估" sheetId="1" r:id="rId3"/>
    <sheet name="A2.企业安全保障能力评估" sheetId="2" r:id="rId4"/>
    <sheet name="与实施要求对照" sheetId="8" state="hidden" r:id="rId5"/>
    <sheet name="A3.匹配性分析" sheetId="10" r:id="rId6"/>
    <sheet name="A4.整体风险分析矩阵" sheetId="13" r:id="rId7"/>
    <sheet name="A5.整体保障能力分析矩阵" sheetId="14" r:id="rId8"/>
    <sheet name="B.业务系统安全" sheetId="16" r:id="rId9"/>
    <sheet name="C.数据安全" sheetId="17" r:id="rId10"/>
  </sheets>
  <definedNames>
    <definedName name="_xlnm._FilterDatabase" localSheetId="5" hidden="1">'A3.匹配性分析'!$C$3:$I$45</definedName>
    <definedName name="_xlnm.Criteria" localSheetId="5">'A3.匹配性分析'!#REF!</definedName>
    <definedName name="OLE_LINK1" localSheetId="2">'A1.业务安全风险评估'!$E$8</definedName>
    <definedName name="OLE_LINK3" localSheetId="2">'A1.业务安全风险评估'!#REF!</definedName>
    <definedName name="OLE_LINK6" localSheetId="2">'A1.业务安全风险评估'!#REF!</definedName>
    <definedName name="OLE_LINK8" localSheetId="3">'A2.企业安全保障能力评估'!#REF!</definedName>
    <definedName name="_xlnm.Print_Area" localSheetId="0">评估表使用说明!$B$1:$F$13</definedName>
    <definedName name="_xlnm.Extract" localSheetId="5">'A3.匹配性分析'!#REF!</definedName>
  </definedNames>
  <calcPr calcId="181029"/>
  <oleSize ref="A1"/>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2" authorId="0" shapeId="0" xr:uid="{00000000-0006-0000-0000-000001000000}">
      <text>
        <r>
          <rPr>
            <b/>
            <sz val="9"/>
            <rFont val="宋体"/>
            <charset val="134"/>
          </rPr>
          <t>作者:</t>
        </r>
        <r>
          <rPr>
            <sz val="9"/>
            <rFont val="宋体"/>
            <charset val="134"/>
          </rPr>
          <t xml:space="preserve">
标红的为需填写的工作表，请按顺序进行评估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2" authorId="0" shapeId="0" xr:uid="{00000000-0006-0000-0100-000001000000}">
      <text>
        <r>
          <rPr>
            <b/>
            <sz val="9"/>
            <rFont val="宋体"/>
            <charset val="134"/>
          </rPr>
          <t>作者:</t>
        </r>
        <r>
          <rPr>
            <sz val="9"/>
            <rFont val="宋体"/>
            <charset val="134"/>
          </rPr>
          <t xml:space="preserve">
如有需要可进行备注</t>
        </r>
      </text>
    </comment>
    <comment ref="E8" authorId="0" shapeId="0" xr:uid="{00000000-0006-0000-0100-000002000000}">
      <text>
        <r>
          <rPr>
            <b/>
            <sz val="9"/>
            <rFont val="宋体"/>
            <charset val="134"/>
          </rPr>
          <t>作者:</t>
        </r>
        <r>
          <rPr>
            <sz val="9"/>
            <rFont val="宋体"/>
            <charset val="134"/>
          </rPr>
          <t xml:space="preserve">
以合作方为主合作运营的业务：若电信方只做渠道推广、冠名销售，技术实现均在合作企业的，要求合作企业出具信息安全报告并进行审核，在此基础上，加评“A3.企业安全保障能力评估-25.合作企业的安全能力”，形成评估报告，不需要单独开展评估。具体见“A3.企业安全保障能力评估-25.合作企业的安全能力”</t>
        </r>
      </text>
    </comment>
    <comment ref="D9" authorId="0" shapeId="0" xr:uid="{00000000-0006-0000-0100-000003000000}">
      <text>
        <r>
          <rPr>
            <b/>
            <sz val="9"/>
            <rFont val="宋体"/>
            <charset val="134"/>
          </rPr>
          <t>作者:</t>
        </r>
        <r>
          <rPr>
            <sz val="9"/>
            <rFont val="宋体"/>
            <charset val="134"/>
          </rPr>
          <t xml:space="preserve">
存量业务为现有用户规模；新上线业务为预期用户规模</t>
        </r>
      </text>
    </comment>
    <comment ref="C10" authorId="0" shapeId="0" xr:uid="{00000000-0006-0000-0100-000004000000}">
      <text>
        <r>
          <rPr>
            <b/>
            <sz val="9"/>
            <rFont val="宋体"/>
            <charset val="134"/>
          </rPr>
          <t>作者:</t>
        </r>
        <r>
          <rPr>
            <sz val="9"/>
            <rFont val="宋体"/>
            <charset val="134"/>
          </rPr>
          <t xml:space="preserve">
通过下拉框选择“是/否”，表格将自动判断“业务安全风险评估”、“企业安全保障能力评估”表中的评估事项是否适用。</t>
        </r>
      </text>
    </comment>
    <comment ref="D11" authorId="0" shapeId="0" xr:uid="{00000000-0006-0000-0100-000005000000}">
      <text>
        <r>
          <rPr>
            <b/>
            <sz val="9"/>
            <rFont val="宋体"/>
            <charset val="134"/>
          </rPr>
          <t>作者:</t>
        </r>
        <r>
          <rPr>
            <sz val="9"/>
            <rFont val="宋体"/>
            <charset val="134"/>
          </rPr>
          <t xml:space="preserve">
包括网页/应用的内容呈现、系统消息/短信推送等。</t>
        </r>
      </text>
    </comment>
    <comment ref="D12" authorId="0" shapeId="0" xr:uid="{00000000-0006-0000-0100-000006000000}">
      <text>
        <r>
          <rPr>
            <b/>
            <sz val="9"/>
            <rFont val="宋体"/>
            <charset val="134"/>
          </rPr>
          <t>作者:</t>
        </r>
        <r>
          <rPr>
            <sz val="9"/>
            <rFont val="宋体"/>
            <charset val="134"/>
          </rPr>
          <t xml:space="preserve">
包括评论/转发、公众账号、聊天群组等</t>
        </r>
      </text>
    </comment>
    <comment ref="D18" authorId="0" shapeId="0" xr:uid="{00000000-0006-0000-0100-000007000000}">
      <text>
        <r>
          <rPr>
            <b/>
            <sz val="9"/>
            <rFont val="宋体"/>
            <charset val="134"/>
          </rPr>
          <t>作者:</t>
        </r>
        <r>
          <rPr>
            <sz val="9"/>
            <rFont val="宋体"/>
            <charset val="134"/>
          </rPr>
          <t xml:space="preserve">
指天翼空间、爱游戏等应用分发平台，且平台包含非电信应用</t>
        </r>
      </text>
    </comment>
    <comment ref="B22" authorId="0" shapeId="0" xr:uid="{00000000-0006-0000-0100-000008000000}">
      <text>
        <r>
          <rPr>
            <b/>
            <sz val="9"/>
            <rFont val="宋体"/>
            <charset val="134"/>
          </rPr>
          <t>作者:</t>
        </r>
        <r>
          <rPr>
            <sz val="9"/>
            <rFont val="宋体"/>
            <charset val="134"/>
          </rPr>
          <t xml:space="preserve">
自动统计，无需填写</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3" authorId="0" shapeId="0" xr:uid="{00000000-0006-0000-0200-000001000000}">
      <text>
        <r>
          <rPr>
            <b/>
            <sz val="9"/>
            <rFont val="宋体"/>
            <charset val="134"/>
          </rPr>
          <t>作者:</t>
        </r>
        <r>
          <rPr>
            <sz val="9"/>
            <rFont val="宋体"/>
            <charset val="134"/>
          </rPr>
          <t xml:space="preserve">
存量业务为现有用户规模，新上线业务为预期用户规模。</t>
        </r>
      </text>
    </comment>
    <comment ref="F4" authorId="0" shapeId="0" xr:uid="{00000000-0006-0000-0200-000002000000}">
      <text>
        <r>
          <rPr>
            <b/>
            <sz val="9"/>
            <rFont val="宋体"/>
            <charset val="134"/>
          </rPr>
          <t>作者:</t>
        </r>
        <r>
          <rPr>
            <sz val="9"/>
            <rFont val="宋体"/>
            <charset val="134"/>
          </rPr>
          <t xml:space="preserve">
存量业务为现有用户类型，新上线业务为预期用户类型。</t>
        </r>
      </text>
    </comment>
    <comment ref="I22" authorId="0" shapeId="0" xr:uid="{00000000-0006-0000-0200-000003000000}">
      <text>
        <r>
          <rPr>
            <b/>
            <sz val="9"/>
            <rFont val="宋体"/>
            <charset val="134"/>
          </rPr>
          <t>作者:</t>
        </r>
        <r>
          <rPr>
            <sz val="9"/>
            <rFont val="宋体"/>
            <charset val="134"/>
          </rPr>
          <t xml:space="preserve">
合作模式包括：
1.技术合作：主运营方以自有业务经营许可、独立业务品牌面向用户提供服务，另一方负责业务功能核心系统建设运维；
2.服务合作：双方合作面向公众用户提供服务，合作双方均提供了业务功能核心系统或资源基础。</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2" authorId="0" shapeId="0" xr:uid="{00000000-0006-0000-0300-000001000000}">
      <text>
        <r>
          <rPr>
            <b/>
            <sz val="9"/>
            <rFont val="宋体"/>
            <charset val="134"/>
          </rPr>
          <t>作者:</t>
        </r>
        <r>
          <rPr>
            <sz val="9"/>
            <rFont val="宋体"/>
            <charset val="134"/>
          </rPr>
          <t xml:space="preserve">
需同时满足才为“是”</t>
        </r>
      </text>
    </comment>
    <comment ref="E27" authorId="0" shapeId="0" xr:uid="{00000000-0006-0000-0300-000002000000}">
      <text>
        <r>
          <rPr>
            <b/>
            <sz val="9"/>
            <rFont val="宋体"/>
            <charset val="134"/>
          </rPr>
          <t>作者:
针对第3条：</t>
        </r>
        <r>
          <rPr>
            <sz val="9"/>
            <rFont val="宋体"/>
            <charset val="134"/>
          </rPr>
          <t xml:space="preserve">
（1）中国电信为主合作运营业务：需针对自身业务分工部分的业务安全风险及保障能力开展评估，并结合合作企业评估结果，形成评估报告。
（2）合作方为主合作运营业务：若电信方只做渠道推广、冠名销售，技术实现均在合作企业的，在合作企业评估报告的基础上，加评本条，不需要单独开展评估。</t>
        </r>
      </text>
    </comment>
    <comment ref="G30" authorId="0" shapeId="0" xr:uid="{00000000-0006-0000-0300-000003000000}">
      <text>
        <r>
          <rPr>
            <b/>
            <sz val="9"/>
            <rFont val="宋体"/>
            <charset val="134"/>
          </rPr>
          <t>作者:</t>
        </r>
        <r>
          <rPr>
            <sz val="9"/>
            <rFont val="宋体"/>
            <charset val="134"/>
          </rPr>
          <t xml:space="preserve">
指天翼空间、爱游戏等应用分发平台，且平台包含非电信应用</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5" authorId="0" shapeId="0" xr:uid="{00000000-0006-0000-0800-000001000000}">
      <text>
        <r>
          <rPr>
            <sz val="9"/>
            <rFont val="宋体"/>
            <charset val="134"/>
          </rPr>
          <t>二选一：
威胁赋值（涉及）
0（不涉及）</t>
        </r>
      </text>
    </comment>
    <comment ref="J5" authorId="0" shapeId="0" xr:uid="{00000000-0006-0000-0800-000002000000}">
      <text>
        <r>
          <rPr>
            <sz val="9"/>
            <rFont val="宋体"/>
            <charset val="134"/>
          </rPr>
          <t xml:space="preserve">三选一：
脆弱性赋值
0
不涉及
</t>
        </r>
      </text>
    </comment>
    <comment ref="K5" authorId="0" shapeId="0" xr:uid="{00000000-0006-0000-0800-000003000000}">
      <text>
        <r>
          <rPr>
            <b/>
            <sz val="12"/>
            <rFont val="宋体"/>
            <charset val="134"/>
          </rPr>
          <t xml:space="preserve">
1-10万（含10万）： 1
10万以上-100万（含100万）：2
100万以上-1000万（含1000万）：3
1000万以上-5000万（含5000万）：4
5000万以上：5
</t>
        </r>
      </text>
    </comment>
    <comment ref="O5" authorId="0" shapeId="0" xr:uid="{00000000-0006-0000-0800-000004000000}">
      <text>
        <r>
          <rPr>
            <sz val="9"/>
            <rFont val="宋体"/>
            <charset val="134"/>
          </rPr>
          <t>采用何种方法/工具，做了哪些测试，得出哪些结论，提供
相关截屏材料</t>
        </r>
      </text>
    </comment>
    <comment ref="F12" authorId="0" shapeId="0" xr:uid="{00000000-0006-0000-0800-000005000000}">
      <text>
        <r>
          <rPr>
            <sz val="9"/>
            <rFont val="宋体"/>
            <charset val="134"/>
          </rPr>
          <t>二选一：
威胁赋值（涉及）
0（不涉及）</t>
        </r>
      </text>
    </comment>
    <comment ref="J12" authorId="0" shapeId="0" xr:uid="{00000000-0006-0000-0800-000006000000}">
      <text>
        <r>
          <rPr>
            <sz val="9"/>
            <rFont val="宋体"/>
            <charset val="134"/>
          </rPr>
          <t xml:space="preserve">三选一：
脆弱性赋值
0
不涉及
</t>
        </r>
      </text>
    </comment>
    <comment ref="K12" authorId="0" shapeId="0" xr:uid="{00000000-0006-0000-0800-000007000000}">
      <text>
        <r>
          <rPr>
            <b/>
            <sz val="12"/>
            <rFont val="宋体"/>
            <charset val="134"/>
          </rPr>
          <t xml:space="preserve">1-10万（含10万）： 1
10万以上-100万（含100万）：2
100万以上-1000万（含1000万）：3
1000万以上-5000万（含5000万）：4
5000万以上：5
</t>
        </r>
      </text>
    </comment>
    <comment ref="O12" authorId="0" shapeId="0" xr:uid="{00000000-0006-0000-0800-000008000000}">
      <text>
        <r>
          <rPr>
            <sz val="9"/>
            <rFont val="宋体"/>
            <charset val="134"/>
          </rPr>
          <t>采用何种方法/工具，做了哪些测试，得出哪些结论，提供
相关截屏材料</t>
        </r>
      </text>
    </comment>
    <comment ref="F17" authorId="0" shapeId="0" xr:uid="{00000000-0006-0000-0800-000009000000}">
      <text>
        <r>
          <rPr>
            <sz val="9"/>
            <rFont val="宋体"/>
            <charset val="134"/>
          </rPr>
          <t>二选一：
威胁赋值（涉及）
0（不涉及）</t>
        </r>
      </text>
    </comment>
    <comment ref="J17" authorId="0" shapeId="0" xr:uid="{00000000-0006-0000-0800-00000A000000}">
      <text>
        <r>
          <rPr>
            <sz val="9"/>
            <rFont val="宋体"/>
            <charset val="134"/>
          </rPr>
          <t xml:space="preserve">三选一：
脆弱性赋值
0
不涉及
</t>
        </r>
      </text>
    </comment>
    <comment ref="K17" authorId="0" shapeId="0" xr:uid="{00000000-0006-0000-0800-00000B000000}">
      <text>
        <r>
          <rPr>
            <b/>
            <sz val="12"/>
            <rFont val="宋体"/>
            <charset val="134"/>
          </rPr>
          <t xml:space="preserve">1-10万（含10万）： 1
10万以上-100万（含100万）：2
100万以上-1000万（含1000万）：3
1000万以上-5000万（含5000万）：4
5000万以上：5
</t>
        </r>
      </text>
    </comment>
    <comment ref="O17" authorId="0" shapeId="0" xr:uid="{00000000-0006-0000-0800-00000C000000}">
      <text>
        <r>
          <rPr>
            <sz val="9"/>
            <rFont val="宋体"/>
            <charset val="134"/>
          </rPr>
          <t>采用何种方法/工具，做了哪些测试，得出哪些结论，提供
相关截屏材料</t>
        </r>
      </text>
    </comment>
    <comment ref="F23" authorId="0" shapeId="0" xr:uid="{00000000-0006-0000-0800-00000D000000}">
      <text>
        <r>
          <rPr>
            <sz val="9"/>
            <rFont val="宋体"/>
            <charset val="134"/>
          </rPr>
          <t xml:space="preserve">二选一：
威胁赋值（涉及）
0（不涉及）
</t>
        </r>
      </text>
    </comment>
    <comment ref="J23" authorId="0" shapeId="0" xr:uid="{00000000-0006-0000-0800-00000E000000}">
      <text>
        <r>
          <rPr>
            <sz val="9"/>
            <rFont val="宋体"/>
            <charset val="134"/>
          </rPr>
          <t xml:space="preserve">三选一：
脆弱性赋值
0
不涉及
</t>
        </r>
      </text>
    </comment>
    <comment ref="K23" authorId="0" shapeId="0" xr:uid="{00000000-0006-0000-0800-00000F000000}">
      <text>
        <r>
          <rPr>
            <b/>
            <sz val="12"/>
            <rFont val="宋体"/>
            <charset val="134"/>
          </rPr>
          <t>1-10万（含10万）： 1
10万以上-100万（含100万）：2
100万以上-1000万（含1000万）：3
1000万以上-5000万（含5000万）：4
5000万以上：5</t>
        </r>
        <r>
          <rPr>
            <sz val="9"/>
            <rFont val="宋体"/>
            <charset val="134"/>
          </rPr>
          <t xml:space="preserve">
</t>
        </r>
      </text>
    </comment>
    <comment ref="O23" authorId="0" shapeId="0" xr:uid="{00000000-0006-0000-0800-000010000000}">
      <text>
        <r>
          <rPr>
            <sz val="9"/>
            <rFont val="宋体"/>
            <charset val="134"/>
          </rPr>
          <t>采用何种方法/工具，做了哪些测试，得出哪些结论，提供
相关截屏材料</t>
        </r>
      </text>
    </comment>
    <comment ref="F30" authorId="0" shapeId="0" xr:uid="{00000000-0006-0000-0800-000011000000}">
      <text>
        <r>
          <rPr>
            <sz val="9"/>
            <rFont val="宋体"/>
            <charset val="134"/>
          </rPr>
          <t xml:space="preserve">二选一：
威胁赋值（涉及）
0（不涉及）
</t>
        </r>
      </text>
    </comment>
    <comment ref="J30" authorId="0" shapeId="0" xr:uid="{00000000-0006-0000-0800-000012000000}">
      <text>
        <r>
          <rPr>
            <sz val="9"/>
            <rFont val="宋体"/>
            <charset val="134"/>
          </rPr>
          <t xml:space="preserve">三选一：
脆弱性赋值
0
不涉及
</t>
        </r>
      </text>
    </comment>
    <comment ref="K30" authorId="0" shapeId="0" xr:uid="{00000000-0006-0000-0800-000013000000}">
      <text>
        <r>
          <rPr>
            <b/>
            <sz val="12"/>
            <rFont val="宋体"/>
            <charset val="134"/>
          </rPr>
          <t xml:space="preserve">1-10万（含10万）： 1
10万以上-100万（含100万）：2
100万以上-1000万（含1000万）：3
1000万以上-5000万（含5000万）：4
5000万以上：5
</t>
        </r>
      </text>
    </comment>
    <comment ref="O30" authorId="0" shapeId="0" xr:uid="{00000000-0006-0000-0800-000014000000}">
      <text>
        <r>
          <rPr>
            <sz val="9"/>
            <rFont val="宋体"/>
            <charset val="134"/>
          </rPr>
          <t>采用何种方法/工具，做了哪些测试，得出哪些结论，提供
相关截屏材料</t>
        </r>
      </text>
    </comment>
    <comment ref="F34" authorId="0" shapeId="0" xr:uid="{00000000-0006-0000-0800-000015000000}">
      <text>
        <r>
          <rPr>
            <sz val="9"/>
            <rFont val="宋体"/>
            <charset val="134"/>
          </rPr>
          <t xml:space="preserve">三选一：
脆弱性赋值
0
不涉及
</t>
        </r>
      </text>
    </comment>
    <comment ref="J34" authorId="0" shapeId="0" xr:uid="{00000000-0006-0000-0800-000016000000}">
      <text>
        <r>
          <rPr>
            <sz val="9"/>
            <rFont val="宋体"/>
            <charset val="134"/>
          </rPr>
          <t xml:space="preserve">三选一：
脆弱性赋值
0
不涉及
</t>
        </r>
      </text>
    </comment>
    <comment ref="K34" authorId="0" shapeId="0" xr:uid="{00000000-0006-0000-0800-000017000000}">
      <text>
        <r>
          <rPr>
            <b/>
            <sz val="12"/>
            <rFont val="宋体"/>
            <charset val="134"/>
          </rPr>
          <t xml:space="preserve">1-10万（含10万）： 1
10万以上-100万（含100万）：2
100万以上-1000万（含1000万）：3
1000万以上-5000万（含5000万）：4
5000万以上：5
</t>
        </r>
      </text>
    </comment>
    <comment ref="O34" authorId="0" shapeId="0" xr:uid="{00000000-0006-0000-0800-000018000000}">
      <text>
        <r>
          <rPr>
            <sz val="9"/>
            <rFont val="宋体"/>
            <charset val="134"/>
          </rPr>
          <t>采用何种方法/工具，做了哪些测试，得出哪些结论，提供
相关截屏材料</t>
        </r>
      </text>
    </comment>
    <comment ref="F38" authorId="0" shapeId="0" xr:uid="{00000000-0006-0000-0800-000019000000}">
      <text>
        <r>
          <rPr>
            <sz val="9"/>
            <rFont val="宋体"/>
            <charset val="134"/>
          </rPr>
          <t>二选一：
威胁赋值（涉及）
0（不涉及）</t>
        </r>
      </text>
    </comment>
    <comment ref="J38" authorId="0" shapeId="0" xr:uid="{00000000-0006-0000-0800-00001A000000}">
      <text>
        <r>
          <rPr>
            <sz val="9"/>
            <rFont val="宋体"/>
            <charset val="134"/>
          </rPr>
          <t xml:space="preserve">三选一：
脆弱性赋值
0
不涉及
</t>
        </r>
      </text>
    </comment>
    <comment ref="K38" authorId="0" shapeId="0" xr:uid="{00000000-0006-0000-0800-00001B000000}">
      <text>
        <r>
          <rPr>
            <b/>
            <sz val="12"/>
            <rFont val="宋体"/>
            <charset val="134"/>
          </rPr>
          <t>1-10万（含10万）： 1
10万以上-100万（含100万）：2
100万以上-1000万（含1000万）：3
1000万以上-5000万（含5000万）：4
5000万以上：5</t>
        </r>
        <r>
          <rPr>
            <sz val="9"/>
            <rFont val="宋体"/>
            <charset val="134"/>
          </rPr>
          <t xml:space="preserve">
</t>
        </r>
      </text>
    </comment>
    <comment ref="O38" authorId="0" shapeId="0" xr:uid="{00000000-0006-0000-0800-00001C000000}">
      <text>
        <r>
          <rPr>
            <sz val="9"/>
            <rFont val="宋体"/>
            <charset val="134"/>
          </rPr>
          <t>采用何种方法/工具，做了哪些测试，得出哪些结论，提供
相关截屏材料</t>
        </r>
      </text>
    </comment>
    <comment ref="F43" authorId="0" shapeId="0" xr:uid="{00000000-0006-0000-0800-00001D000000}">
      <text>
        <r>
          <rPr>
            <sz val="9"/>
            <rFont val="宋体"/>
            <charset val="134"/>
          </rPr>
          <t>二选一：
威胁赋值（涉及）
0（不涉及）</t>
        </r>
      </text>
    </comment>
    <comment ref="J43" authorId="0" shapeId="0" xr:uid="{00000000-0006-0000-0800-00001E000000}">
      <text>
        <r>
          <rPr>
            <sz val="9"/>
            <rFont val="宋体"/>
            <charset val="134"/>
          </rPr>
          <t xml:space="preserve">三选一：
脆弱性赋值
0
不涉及
</t>
        </r>
      </text>
    </comment>
    <comment ref="K43" authorId="0" shapeId="0" xr:uid="{00000000-0006-0000-0800-00001F000000}">
      <text>
        <r>
          <rPr>
            <b/>
            <sz val="12"/>
            <rFont val="宋体"/>
            <charset val="134"/>
          </rPr>
          <t xml:space="preserve">1-10万（含10万）： 1
10万以上-100万（含100万）：2
100万以上-1000万（含1000万）：3
1000万以上-5000万（含5000万）：4
5000万以上：5
</t>
        </r>
      </text>
    </comment>
    <comment ref="O43" authorId="0" shapeId="0" xr:uid="{00000000-0006-0000-0800-000020000000}">
      <text>
        <r>
          <rPr>
            <sz val="9"/>
            <rFont val="宋体"/>
            <charset val="134"/>
          </rPr>
          <t>采用何种方法/工具，做了哪些测试，得出哪些结论，提供
相关截屏材料</t>
        </r>
      </text>
    </comment>
    <comment ref="F47" authorId="0" shapeId="0" xr:uid="{00000000-0006-0000-0800-000021000000}">
      <text>
        <r>
          <rPr>
            <sz val="9"/>
            <rFont val="宋体"/>
            <charset val="134"/>
          </rPr>
          <t>二选一：
威胁赋值（涉及）
0（不涉及）</t>
        </r>
      </text>
    </comment>
    <comment ref="J47" authorId="0" shapeId="0" xr:uid="{00000000-0006-0000-0800-000022000000}">
      <text>
        <r>
          <rPr>
            <sz val="9"/>
            <rFont val="宋体"/>
            <charset val="134"/>
          </rPr>
          <t xml:space="preserve">三选一：
脆弱性赋值
0
不涉及
</t>
        </r>
      </text>
    </comment>
    <comment ref="K47" authorId="0" shapeId="0" xr:uid="{00000000-0006-0000-0800-000023000000}">
      <text>
        <r>
          <rPr>
            <b/>
            <sz val="12"/>
            <rFont val="宋体"/>
            <charset val="134"/>
          </rPr>
          <t>1-10万（含10万）： 1
10万以上-100万（含100万）：2
100万以上-1000万（含1000万）：3
1000万以上-5000万（含5000万）：4
5000万以上：5</t>
        </r>
        <r>
          <rPr>
            <sz val="9"/>
            <rFont val="宋体"/>
            <charset val="134"/>
          </rPr>
          <t xml:space="preserve">
</t>
        </r>
      </text>
    </comment>
    <comment ref="O47" authorId="0" shapeId="0" xr:uid="{00000000-0006-0000-0800-000024000000}">
      <text>
        <r>
          <rPr>
            <sz val="9"/>
            <rFont val="宋体"/>
            <charset val="134"/>
          </rPr>
          <t>采用何种方法/工具，做了哪些测试，得出哪些结论，提供
相关截屏材料</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5" authorId="0" shapeId="0" xr:uid="{00000000-0006-0000-0900-000001000000}">
      <text>
        <r>
          <rPr>
            <b/>
            <sz val="12"/>
            <rFont val="宋体"/>
            <charset val="134"/>
          </rPr>
          <t>二选一：
威胁赋值（涉及）
0（不涉及）</t>
        </r>
      </text>
    </comment>
    <comment ref="K5" authorId="0" shapeId="0" xr:uid="{00000000-0006-0000-0900-000002000000}">
      <text>
        <r>
          <rPr>
            <b/>
            <sz val="12"/>
            <rFont val="宋体"/>
            <charset val="134"/>
          </rPr>
          <t xml:space="preserve">1-10万（含10万）： 1
10万以上-100万（含100万）：2
100万以上-1000万（含1000万）：3
1000万以上-5000万（含5000万）：4
5000万以上：5
</t>
        </r>
      </text>
    </comment>
    <comment ref="O5" authorId="0" shapeId="0" xr:uid="{00000000-0006-0000-0900-000003000000}">
      <text>
        <r>
          <rPr>
            <b/>
            <sz val="12"/>
            <rFont val="宋体"/>
            <charset val="134"/>
          </rPr>
          <t>采用何种方法/工具，做了哪些测试，得出哪些结论，提供
相关截屏材料</t>
        </r>
      </text>
    </comment>
    <comment ref="F11" authorId="0" shapeId="0" xr:uid="{00000000-0006-0000-0900-000004000000}">
      <text>
        <r>
          <rPr>
            <b/>
            <sz val="12"/>
            <rFont val="宋体"/>
            <charset val="134"/>
          </rPr>
          <t xml:space="preserve">二选一：
威胁赋值（涉及）
0（不涉及）
</t>
        </r>
      </text>
    </comment>
    <comment ref="J11" authorId="0" shapeId="0" xr:uid="{00000000-0006-0000-0900-000005000000}">
      <text>
        <r>
          <rPr>
            <b/>
            <sz val="12"/>
            <rFont val="宋体"/>
            <charset val="134"/>
          </rPr>
          <t xml:space="preserve">三选一：
脆弱性赋值
0
不涉及
</t>
        </r>
      </text>
    </comment>
    <comment ref="K11" authorId="0" shapeId="0" xr:uid="{00000000-0006-0000-0900-000006000000}">
      <text>
        <r>
          <rPr>
            <b/>
            <sz val="12"/>
            <rFont val="宋体"/>
            <charset val="134"/>
          </rPr>
          <t xml:space="preserve">1-10万（含10万）： 1
10万以上-100万（含100万）：2
100万以上-1000万（含1000万）：3
1000万以上-5000万（含5000万）：4
5000万以上：5
</t>
        </r>
      </text>
    </comment>
    <comment ref="O11" authorId="0" shapeId="0" xr:uid="{00000000-0006-0000-0900-000007000000}">
      <text>
        <r>
          <rPr>
            <b/>
            <sz val="12"/>
            <rFont val="宋体"/>
            <charset val="134"/>
          </rPr>
          <t>采用何种方法/工具，做了哪些测试，得出哪些结论，提供
相关截屏材料</t>
        </r>
      </text>
    </comment>
    <comment ref="F17" authorId="0" shapeId="0" xr:uid="{00000000-0006-0000-0900-000008000000}">
      <text>
        <r>
          <rPr>
            <b/>
            <sz val="12"/>
            <rFont val="宋体"/>
            <charset val="134"/>
          </rPr>
          <t xml:space="preserve">二选一：
威胁赋值（涉及）
0（不涉及）
</t>
        </r>
      </text>
    </comment>
    <comment ref="J17" authorId="0" shapeId="0" xr:uid="{00000000-0006-0000-0900-000009000000}">
      <text>
        <r>
          <rPr>
            <b/>
            <sz val="12"/>
            <rFont val="宋体"/>
            <charset val="134"/>
          </rPr>
          <t xml:space="preserve">三选一：
脆弱性赋值
0
不涉及
</t>
        </r>
      </text>
    </comment>
    <comment ref="K17" authorId="0" shapeId="0" xr:uid="{00000000-0006-0000-0900-00000A000000}">
      <text>
        <r>
          <rPr>
            <b/>
            <sz val="12"/>
            <rFont val="宋体"/>
            <charset val="134"/>
          </rPr>
          <t xml:space="preserve">1-10万（含10万）： 1
10万以上-100万（含100万）：2
100万以上-1000万（含1000万）：3
1000万以上-5000万（含5000万）：4
5000万以上：5
</t>
        </r>
      </text>
    </comment>
    <comment ref="O17" authorId="0" shapeId="0" xr:uid="{00000000-0006-0000-0900-00000B000000}">
      <text>
        <r>
          <rPr>
            <b/>
            <sz val="12"/>
            <rFont val="宋体"/>
            <charset val="134"/>
          </rPr>
          <t>采用何种方法/工具，做了哪些测试，得出哪些结论，提供
相关截屏材料</t>
        </r>
      </text>
    </comment>
    <comment ref="F23" authorId="0" shapeId="0" xr:uid="{00000000-0006-0000-0900-00000C000000}">
      <text>
        <r>
          <rPr>
            <b/>
            <sz val="12"/>
            <rFont val="宋体"/>
            <charset val="134"/>
          </rPr>
          <t xml:space="preserve">二选一：
威胁赋值（涉及）
0（不涉及）
</t>
        </r>
      </text>
    </comment>
    <comment ref="J23" authorId="0" shapeId="0" xr:uid="{00000000-0006-0000-0900-00000D000000}">
      <text>
        <r>
          <rPr>
            <b/>
            <sz val="12"/>
            <rFont val="宋体"/>
            <charset val="134"/>
          </rPr>
          <t xml:space="preserve">三选一：
脆弱性赋值
0
不涉及
</t>
        </r>
      </text>
    </comment>
    <comment ref="K23" authorId="0" shapeId="0" xr:uid="{00000000-0006-0000-0900-00000E000000}">
      <text>
        <r>
          <rPr>
            <b/>
            <sz val="12"/>
            <rFont val="宋体"/>
            <charset val="134"/>
          </rPr>
          <t xml:space="preserve">1-10万（含10万）： 1
10万以上-100万（含100万）：2
100万以上-1000万（含1000万）：3
1000万以上-5000万（含5000万）：4
5000万以上：5
</t>
        </r>
      </text>
    </comment>
    <comment ref="O23" authorId="0" shapeId="0" xr:uid="{00000000-0006-0000-0900-00000F000000}">
      <text>
        <r>
          <rPr>
            <b/>
            <sz val="12"/>
            <rFont val="宋体"/>
            <charset val="134"/>
          </rPr>
          <t>采用何种方法/工具，做了哪些测试，得出哪些结论，提供
相关截屏材料</t>
        </r>
      </text>
    </comment>
    <comment ref="F29" authorId="0" shapeId="0" xr:uid="{00000000-0006-0000-0900-000010000000}">
      <text>
        <r>
          <rPr>
            <b/>
            <sz val="12"/>
            <rFont val="宋体"/>
            <charset val="134"/>
          </rPr>
          <t xml:space="preserve">二选一：
威胁赋值（涉及）
0（不涉及）
</t>
        </r>
      </text>
    </comment>
    <comment ref="J29" authorId="0" shapeId="0" xr:uid="{00000000-0006-0000-0900-000011000000}">
      <text>
        <r>
          <rPr>
            <b/>
            <sz val="12"/>
            <rFont val="宋体"/>
            <charset val="134"/>
          </rPr>
          <t xml:space="preserve">三选一：
脆弱性赋值
0
不涉及
</t>
        </r>
      </text>
    </comment>
    <comment ref="K29" authorId="0" shapeId="0" xr:uid="{00000000-0006-0000-0900-000012000000}">
      <text>
        <r>
          <rPr>
            <b/>
            <sz val="12"/>
            <rFont val="宋体"/>
            <charset val="134"/>
          </rPr>
          <t xml:space="preserve">1-10万（含10万）： 1
10万以上-100万（含100万）：2
100万以上-1000万（含1000万）：3
1000万以上-5000万（含5000万）：4
5000万以上：5
</t>
        </r>
      </text>
    </comment>
    <comment ref="O29" authorId="0" shapeId="0" xr:uid="{00000000-0006-0000-0900-000013000000}">
      <text>
        <r>
          <rPr>
            <b/>
            <sz val="12"/>
            <rFont val="宋体"/>
            <charset val="134"/>
          </rPr>
          <t>采用何种方法/工具，做了哪些测试，得出哪些结论，提供
相关截屏材料</t>
        </r>
      </text>
    </comment>
    <comment ref="F33" authorId="0" shapeId="0" xr:uid="{00000000-0006-0000-0900-000014000000}">
      <text>
        <r>
          <rPr>
            <b/>
            <sz val="12"/>
            <rFont val="宋体"/>
            <charset val="134"/>
          </rPr>
          <t xml:space="preserve">二选一：
威胁赋值（涉及）
0（不涉及）
</t>
        </r>
      </text>
    </comment>
    <comment ref="J33" authorId="0" shapeId="0" xr:uid="{00000000-0006-0000-0900-000015000000}">
      <text>
        <r>
          <rPr>
            <b/>
            <sz val="12"/>
            <rFont val="宋体"/>
            <charset val="134"/>
          </rPr>
          <t xml:space="preserve">三选一：
脆弱性赋值
0
不涉及
</t>
        </r>
      </text>
    </comment>
    <comment ref="K33" authorId="0" shapeId="0" xr:uid="{00000000-0006-0000-0900-000016000000}">
      <text>
        <r>
          <rPr>
            <b/>
            <sz val="12"/>
            <rFont val="宋体"/>
            <charset val="134"/>
          </rPr>
          <t xml:space="preserve">1-10万（含10万）： 1
10万以上-100万（含100万）：2
100万以上-1000万（含1000万）：3
1000万以上-5000万（含5000万）：4
5000万以上：5
</t>
        </r>
      </text>
    </comment>
    <comment ref="O33" authorId="0" shapeId="0" xr:uid="{00000000-0006-0000-0900-000017000000}">
      <text>
        <r>
          <rPr>
            <b/>
            <sz val="12"/>
            <rFont val="宋体"/>
            <charset val="134"/>
          </rPr>
          <t>采用何种方法/工具，做了哪些测试，得出哪些结论，提供
相关截屏材料</t>
        </r>
      </text>
    </comment>
    <comment ref="F38" authorId="0" shapeId="0" xr:uid="{00000000-0006-0000-0900-000018000000}">
      <text>
        <r>
          <rPr>
            <b/>
            <sz val="12"/>
            <rFont val="宋体"/>
            <charset val="134"/>
          </rPr>
          <t xml:space="preserve">二选一：
威胁赋值（涉及）
0（不涉及）
</t>
        </r>
      </text>
    </comment>
    <comment ref="J38" authorId="0" shapeId="0" xr:uid="{00000000-0006-0000-0900-000019000000}">
      <text>
        <r>
          <rPr>
            <b/>
            <sz val="12"/>
            <rFont val="宋体"/>
            <charset val="134"/>
          </rPr>
          <t xml:space="preserve">三选一：
脆弱性赋值
0
不涉及
</t>
        </r>
      </text>
    </comment>
    <comment ref="K38" authorId="0" shapeId="0" xr:uid="{00000000-0006-0000-0900-00001A000000}">
      <text>
        <r>
          <rPr>
            <b/>
            <sz val="12"/>
            <rFont val="宋体"/>
            <charset val="134"/>
          </rPr>
          <t xml:space="preserve">1-10万（含10万）： 1
10万以上-100万（含100万）：2
100万以上-1000万（含1000万）：3
1000万以上-5000万（含5000万）：4
5000万以上：5
</t>
        </r>
      </text>
    </comment>
    <comment ref="O38" authorId="0" shapeId="0" xr:uid="{00000000-0006-0000-0900-00001B000000}">
      <text>
        <r>
          <rPr>
            <b/>
            <sz val="12"/>
            <rFont val="宋体"/>
            <charset val="134"/>
          </rPr>
          <t>采用何种方法/工具，做了哪些测试，得出哪些结论，提供
相关截屏材料</t>
        </r>
      </text>
    </comment>
    <comment ref="F42" authorId="0" shapeId="0" xr:uid="{00000000-0006-0000-0900-00001C000000}">
      <text>
        <r>
          <rPr>
            <b/>
            <sz val="12"/>
            <rFont val="宋体"/>
            <charset val="134"/>
          </rPr>
          <t xml:space="preserve">二选一：
威胁赋值（涉及）
0（不涉及）
</t>
        </r>
      </text>
    </comment>
    <comment ref="J42" authorId="0" shapeId="0" xr:uid="{00000000-0006-0000-0900-00001D000000}">
      <text>
        <r>
          <rPr>
            <b/>
            <sz val="12"/>
            <rFont val="宋体"/>
            <charset val="134"/>
          </rPr>
          <t xml:space="preserve">三选一：
脆弱性赋值
0
不涉及
</t>
        </r>
      </text>
    </comment>
    <comment ref="K42" authorId="0" shapeId="0" xr:uid="{00000000-0006-0000-0900-00001E000000}">
      <text>
        <r>
          <rPr>
            <b/>
            <sz val="12"/>
            <rFont val="宋体"/>
            <charset val="134"/>
          </rPr>
          <t xml:space="preserve">1-10万（含10万）： 1
10万以上-100万（含100万）：2
100万以上-1000万（含1000万）：3
1000万以上-5000万（含5000万）：4
5000万以上：5
</t>
        </r>
      </text>
    </comment>
    <comment ref="O42" authorId="0" shapeId="0" xr:uid="{00000000-0006-0000-0900-00001F000000}">
      <text>
        <r>
          <rPr>
            <b/>
            <sz val="12"/>
            <rFont val="宋体"/>
            <charset val="134"/>
          </rPr>
          <t>采用何种方法/工具，做了哪些测试，得出哪些结论，提供
相关截屏材料</t>
        </r>
      </text>
    </comment>
    <comment ref="F46" authorId="0" shapeId="0" xr:uid="{00000000-0006-0000-0900-000020000000}">
      <text>
        <r>
          <rPr>
            <b/>
            <sz val="12"/>
            <rFont val="宋体"/>
            <charset val="134"/>
          </rPr>
          <t xml:space="preserve">二选一：
威胁赋值（涉及）
0（不涉及）
</t>
        </r>
      </text>
    </comment>
    <comment ref="J46" authorId="0" shapeId="0" xr:uid="{00000000-0006-0000-0900-000021000000}">
      <text>
        <r>
          <rPr>
            <b/>
            <sz val="12"/>
            <rFont val="宋体"/>
            <charset val="134"/>
          </rPr>
          <t xml:space="preserve">三选一：
脆弱性赋值
0
不涉及
</t>
        </r>
      </text>
    </comment>
    <comment ref="K46" authorId="0" shapeId="0" xr:uid="{00000000-0006-0000-0900-000022000000}">
      <text>
        <r>
          <rPr>
            <b/>
            <sz val="12"/>
            <rFont val="宋体"/>
            <charset val="134"/>
          </rPr>
          <t xml:space="preserve">1-10万（含10万）： 1
10万以上-100万（含100万）：2
100万以上-1000万（含1000万）：3
1000万以上-5000万（含5000万）：4
5000万以上：5
</t>
        </r>
      </text>
    </comment>
    <comment ref="O46" authorId="0" shapeId="0" xr:uid="{00000000-0006-0000-0900-000023000000}">
      <text>
        <r>
          <rPr>
            <b/>
            <sz val="12"/>
            <rFont val="宋体"/>
            <charset val="134"/>
          </rPr>
          <t>采用何种方法/工具，做了哪些测试，得出哪些结论，提供
相关截屏材料</t>
        </r>
      </text>
    </comment>
    <comment ref="F51" authorId="0" shapeId="0" xr:uid="{00000000-0006-0000-0900-000024000000}">
      <text>
        <r>
          <rPr>
            <b/>
            <sz val="12"/>
            <rFont val="宋体"/>
            <charset val="134"/>
          </rPr>
          <t>二选一：
威胁赋值（涉及）
0（不涉及）</t>
        </r>
      </text>
    </comment>
    <comment ref="J51" authorId="0" shapeId="0" xr:uid="{00000000-0006-0000-0900-000025000000}">
      <text>
        <r>
          <rPr>
            <b/>
            <sz val="12"/>
            <rFont val="宋体"/>
            <charset val="134"/>
          </rPr>
          <t xml:space="preserve">三选一：
脆弱性赋值
0
不涉及
</t>
        </r>
      </text>
    </comment>
    <comment ref="K51" authorId="0" shapeId="0" xr:uid="{00000000-0006-0000-0900-000026000000}">
      <text>
        <r>
          <rPr>
            <b/>
            <sz val="12"/>
            <rFont val="宋体"/>
            <charset val="134"/>
          </rPr>
          <t xml:space="preserve">1-10万（含10万）： 1
10万以上-100万（含100万）：2
100万以上-1000万（含1000万）：3
1000万以上-5000万（含5000万）：4
5000万以上：5
</t>
        </r>
      </text>
    </comment>
    <comment ref="O51" authorId="0" shapeId="0" xr:uid="{00000000-0006-0000-0900-000027000000}">
      <text>
        <r>
          <rPr>
            <b/>
            <sz val="12"/>
            <rFont val="宋体"/>
            <charset val="134"/>
          </rPr>
          <t>采用何种方法/工具，做了哪些测试，得出哪些结论，提供
相关截屏材料</t>
        </r>
      </text>
    </comment>
    <comment ref="F55" authorId="0" shapeId="0" xr:uid="{00000000-0006-0000-0900-000028000000}">
      <text>
        <r>
          <rPr>
            <b/>
            <sz val="12"/>
            <rFont val="宋体"/>
            <charset val="134"/>
          </rPr>
          <t xml:space="preserve">二选一：
威胁赋值（涉及）
0（不涉及）
</t>
        </r>
      </text>
    </comment>
    <comment ref="J55" authorId="0" shapeId="0" xr:uid="{00000000-0006-0000-0900-000029000000}">
      <text>
        <r>
          <rPr>
            <b/>
            <sz val="12"/>
            <rFont val="宋体"/>
            <charset val="134"/>
          </rPr>
          <t xml:space="preserve">三选一：
脆弱性赋值
0
不涉及
</t>
        </r>
      </text>
    </comment>
    <comment ref="K55" authorId="0" shapeId="0" xr:uid="{00000000-0006-0000-0900-00002A000000}">
      <text>
        <r>
          <rPr>
            <b/>
            <sz val="12"/>
            <rFont val="宋体"/>
            <charset val="134"/>
          </rPr>
          <t xml:space="preserve">1-10万（含10万）： 1
10万以上-100万（含100万）：2
100万以上-1000万（含1000万）：3
1000万以上-5000万（含5000万）：4
5000万以上：5
</t>
        </r>
      </text>
    </comment>
    <comment ref="O55" authorId="0" shapeId="0" xr:uid="{00000000-0006-0000-0900-00002B000000}">
      <text>
        <r>
          <rPr>
            <b/>
            <sz val="12"/>
            <rFont val="宋体"/>
            <charset val="134"/>
          </rPr>
          <t>采用何种方法/工具，做了哪些测试，得出哪些结论，提供
相关截屏材料</t>
        </r>
      </text>
    </comment>
    <comment ref="F60" authorId="0" shapeId="0" xr:uid="{00000000-0006-0000-0900-00002C000000}">
      <text>
        <r>
          <rPr>
            <b/>
            <sz val="12"/>
            <rFont val="宋体"/>
            <charset val="134"/>
          </rPr>
          <t xml:space="preserve">二选一：
威胁赋值（涉及）
0（不涉及）
</t>
        </r>
      </text>
    </comment>
    <comment ref="J60" authorId="0" shapeId="0" xr:uid="{00000000-0006-0000-0900-00002D000000}">
      <text>
        <r>
          <rPr>
            <b/>
            <sz val="12"/>
            <rFont val="宋体"/>
            <charset val="134"/>
          </rPr>
          <t xml:space="preserve">三选一：
脆弱性赋值
0
不涉及
</t>
        </r>
      </text>
    </comment>
    <comment ref="K60" authorId="0" shapeId="0" xr:uid="{00000000-0006-0000-0900-00002E000000}">
      <text>
        <r>
          <rPr>
            <b/>
            <sz val="12"/>
            <rFont val="宋体"/>
            <charset val="134"/>
          </rPr>
          <t xml:space="preserve">1-10万（含10万）： 1
10万以上-100万（含100万）：2
100万以上-1000万（含1000万）：3
1000万以上-5000万（含5000万）：4
5000万以上：5
</t>
        </r>
      </text>
    </comment>
    <comment ref="O60" authorId="0" shapeId="0" xr:uid="{00000000-0006-0000-0900-00002F000000}">
      <text>
        <r>
          <rPr>
            <b/>
            <sz val="12"/>
            <rFont val="宋体"/>
            <charset val="134"/>
          </rPr>
          <t>采用何种方法/工具，做了哪些测试，得出哪些结论，提供
相关截屏材料</t>
        </r>
      </text>
    </comment>
  </commentList>
</comments>
</file>

<file path=xl/sharedStrings.xml><?xml version="1.0" encoding="utf-8"?>
<sst xmlns="http://schemas.openxmlformats.org/spreadsheetml/2006/main" count="1548" uniqueCount="865">
  <si>
    <t>中国电信集团互联网新技术新业务信息安全评估表
（2018版）</t>
  </si>
  <si>
    <t>分类</t>
  </si>
  <si>
    <t>名称</t>
  </si>
  <si>
    <t>需填写内容</t>
  </si>
  <si>
    <t>参考标准</t>
  </si>
  <si>
    <t>本表</t>
  </si>
  <si>
    <t>评估表使用说明</t>
  </si>
  <si>
    <t>无需填写</t>
  </si>
  <si>
    <t>/</t>
  </si>
  <si>
    <t>通用</t>
  </si>
  <si>
    <t>0.评估汇总</t>
  </si>
  <si>
    <r>
      <rPr>
        <sz val="12"/>
        <color theme="1"/>
        <rFont val="微软雅黑"/>
        <charset val="134"/>
      </rPr>
      <t>需填写：</t>
    </r>
    <r>
      <rPr>
        <b/>
        <sz val="12"/>
        <color theme="1"/>
        <rFont val="微软雅黑"/>
        <charset val="134"/>
      </rPr>
      <t>基本情况、整改计划及落实情况</t>
    </r>
  </si>
  <si>
    <t>A.信息内容安全</t>
  </si>
  <si>
    <t>A1.业务安全风险评估</t>
  </si>
  <si>
    <r>
      <rPr>
        <sz val="12"/>
        <color theme="1"/>
        <rFont val="微软雅黑"/>
        <charset val="134"/>
      </rPr>
      <t>需根据评估指引选择</t>
    </r>
    <r>
      <rPr>
        <b/>
        <sz val="12"/>
        <color theme="1"/>
        <rFont val="微软雅黑"/>
        <charset val="134"/>
      </rPr>
      <t>“是/否“</t>
    </r>
    <r>
      <rPr>
        <sz val="12"/>
        <color theme="1"/>
        <rFont val="微软雅黑"/>
        <charset val="134"/>
      </rPr>
      <t>，补充填写</t>
    </r>
    <r>
      <rPr>
        <b/>
        <sz val="12"/>
        <color theme="1"/>
        <rFont val="微软雅黑"/>
        <charset val="134"/>
      </rPr>
      <t>研判依据</t>
    </r>
  </si>
  <si>
    <t>工信部《互联网新业务安全评估指南》</t>
  </si>
  <si>
    <t>A2.企业安全保障能力评估</t>
  </si>
  <si>
    <t>A3.匹配性分析</t>
  </si>
  <si>
    <t>无需填写，自动生成</t>
  </si>
  <si>
    <t>A4.整体风险分析矩阵</t>
  </si>
  <si>
    <t>无需填写，自动生成，可复制到评估报告中</t>
  </si>
  <si>
    <t>A5.整体保障能力分析矩阵</t>
  </si>
  <si>
    <t>B.业务系统安全</t>
  </si>
  <si>
    <r>
      <rPr>
        <sz val="12"/>
        <color theme="1"/>
        <rFont val="微软雅黑"/>
        <charset val="134"/>
      </rPr>
      <t>需填写</t>
    </r>
    <r>
      <rPr>
        <b/>
        <sz val="12"/>
        <color theme="1"/>
        <rFont val="微软雅黑"/>
        <charset val="134"/>
      </rPr>
      <t>威胁、脆弱性得分</t>
    </r>
    <r>
      <rPr>
        <sz val="12"/>
        <color theme="1"/>
        <rFont val="微软雅黑"/>
        <charset val="134"/>
      </rPr>
      <t>及</t>
    </r>
    <r>
      <rPr>
        <b/>
        <sz val="12"/>
        <color theme="1"/>
        <rFont val="微软雅黑"/>
        <charset val="134"/>
      </rPr>
      <t>评估记录</t>
    </r>
  </si>
  <si>
    <t>《中国电信集团新技术新业务信息安全评估标准》</t>
  </si>
  <si>
    <t>C.数据安全</t>
  </si>
  <si>
    <t>说明：仅需填写橙色标识的列。</t>
  </si>
  <si>
    <t>备注</t>
  </si>
  <si>
    <r>
      <rPr>
        <sz val="11"/>
        <color theme="1"/>
        <rFont val="微软雅黑"/>
        <charset val="134"/>
      </rPr>
      <t>1、基本情况(</t>
    </r>
    <r>
      <rPr>
        <sz val="11"/>
        <color rgb="FFFF0000"/>
        <rFont val="微软雅黑"/>
        <charset val="134"/>
      </rPr>
      <t>＊</t>
    </r>
    <r>
      <rPr>
        <sz val="11"/>
        <color theme="1"/>
        <rFont val="微软雅黑"/>
        <charset val="134"/>
      </rPr>
      <t>为必填项）</t>
    </r>
  </si>
  <si>
    <t>评估基本情况</t>
  </si>
  <si>
    <t>评估单位</t>
  </si>
  <si>
    <r>
      <rPr>
        <sz val="12"/>
        <color theme="1"/>
        <rFont val="微软雅黑"/>
        <charset val="134"/>
      </rPr>
      <t>评估类型</t>
    </r>
    <r>
      <rPr>
        <sz val="12"/>
        <color rgb="FFFF0000"/>
        <rFont val="微软雅黑"/>
        <charset val="134"/>
      </rPr>
      <t>＊</t>
    </r>
  </si>
  <si>
    <t>评估时间</t>
  </si>
  <si>
    <t>评估人员及联系方式</t>
  </si>
  <si>
    <t>业务基本情况</t>
  </si>
  <si>
    <t>业务所属单位</t>
  </si>
  <si>
    <r>
      <rPr>
        <sz val="12"/>
        <color theme="1"/>
        <rFont val="微软雅黑"/>
        <charset val="134"/>
      </rPr>
      <t>业务名称</t>
    </r>
    <r>
      <rPr>
        <sz val="12"/>
        <color rgb="FFFF0000"/>
        <rFont val="微软雅黑"/>
        <charset val="134"/>
      </rPr>
      <t>＊</t>
    </r>
  </si>
  <si>
    <r>
      <rPr>
        <sz val="12"/>
        <color theme="1"/>
        <rFont val="微软雅黑"/>
        <charset val="134"/>
      </rPr>
      <t>运营方式</t>
    </r>
    <r>
      <rPr>
        <sz val="12"/>
        <color rgb="FFFF0000"/>
        <rFont val="微软雅黑"/>
        <charset val="134"/>
      </rPr>
      <t>＊</t>
    </r>
  </si>
  <si>
    <t>1-10万（含10万）</t>
  </si>
  <si>
    <r>
      <rPr>
        <sz val="12"/>
        <color theme="1"/>
        <rFont val="微软雅黑"/>
        <charset val="134"/>
      </rPr>
      <t>（预期）用户规模</t>
    </r>
    <r>
      <rPr>
        <sz val="12"/>
        <color rgb="FFFF0000"/>
        <rFont val="微软雅黑"/>
        <charset val="134"/>
      </rPr>
      <t>＊</t>
    </r>
  </si>
  <si>
    <t>10万以上-100万（含100万）</t>
  </si>
  <si>
    <r>
      <rPr>
        <sz val="12"/>
        <color theme="1"/>
        <rFont val="微软雅黑"/>
        <charset val="134"/>
      </rPr>
      <t>业务功能</t>
    </r>
    <r>
      <rPr>
        <sz val="12"/>
        <color rgb="FFFF0000"/>
        <rFont val="微软雅黑"/>
        <charset val="134"/>
      </rPr>
      <t>＊</t>
    </r>
  </si>
  <si>
    <t>支持用户自主注册</t>
  </si>
  <si>
    <t>100万以上-1000万（含1000万）</t>
  </si>
  <si>
    <t>业务平台具有信息发布功能</t>
  </si>
  <si>
    <t>5000万以上</t>
  </si>
  <si>
    <t>具有用户/第三方信息发布功能</t>
  </si>
  <si>
    <t>具有公众账号功能</t>
  </si>
  <si>
    <t>具有群组功能</t>
  </si>
  <si>
    <t>具有匿名发布功能</t>
  </si>
  <si>
    <t>具有转发、分享功能</t>
  </si>
  <si>
    <t>具有信息搜索服务功能</t>
  </si>
  <si>
    <t>有应用分发平台功能</t>
  </si>
  <si>
    <t>涉及境内外数据交互</t>
  </si>
  <si>
    <t>对第三方提供API接口</t>
  </si>
  <si>
    <t>2、风险统计</t>
  </si>
  <si>
    <t>中/高风险个数</t>
  </si>
  <si>
    <t>低风险个数</t>
  </si>
  <si>
    <t>3.整改计划及落实情况</t>
  </si>
  <si>
    <t>计划整改完成时间</t>
  </si>
  <si>
    <t>整改落实情况</t>
  </si>
  <si>
    <t>填表步骤说明：
①对“评估指引”（G列）通过下拉框选择“是/否”，“评估意见”自动匹配，无需修改；
②对“研判依据”（I列）进行补充（表中原有内容为参考模板），必要时可提供佐证材料。</t>
  </si>
  <si>
    <t>评估事项</t>
  </si>
  <si>
    <t>评估模块</t>
  </si>
  <si>
    <t>评估指标</t>
  </si>
  <si>
    <t>评估内容</t>
  </si>
  <si>
    <t>评估方法</t>
  </si>
  <si>
    <t>评估指引</t>
  </si>
  <si>
    <t>评估意见</t>
  </si>
  <si>
    <t>研判依据</t>
  </si>
  <si>
    <t>1.业务应用安全</t>
  </si>
  <si>
    <t>1.1用户</t>
  </si>
  <si>
    <t>1.1.1用户规模</t>
  </si>
  <si>
    <t>用户规模主要关注使用业务的用户数量，数量越庞大，发生信息安全事件造成的影响范围越大，信息安全风险越高。</t>
  </si>
  <si>
    <t>人员访谈&amp;文档审查</t>
  </si>
  <si>
    <t>（预期）用户规模是否大于1000万或大于业务开展区域内30%人口数？</t>
  </si>
  <si>
    <t>否</t>
  </si>
  <si>
    <t>XX业务用户规模为…，（是/否）建立上线前或用户规模发生较大变化时开展评估工作的管理制度</t>
  </si>
  <si>
    <t>1.1.2用户类型</t>
  </si>
  <si>
    <t>用户类型主要关注使用业务的用户属性特点，包括用户类别（单位用户或个人用户）、年龄分布、地域分布等。</t>
  </si>
  <si>
    <t>人员访谈&amp;测评验证</t>
  </si>
  <si>
    <t>（预期）用户类型是否聚焦为特定人群（未成年人）或地域分布是否主要集中在边境地区甚至存在跨境情况？</t>
  </si>
  <si>
    <t>XX业务用户类型主要集中在…</t>
  </si>
  <si>
    <t>1.1.3用户相关性</t>
  </si>
  <si>
    <t>用户相关性反映了特定用户之间联系的紧密程度，若特定用户间紧密关系被用于传播违法信息，则信息的可流通性、可信赖性、被关注程度将提高，信息安全风险将有所增加。</t>
  </si>
  <si>
    <t>用户之间的相关性是否比较紧密，即用户线下同样相识，或对同一主题兴趣一致（用户线下社交关系的线上化）？</t>
  </si>
  <si>
    <t>XX业务用户相关性情况为…</t>
  </si>
  <si>
    <t>1.1.4用户实名核验</t>
  </si>
  <si>
    <t>用户实名核验关注的是用户使用业务时是否提供了真实身份信息或有助于识别真实身份的相关信息，如果未提供上述信息，将影响企业配合完成事后溯源工作的开展。</t>
  </si>
  <si>
    <t>是否要求用户提供真实身份信息且要求用户提供的信息内容为强相关性的身份信息，如身份证、银行卡、手机号码等，或为中等相关性的身份信息，如微信、微博、QQ等授权登陆？</t>
  </si>
  <si>
    <t>是</t>
  </si>
  <si>
    <t>XX业务实名核验情况…</t>
  </si>
  <si>
    <t>1.1.5用户真实身份鉴别</t>
  </si>
  <si>
    <t>用户真实身份鉴别关注的是用户使用业务或应用过程中业务系统是否能够根据用户提供的必要证明凭证（如账号密码、业务验证信息等），判定其是否具有访问资源或者执行业务相关请求的必要权限，确保用户真实身份与业务应用使用行为的一致性；若业务系统不能对用户真实身份进行鉴别，可能导致用户账户信息被泄露、仿冒、盗取等严重安全事件。</t>
  </si>
  <si>
    <t>用户使用业务或应用过程中业务系统是否对用户真实身份进行鉴别？</t>
  </si>
  <si>
    <t>XX业务用户真实身份鉴别手段为…</t>
  </si>
  <si>
    <t>1.2信息主题</t>
  </si>
  <si>
    <t>1.2.1信息主题多样性</t>
  </si>
  <si>
    <t>信息主题多样性主要指信息内容围绕主题类别多元，如微博客类业务的信息内容主题类别繁杂，数量庞大，从多元信息中识别处置违法信息的难度更大。</t>
  </si>
  <si>
    <t>是否包括多元主题模块？</t>
  </si>
  <si>
    <t>XX业务信息主题类别为…</t>
  </si>
  <si>
    <t>1.2.2信息主题相关性</t>
  </si>
  <si>
    <t>信息主题相关性反映信息内容围绕的主题之间联系是否紧密。若内容大多围绕一个或几个相近主题，且包含违法信息，则违法信息有可能在相关主题中大范围变种并快速传播。</t>
  </si>
  <si>
    <t>是否支持跟帖、转发功能或信息主题联系紧密，围绕相似主题？</t>
  </si>
  <si>
    <t>XX业务信息主题相关性情况…</t>
  </si>
  <si>
    <t>1.3信息载体</t>
  </si>
  <si>
    <t>1.3.1信息呈现方式</t>
  </si>
  <si>
    <t>信息呈现的方式包括文本、图片、音视频、二维码等文件，考虑到目前图片、音频、视频等文件及流媒体的内容识别技术尚不成熟，此类信息存在传播违法信息的安全风险。</t>
  </si>
  <si>
    <t>业务承载的信息格式是否包括图片、语音、视频文件？</t>
  </si>
  <si>
    <t>XX业务信息呈现方式（承载的信息格式）主要为…</t>
  </si>
  <si>
    <t>1.3.2语言类型</t>
  </si>
  <si>
    <t>语言类型主要包括中文、英文及其他小语种等，考虑到目前小语种语言的内容识别技术尚不成熟，存在传播违法信息的安全风险。</t>
  </si>
  <si>
    <t>业务是否包含小语种信息？</t>
  </si>
  <si>
    <t>XX业务语言类型为...</t>
  </si>
  <si>
    <t>1.4信息生成</t>
  </si>
  <si>
    <t>1.4.1信息源</t>
  </si>
  <si>
    <t>如果无法确保业务系统中生成的信息是来自经身份真实认证或鉴别的可信用户，例如信息是由被冒用或盗取的账号或渠道生成、发送，则大幅增加了违法有害信息处置难度。</t>
  </si>
  <si>
    <t>人员访谈&amp;文件审查</t>
  </si>
  <si>
    <t>是否已采取措施确保业务系统中生成的信息是来自经身份真实认证或鉴别的可信用户？</t>
  </si>
  <si>
    <t>XX业务内容源管控措施为…（内容源引入流程和机制、内容发布流程和机制、内容审核机制）</t>
  </si>
  <si>
    <t>1.4.2信息产生方式</t>
  </si>
  <si>
    <t>如果业务系统中生成的信息不由业务运营企业控制，例如用户生成信息（UGC）、第三方合作者提供信息等，则信息来源不唯一，对违法信息进行处置的工作难度将大幅增长。</t>
  </si>
  <si>
    <t>信息产生方式是否为用户生成信息（UGC） 或第三方合作者提供信息？</t>
  </si>
  <si>
    <t>XX业务信息产生方式为…</t>
  </si>
  <si>
    <t>1.5信息传播</t>
  </si>
  <si>
    <t>1.5.1信息传播方式</t>
  </si>
  <si>
    <t>信息传播方式包括了点对点、点对多点（如公众平台）、多点对多点（如群组聊天）以及链式网状传播（如微博客）等，点对多点、多点对多点、链式网状传播等传播方式扩大了单位时间内信息的传播范围，存在传播违法信息的信息安全风险。</t>
  </si>
  <si>
    <t>是否支持点对多点（如，公众平台）、多点对多点（如，群组聊天）传播或病毒裂变式传播（如，微博客）传播？</t>
  </si>
  <si>
    <t>XX业务信息传播方式为…</t>
  </si>
  <si>
    <t>1.5.2通信媒介</t>
  </si>
  <si>
    <t>通信媒介主要考虑网络类型、支持平台类型等，若业务具备跨平台、跨网络（如融合类业务中涉及电信网和互联网之间的传输切换）的信息流动能力，将导致信息传播链条复杂、多维，提高信息传播速度，增加违法信息快速识别和处置的工作难度。</t>
  </si>
  <si>
    <t>是否可分享至其他平台、跨网络类型传播或支持分享至众多大型主流平台？</t>
  </si>
  <si>
    <t>XX业务通信媒介情况…</t>
  </si>
  <si>
    <t>1.5.3信息传递实时性</t>
  </si>
  <si>
    <t>信息传递实时性关注信息接收端用户能否实时读取信息，实时通信提高了信息读取概率，提高了信息传播速度，存在传播违法信息的信息安全风险。</t>
  </si>
  <si>
    <t>业务平台向用户推送信息时是否直接显示信息内容，而且用户无法进行设置？</t>
  </si>
  <si>
    <t>XX业务信息推送情况…，客户端（是/否）设置消息推送选项</t>
  </si>
  <si>
    <t>1.6信息接收</t>
  </si>
  <si>
    <t>1.6.1信息收取方式</t>
  </si>
  <si>
    <t>信息接收环节主要关注信息收取方式等。信息收取方式主要包括信息主动推送、用户主动获取等方式，信息的主动推送提高了信息读取概率，间接提高了信息传播速度，扩大了信息传播范围，存在传播违法信息的信息安全风险。</t>
  </si>
  <si>
    <r>
      <rPr>
        <sz val="12"/>
        <color theme="1"/>
        <rFont val="微软雅黑"/>
        <charset val="134"/>
      </rPr>
      <t>业务平台是否</t>
    </r>
    <r>
      <rPr>
        <b/>
        <sz val="12"/>
        <color theme="1"/>
        <rFont val="微软雅黑"/>
        <charset val="134"/>
      </rPr>
      <t>主动推送</t>
    </r>
    <r>
      <rPr>
        <sz val="12"/>
        <color theme="1"/>
        <rFont val="微软雅黑"/>
        <charset val="134"/>
      </rPr>
      <t>包含第三方/用户生成信息至用户？（如公众账号）</t>
    </r>
  </si>
  <si>
    <t>XX业务信息收取方式为…（用户主动获取/信息主动推送），（是/否）主动推送第三方/用户生成信息至用户（如公众账号功能）</t>
  </si>
  <si>
    <t>1.7信息留存</t>
  </si>
  <si>
    <t>1.7.1公共信息内容留存</t>
  </si>
  <si>
    <t>信息留存关注的是业务系统中传输的公共信息内容和用户使用业务行为的日志记录，如果企业未按相关法律法规要求保留日志信息，将会直接影响企业配合完成事后溯源、取证工作的开展。</t>
  </si>
  <si>
    <t>人员访谈&amp;演示查验</t>
  </si>
  <si>
    <t>系统后台是否支持留存法律法规要求的日志记录？</t>
  </si>
  <si>
    <t>XX业务日志留存情况…（类型、时间）</t>
  </si>
  <si>
    <t>2.业务平台安全</t>
  </si>
  <si>
    <t>2.1设备位置分布</t>
  </si>
  <si>
    <t>2.1.1服务器、机房、节点的地理位置</t>
  </si>
  <si>
    <t>设备位置分布是指承载业务的服务器、机房或节点的地理位置分布。如果业务的服务器、机房或节点在境内外均有分布，且境内外有数据传输，则可能存在因数据跨境流动引发的国家重要数据、个人隐私信息泄露的信息安全风险。</t>
  </si>
  <si>
    <t>人员访谈</t>
  </si>
  <si>
    <t>业务服务器、机房或节点是否有境外分布，且境内外有数据交互？</t>
  </si>
  <si>
    <t>XX业务服务器、机房或节点分布情况…</t>
  </si>
  <si>
    <t>2.2资源调度方式</t>
  </si>
  <si>
    <t>2.2.1计算资源/云服务</t>
  </si>
  <si>
    <t>资源调度方式是指业务系统的计算资源、存储资源、带宽资源、IP地址及域名资源的调度方式。如果计算、存储、带宽资源采用了云化或虚拟化，则可能增加企业违法信息处置工作的难度。</t>
  </si>
  <si>
    <t>业务系统平台是否采用云计算技术或采购第三方云服务？</t>
  </si>
  <si>
    <t>XX业务系统平台资源调度方式…（是/否）采用云计算或第三方云服务</t>
  </si>
  <si>
    <t>2.2.2存储资源/内容分发</t>
  </si>
  <si>
    <t>若业务IP地址及域名采取动态分配方式，则可能增加企业违法信息处置工作的难度。</t>
  </si>
  <si>
    <t>业务平台是否采用内容分发网络技术？</t>
  </si>
  <si>
    <t>XX业务系统平台资源调度方式…，（是/否）采用云内容分发网络技术</t>
  </si>
  <si>
    <t>2.3业务合作</t>
  </si>
  <si>
    <t>2.3.1合作方式的合规性</t>
  </si>
  <si>
    <t>业务合作是指业务运营企业与其他企业开展任意形式的合作。企业需要对任何一种合作方式进行合规性评估（是否符合现行行业管理相关规定）。</t>
  </si>
  <si>
    <t>是否对合作企业的相关资质进行审核？</t>
  </si>
  <si>
    <t>XX业务的合作模式为…对合作企业资质审核情况</t>
  </si>
  <si>
    <t>2.4开放接口</t>
  </si>
  <si>
    <t>2.4.1是否提供第三方API接口</t>
  </si>
  <si>
    <t>开放接口是指业务系统为第三方提供的标准API接口。第三方调用开放API接口的过程中，如果与业务系统之间产生了数据交互，可能增加业务系统发布、传输、存储违法信息的信息安全风险；如果业务系统开放的API接口未做好违法有害信息监测处置、权限管理、安全审计等，可能带来违法有害信息传播、直接影响业务系统自身安全、非法调用API接口（如实施通讯信息诈骗）等安全风险。</t>
  </si>
  <si>
    <t xml:space="preserve">人员访谈&amp;文件审查 </t>
  </si>
  <si>
    <t>第三方是否可通过开放的API接口在业务主平台上发布信息且可通过开放的API接口，获取到用户和业务系统的敏感信息？</t>
  </si>
  <si>
    <t>XX业务第三方调用开放API接口情况…</t>
  </si>
  <si>
    <t>填表步骤说明：
①对“评估指引”（H列）通过下拉框选择“是/否/不适用”， “评估意见”自动匹配，无需修改；
②对“研判依据”（J列）进行补充，并提供佐证材料（可作为附件）。</t>
  </si>
  <si>
    <t>序号</t>
  </si>
  <si>
    <t>业务应用安全保障基线</t>
  </si>
  <si>
    <t>用户管理</t>
  </si>
  <si>
    <t>普通账号身份验证</t>
  </si>
  <si>
    <t>1.企业在普通账号注册环节应结合业务、应用特点和管理需要，配套差异化、充分必要的账户注册申请人个人身份信息真实性验证机制，对注册申请人提交的个人信息进行真实性验证，包括但不限于邮箱验证、手机短信验证、身份证真实性查询（通过联网比对、配备和使用二代身份证识别设备等技术措施）等。2.对于用户以虚假身份信息骗取账号名称注册的，企业按照相关法律法规，应采取通知限期改正、暂停使用、注销等管理措施。3.对于用户冒用、关联机构或社会名人注册账号名称的，企业应按照相关法律法规，注销其账号，留存相关信息以备主管部门查询。</t>
  </si>
  <si>
    <t>是否建立了普通账号申请人个人身份信息真实性验证机制，对注册申请人提交的个人信息进行真实性验证？</t>
  </si>
  <si>
    <t>不适用</t>
  </si>
  <si>
    <t>描述XX业务普通账号身份验证机制，提供身份验证截图。</t>
  </si>
  <si>
    <t>公众账号身份验证</t>
  </si>
  <si>
    <t>企业应要求公众账号在注册环节提供真实身份信息或组织机构信息，并配套必要管理机制、手段对公众账号提交信息的真实性进行审核。</t>
  </si>
  <si>
    <t>是否要求公众账号在注册环节提供真实身份信息或组织机构信息，并对提交信息的真实性进行审核？</t>
  </si>
  <si>
    <t>描述XX业务公众账号身份验证机制，提供身份验证截图。</t>
  </si>
  <si>
    <t>注册信息审核</t>
  </si>
  <si>
    <t>1.企业应在注册环节明确告知用户，账号名称、头像和简介等注册信息不得含有违法信息。2.企业应配备与服务规模相适应的专业人员和必要技术手段，对用户提交的账号名称、头像和简介等注册信息进行审核，按照相关法律法规，对含有违法信息的，不予注册。</t>
  </si>
  <si>
    <t>是否在注册环节告知用户注册信息（账号名称、头像和简介等）不得含有违法信息？是否对用户提交的注册信息进行审核？</t>
  </si>
  <si>
    <t>描述XX业务注册信息审核机制，提供注册环节告知截图。</t>
  </si>
  <si>
    <t>用户真实身份鉴别</t>
  </si>
  <si>
    <t>企业应建立健全身份鉴别机制，确保业务使用过程中能够采用身份认证技术和权限核验对用户真实身份进行有效鉴别，防止验证信息的暴力破解、盗用和泄漏，避免发生用户身份冒用等安全事件。</t>
  </si>
  <si>
    <t>在业务使用过程中，企业是否配备了用户真实身份鉴别管理制度和技术手段？（包括密码口令强度、密码账号、修改密码等敏感信息的加密传输、关键注册信息的加密传输、管理员账号加密传输、客户端权限管理等）</t>
  </si>
  <si>
    <t>描述XX业务用户真实身份鉴别管理制度，提供用户真实身份鉴别技术手段截图。</t>
  </si>
  <si>
    <t>用户账号分级管理</t>
  </si>
  <si>
    <t>企业可以根据累计发送违法信息次数等参数对个人账号、公众账号、聊天群组进行安全等级划分，配套差异化的违法信息处置机制。</t>
  </si>
  <si>
    <t>人员访谈&amp;测评验证&amp;演示查验</t>
  </si>
  <si>
    <t>是否对个人账号、公众账号、聊天群组进行安全等级划分根据（主体类型、注册信息填报完整程度、违法信息次数等参数）并配套差异化的违法信息处置机制？</t>
  </si>
  <si>
    <t>描述XX业务用户账号分级及差异化处置策略。</t>
  </si>
  <si>
    <t>用户投诉管理</t>
  </si>
  <si>
    <t>1.企业应向社会公示违法信息用户举报途径，设立处理用户举报的岗位，依法公开透明的接受和处理违法信息用户举报。2.企业应向行业主管部门及时上报用户举报的重大违法事件情况并配合相关处置工作。</t>
  </si>
  <si>
    <t>人员访谈&amp;文件审查&amp;测评验证</t>
  </si>
  <si>
    <t>是否向社会公示违法信息用户举报途径，设立处理用户举报的岗位，并向行业主管部门及时上报用户举报的重大违法事件情况并配合相关处置工作？</t>
  </si>
  <si>
    <t>描述XX业务违法信息举报途径，提供用户举报的重大信息安全事件上报、处置制度文件。</t>
  </si>
  <si>
    <t>信息内容管理</t>
  </si>
  <si>
    <t>信息内容管理制度及技术手段</t>
  </si>
  <si>
    <t>1.企业应建立针对公共违法信息内容监测处置的管理机制和技术手段，能够有效识别、即时停止发布、传输法律法规禁止发布或者传播的信息内容，并依照国家相关法律法规要求留存日志信息。2.企业要建立违法信息样本库并进行定期更新。3.企业要配套建设与业务经营相适应的技术支撑体系， 确保上述信息内容管理要求有效落实；针对不同信息内容载体配套差异化的违法信息处置技术手段，并能够设置相应内容识别、处置策略。</t>
  </si>
  <si>
    <t>是否配备有效识别、即时停止发布、传输公共违法信息内容的管理机制和技术手段，并留存相关日志记录？是否建立违法信息样本库并定期更新？</t>
  </si>
  <si>
    <t>描述XX业务针对公共违法信息内容监测处置的管理机制和技术手段，提供违法信息样本库（有更新功能）截图。</t>
  </si>
  <si>
    <t>信息搜索功能管理</t>
  </si>
  <si>
    <t>企业要按照国家相关管理要求，确保检索出的链接和指向网站内容不包含违法信息；对用户输入的含有违法信息的检索内容，不予提供服务。</t>
  </si>
  <si>
    <t>是否采取措施确保检索出的链接和指向网站内容不包含违法信息，并对用户输入的含有违法信息的检索内容不予提供服务？</t>
  </si>
  <si>
    <t>描述XX业务确保检索出的链接和指向网站内容不包含违法信息的措施，提供违法信息检索结果截图。</t>
  </si>
  <si>
    <t>信息发布递送功能管理</t>
  </si>
  <si>
    <t>1.企业要配套专门人员和必要技术手段对于公众账号发布的公开信息内容作违法信息日常监测巡查。2.企业发现公众账号推送的信息有违反国家相关法律法规， 或协议约定，应当视情节采取警示、限制发布、暂停更新直至关闭账号等措施，并保存有关记录。</t>
  </si>
  <si>
    <t>是否配备专门人员和必要技术手段对公众账号发布的公开信息内容做违法信息日常监测巡查，当发现公众账号推送违法信息时是否采取措施并保存相关记录？</t>
  </si>
  <si>
    <t>描述XX业务对于公众账号发布的公开信息内容作违法信息日常监测巡查的工作机制和人员配备，提供相应管理文件及相关记录。</t>
  </si>
  <si>
    <t>信息社区平台功能管理</t>
  </si>
  <si>
    <t>企业要针对信息发布环节的链接转发、添加评论转发、跨平台分享等功能，配套必要的违法信息监测和处置的管理机制和技术手段。</t>
  </si>
  <si>
    <t>是否对链接转发、添加评论转发、跨平台分享等功能配套必要的违法信息监测和处置的管理机制和技术手段？</t>
  </si>
  <si>
    <t>描述XX业务针对信息发布环节的链接转发、添加评论转发、跨平台分享等功能的违法信息监测处置管理制度和技术手段。</t>
  </si>
  <si>
    <t>信息即时交互功能管理</t>
  </si>
  <si>
    <t>群组功能管理</t>
  </si>
  <si>
    <t>1.企业应明确设置群组人数上限。2.企业应向群组功能申请人明确告知：1）不得复制、发布、传播违法信息；2）群创建者和群管理者对群组负有管理责任，应承诺本群组不发布、传播违法信息。3.企业对于违反上述告知行为的群组，应采取限制新成员加入、中止或终止本群组聊天服务等措施。</t>
  </si>
  <si>
    <t>是否明确设置群组人数上线？是否向群组功能申请人明确告知相关内容，并对违反告知内容的群组采取措施？</t>
  </si>
  <si>
    <t>提供XX业务向群组功能申请人告知界面截图，对群组人数设置上限截图，描述对群组违法信息发布、传播进行监测处置的机制。</t>
  </si>
  <si>
    <t>匿名发布功能管理</t>
  </si>
  <si>
    <t>针对匿名发布功能，企业要配套必要管理机制和技术手段，确保实现“前台匿名、后台实名” 。</t>
  </si>
  <si>
    <t>是否配套必要管理机制和技术手段，对匿名发布功能实现“前台匿名、后台实名”？</t>
  </si>
  <si>
    <t>描述XX业务针对匿名发布功能配备的信息监测处置管理机制，提供技术手段截图。</t>
  </si>
  <si>
    <t>转发功能管理</t>
  </si>
  <si>
    <t>企业应将用户生成信息、内容复制转发、本地存储上传转发、链接转发、跨平台分享等功能，与相同信息转发次数、用户安全等级等参数相关联，实施发送内容长短，显名或隐名，信息载体类别，复制、存储、转发、分享次数等权限管理。</t>
  </si>
  <si>
    <t>是否根据用户安全等级对其账号进行相应的安全等级划分，并根据不同的安全等级设置相应的转发功能权限？</t>
  </si>
  <si>
    <t>提供XX业务根据不同的安全等级设置相应转发功能权限的证明材料。</t>
  </si>
  <si>
    <t>信息销毁功能管理</t>
  </si>
  <si>
    <t>企业针对信息接收环节的短暂留存呈现、但无法本地存储的信息销毁功能，应配套必要的日志留存等工作机制及技术手段，以依法配合相关部门完成违法信息的调查取证。</t>
  </si>
  <si>
    <t>是否针对在信息接收环节短暂呈现，但无法本地存储的信息销毁功能，配备有必要日志留存等工作机制及技术手段？</t>
  </si>
  <si>
    <t>描述XX业务针对信息接收环节短暂呈现，但无法本地存储的信息销毁功能配备的工作机制及技术手段。</t>
  </si>
  <si>
    <t>安全规则张贴与主动提示</t>
  </si>
  <si>
    <t>1.企业在用户注册、新功能上线、业务使用过程中的关键环节，应明确告知用户禁止发布、复制、传播违法信息。2.企业应与用户在注册账号环节签订协议，要求用户承诺按照国家有关法律法规，遵守法律法规、社会主义制度、国家利益、公民合法权益、公共秩序、社会道德风尚和信息真实性等七条底线。</t>
  </si>
  <si>
    <t>是否在用户注册、新功能上线、业务使用过程中的关键环节明确告知用户禁止发布、复制、传播违法信息？是否与用户在注册账号环节签订协议，要求用户承诺遵守法律法规、社会主义制度、国家利益、公民合法权益、公共秩序、社会道德风尚和信息真实性等七条底线？</t>
  </si>
  <si>
    <t>提供XX业务用告知用户“禁止发布、复制、传播违法信息”的截图，要求用户承诺遵守七条底线“的用户协议截图。</t>
  </si>
  <si>
    <t>溯源管理</t>
  </si>
  <si>
    <t>用户身份信息变更留存</t>
  </si>
  <si>
    <t>对于已经进行真实身份信息验证的用户账号，企业应定期核查并更新与用户账号捆绑关联的身份信息，确保其真实有效，对用户身份信息变更做好记录。</t>
  </si>
  <si>
    <t>是否定期核查并更新与用户账号捆绑关联的身份信息，确保真实有效，并对用户身份信息变更进行日志记录？</t>
  </si>
  <si>
    <t>提供XX业务用户身份信息变更日志记录截图。</t>
  </si>
  <si>
    <t>日志留存管理</t>
  </si>
  <si>
    <t>企业应按照相关法律法规，记录并留存访问日志；用户访问日志留存系统应支持全部字段内容的精确查询、检索与统计；访问日志的保存时间应满足国家相关法律法规要求。</t>
  </si>
  <si>
    <t>演示查验</t>
  </si>
  <si>
    <t>是否至少留存6个月的用户访问日志，且留存系统支持全部字段内容的精确查询、检索与统计？</t>
  </si>
  <si>
    <t>提供XX业务满足时间要求（6个月）的用户行为日志记录查询结果截图。</t>
  </si>
  <si>
    <t>信息联动管理</t>
  </si>
  <si>
    <t>针对企业内具有信息联动发布、分享功能的不同业务平台，企业应能够在紧急、必要情况下，迅速切断同步或关联关系，并联动删除各关联平台上的违法信息，同时留存相应删除日志信息。</t>
  </si>
  <si>
    <t>针对业务涉及的企业内具有信息联动发布、分享功能的关联平台，能否迅速切断同步或关联关系，并联动删除各关联平台上的违法信息？是否留存删除日志记录？</t>
  </si>
  <si>
    <t>描述XX业务在紧急、必要情况下，迅速切断同步或关联关系，联动删除各关联平台上的违法信息的能力，提供删除日志记录截图。</t>
  </si>
  <si>
    <t>应急处置</t>
  </si>
  <si>
    <t>应急处置管理机制及技术手段</t>
  </si>
  <si>
    <t>1.企业应制定应急预案，明确应急工作机制和实施流程，明确应急领导责任人和沟通联络人，设置7*24小时应急联系电话，并将配合应急工作情况反馈行业主管部门。2.企业应按照相关法律法规，及时启动应急处置流程机制，采取有效的管理措施和技术手段，配合行业主管部门追究相关责任人的安全责任，并保存相关记录。3.企业要配套建设安全应急处置技术手段，具备对特定区域、特定服务、特定功能的限制，主要针对非法内容传播，能及时切断非法源。</t>
  </si>
  <si>
    <t>企业是否制定应急预案明确应急工作机制和实施流程，明确应急领导责任人和沟通联络人，设置7*24小时应急联系电话，并将配合应急工作情况反馈行业主管部门？是否配备管理措施及技术手段配合行业主管部门追究相关责任人的安全责任，并保存相关记录，针对非法内容传播能及时切断非法源？</t>
  </si>
  <si>
    <t>提供企业/XX业务应急预案文件，描述应急处置管理机制及技术手段。</t>
  </si>
  <si>
    <t>业务平台安全保障基线</t>
  </si>
  <si>
    <t>业务平台部署</t>
  </si>
  <si>
    <t>平台设施信息备案</t>
  </si>
  <si>
    <t>企业应将业务机房/节点列表、占用机房位置、使用的通信链路和IP地址等业务开办信息向行业主管部门依法报备。上述信息发生变化时，企业应及时向行业主管部门依法上报相关更新信息。</t>
  </si>
  <si>
    <t>业务开办信息是否与实际情况一致？</t>
  </si>
  <si>
    <t>描述XX业务开办信息及报备情况。</t>
  </si>
  <si>
    <t>设施境内外分布</t>
  </si>
  <si>
    <t>如果业务的服务器、机房或节点在境内外均有分布，且境内外有数据传输，企业应按照相关法律法规，确保境外违法信息不在境内业务系统中传输、存储，确保公民隐私安全，对于与国家经济、社会、政治相关的敏感数据不能向境外传输。</t>
  </si>
  <si>
    <t>是否具有针对境内外交互数据的管理制度？是否配套建立确保境内外数据交互符合国家相关管理要求的技术手段？</t>
  </si>
  <si>
    <t>描述XX业务针对境内外交互数据管理制度及技术手段。</t>
  </si>
  <si>
    <t>资源调度</t>
  </si>
  <si>
    <t>资源实时监控</t>
  </si>
  <si>
    <t>企业应建立相关管理制度及技术手段实现对计算、存储、带宽、IP地址及域名等资源分配使用情况的实时监控和日志记录，并根据相关标准要求提供标准接口，有能力实现向行业主管部门上报实时监控数据和日志数据。</t>
  </si>
  <si>
    <t>是否对资源分配使用情况进行实时监控和日志记录？是否可以按照相关标准要求提供技术接口，有能力将相关监控数据和日志记录上报给行业主管部门？</t>
  </si>
  <si>
    <t>提供XX业务对计算、存储、带宽、IP地址及域名等资源分配使用情况进行实时监控及日志记录截图。</t>
  </si>
  <si>
    <t>违法信息监测处置</t>
  </si>
  <si>
    <t>企业应建立相关管理制度及技术手段实现违法信息的监测和处置，并根据相关标准要求提供标准接口，有能力接收行业主管部门下发的监测和处置指令。</t>
  </si>
  <si>
    <t>是否具备违法信息监测处置制度文件和技术手段？是否可以执行行业主管部门下发的违法信息监测和处置指令？</t>
  </si>
  <si>
    <t>描述XX业务违法信息监测处置机制及技术手段。</t>
  </si>
  <si>
    <t>系统日志留存</t>
  </si>
  <si>
    <t>企业应按照相关管理要求建立相关管理制度及技术手段做好日志留存，日志应全面记录业务系统中的系统安全事件、用户访问记录、系统运行日志、系统运行状态等各类信息。日志记录保存时间应满足相关法律法规要求。</t>
  </si>
  <si>
    <t>是否按照相关管理要求建立相关管理制度及技术手段进行日志留存？</t>
  </si>
  <si>
    <t>提供XX业务满足时间要求（6个月）的系统日志截图。</t>
  </si>
  <si>
    <t>用户接入要求</t>
  </si>
  <si>
    <t>合作企业的安全能力</t>
  </si>
  <si>
    <t>1.企业需以书面形式（在合作协议中体现或签署专门的合作责任书）与合作企业对可能出现的信息安全风险责任进行明确划分；
2.要求合作企业就其业务分工部分的安全风险及保障能力开展评估，形成评估报告报送；对合作企业的评估报告进行审查；
3.在合作企业评估报告的基础上，出具评估报告。</t>
  </si>
  <si>
    <t>是否以书面形式对可能出现的信息安全风险责任进行明确划分？是否要求合作企业提供信息安全评估报告并进行审查？是否在合作企业评估报告的基础上出具评估报告？</t>
  </si>
  <si>
    <t>描述XX业务合作企业安全能力评估情况，提供XX业务信息安全责任划分文档及合作企业信息安全评估报告。</t>
  </si>
  <si>
    <t>资质审核</t>
  </si>
  <si>
    <t>企业应认真核查服务对象（如网站）的资质，不得为未经许可或未备案的服务对象提供服务。</t>
  </si>
  <si>
    <t>是否对服务对象的业务经营许可资质进行核实？</t>
  </si>
  <si>
    <t>描述XX业务对服务对象业务经营许可资质核实情况，提供相应记录或材料。</t>
  </si>
  <si>
    <t>用户信息备案</t>
  </si>
  <si>
    <t>企业应在与服务对象签订协议或者确认提供服务时，要求服务对象提供真实身份信息、资质信息。企业应记录所有服务对象真实身份信息、资质信息、网站或系统名称、域名、IP地址等信息。服务协议中应明确要求用户不得制作、发布、传播违法信息。</t>
  </si>
  <si>
    <t>企业是否在与服务对象签订协议或者确认提供服务时，要求对方提供真实身份信息、资质信息，核实相关信息的真实性，并对服务对象的真实身份信息、资质信息、网站或系统名称、域名、IP地址等信息进行记录？</t>
  </si>
  <si>
    <t>描述XX业务对服务对象的身份信息、资质信息核实情况，提供相应记录或材料。</t>
  </si>
  <si>
    <t>应用分发平台功能管理</t>
  </si>
  <si>
    <t>1.企业应要求应用开发者提交能够证明其已经取得新闻、出版、教育、医疗等前置审批许可和业务经营资质的文件，并留存必要信息。2.企业应要求应用开发者提交相关身份和经营资质信息，并进行留存备案；对于备案信息应配套必要的管理措施进行定期核查更新。3.企业应和应用开发者签订协议，明示要求应用开发者对上线销售的应用负有安全责任。企业应建立应用开发者违规记录档案，对上传违法应用的应用开发者，应采取警告教育、应用重点审查、禁止新上传应用等处置措施。4.企业应对应用进行上线前的安全审查。企业对应用的安全审核至少应包括软件漏洞检测、安全加固措施验证、恶意代码检测（病毒、木马、广告吸费、后门遥控、隐私窃取等）、违法信息内容检测。5.企业应对上架应用，以及开发者论坛、用户论坛等业务平台开展应用恶意行为及应用传播违法信息的日常监测，并依法留存相关记录。6.企业应建立违法违规应用下架处理机制，及时对判定存在违法违规行为的应用依法进行下架处理。</t>
  </si>
  <si>
    <t>是否要求应用开发者提交前置审批许可和业务经营资质文件并留存必要信息？是否要求应用开发者提交身份和经营资质信息并留存备案？是否与应用开发者签订协议明确安全责任？是否对应用进行上线前审查？是否对已上架应用以及开发者论坛、用户论坛等业务平台进行恶意行为及应用传播违法信息的日常监测，并依法留存相关记录？建立违法违规应用下架处理机制？</t>
  </si>
  <si>
    <t>提供XX业务：
1.应用开发者管理相关证明材料；
2.应用安全审查相关证明材料；
3.日常监测相关证明材料；
4.违法应急处置相关证明材料。</t>
  </si>
  <si>
    <t>开放接口要求</t>
  </si>
  <si>
    <t>对于提供开放接口的企业， 应做好开放数据的审核， 确保第三方获取的数据不会导致用户隐私信息，与国家经济、社会、政治相关的敏感数据的泄露；第三方提供的数据不得含有违法信息。</t>
  </si>
  <si>
    <t>是否对通过开放接口进行交互的数据建立安全审核机制和技术保障手段？（应具有对流入信息内容的鉴别能力，对流出的信息，尤其是敏感信息采取相应保护措施）</t>
  </si>
  <si>
    <t>描述XX业务对通过开放接口进行交互的数据建立的安全审核机制和技术保障手段。</t>
  </si>
  <si>
    <t>评估点</t>
  </si>
  <si>
    <t>风险评估要点</t>
  </si>
  <si>
    <t>评估标准</t>
  </si>
  <si>
    <t>保障能力</t>
  </si>
  <si>
    <t>1.1业务应用安全</t>
  </si>
  <si>
    <t>1.1.1用户</t>
  </si>
  <si>
    <t>1.1.1-FX-1用户规模</t>
  </si>
  <si>
    <t>评估人员通过文档审查、现场勘验的方式，了解被评估业务的用户规模（被评估业务包括存量业务和未上线业务）。</t>
  </si>
  <si>
    <t>若（预期）用户规模大于100万，或大于业务开展区域内30%人口数，则用户规模易成为风险值较高的风险因子。用户规模越大，该风险因子的风险值越高。</t>
  </si>
  <si>
    <t>1.1.1-BZ-1-1</t>
  </si>
  <si>
    <t>评估人员通过现场勘验、文档审查等方式，了解企业是否建立了业务上线前或用户规模发生较大变化时及时开展评估工作的管理制度，并查看历史评估报告。</t>
  </si>
  <si>
    <t>1.1.1-BZ-1-2</t>
  </si>
  <si>
    <t>评估人员通过现场勘验、测评核验等方式了解业务普通账号身份验证机制，明确是否与企业所阐述的账号身份验证机制相吻合。</t>
  </si>
  <si>
    <t>1.1.1-BZ-1-3</t>
  </si>
  <si>
    <t>评估人员通过现场勘验、测评验证等方式了解业务公众账号身份验证机制，明确是否与企业所阐释的公众账号身份验证机制相吻合，是否与国家相关的对组织机构身份进行核验的政策要求一致。</t>
  </si>
  <si>
    <t>1.1.1-BZ-1-4</t>
  </si>
  <si>
    <t>评估人员通过现场勘验、测评核验、演示查验等方法，了解企业是根据累计发送违法信息次数等参数对个人账号、公众账号，聊天群组进行安全等级划分。配套差异化的违法信息处置机制。</t>
  </si>
  <si>
    <t>1.1.1-BZ-1-5</t>
  </si>
  <si>
    <t>评估人员通过文档审查、现场勘验、测评核验等方法，了解企业是否对违法信息举报途径进行社会公示，或者是否在网站或软件产品明显位置明示举报途径；或者建立了用户举报的重大信息安全事件上报、配合行业主管部门开展处置工作的有关制度文件。</t>
  </si>
  <si>
    <t>1.1.1-FX-2用户类型</t>
  </si>
  <si>
    <t>评估人员通过现场勘验的方式，了解被评估业务的用户类型（被评估业务包括存量业务和未上线业务）。</t>
  </si>
  <si>
    <t>若（预期）用户类型聚焦于某类特定人群，如年龄分布主要为未成年人；地域分布主要集中在边境地区甚至存在跨境情况，则用户类型易成为风险程度较高的指标。用户类型聚集程度越高，其信息安全风险程度越高。</t>
  </si>
  <si>
    <t>1.1.1-BZ-2-1</t>
  </si>
  <si>
    <t>评估人员通过现场勘验、文档审查等方式，了解企业是否建立了业务上线前、或用户规模、类型、相关性发生较大变化时及时开展评估工作的管理制度，并查看评估报告。</t>
  </si>
  <si>
    <t>1.1.1-BZ-2-2</t>
  </si>
  <si>
    <t>评估人员通过文件审查、现场勘验、测评核验等方法，了解企业是否对违法信息举报途径进行社会公示，或者是否在网站或软件产品明显位置明示举报途径；或者建立了用户举报的重大信息安全事件上报、配合行业主管部门开展处置工作的有关制度文件。</t>
  </si>
  <si>
    <t>1.1.1-FX-3用户相关性</t>
  </si>
  <si>
    <t>评估人员通过现场勘验、文档审查、演示查验的方式，了解被评估业务用户之间的相关性（被评估业务包括存量业务和未上线业务）。</t>
  </si>
  <si>
    <t>（预期）用户特定群体之间的相关性越强，即用户在线下相识或交互越紧密，传播违法信息的风险概率较大，信息安全风险程度较高。</t>
  </si>
  <si>
    <t>1.1.1-BZ-3-1</t>
  </si>
  <si>
    <t>评估人员通过现场勘验、文档审查等方式，了解企业是否建立业务上线前或用户规模、业务功能发生较大变化时触发启动安全评估的管理制度和工作流程，并查看评估报告。</t>
  </si>
  <si>
    <t>1.1.1-BZ-3-2</t>
  </si>
  <si>
    <t>评估人员通过文档审查、现场勘验、演示查验、测评验证等方法，了解企业是否对违法信息举报途径进行社会公示，或者是否在网站或软件产品明显位置明示举报途径；或者建立了用户举报的重大信息安全事件上报、配合行业主管部门开展处置工作的有关制度文件。</t>
  </si>
  <si>
    <t>1.1.1-FX-4用户实名核验</t>
  </si>
  <si>
    <t>评估人员通过文档审查、现场勘验、测评验证等方法，了解被评估业务的用户真实身份信息获取、核验、留存的管理制度，如用户注册过程中是否要求提供真实身份信息，采取必要措施核验用户身份信息真实性并在系统后台进行实名信息存储等。</t>
  </si>
  <si>
    <t>若用户注册过程中要求提供的信息内容与个人真实身份的相关性越强，（相关性强：身份证、银行卡、手机号码；相关性中等：经身份验证的微信、微博、QQ等授权登陆；相关性弱：邮箱），则潜在的信息安全风险较低。</t>
  </si>
  <si>
    <t>1.1.1-BZ-4-1</t>
  </si>
  <si>
    <t>评估人员通过现场勘验、测评验证等方式了解业务公众账号身份验证机制，明确是否与企业所阐释的公众账号身份验证机制相吻合。</t>
  </si>
  <si>
    <t>1.1.1-BZ-4-2</t>
  </si>
  <si>
    <t>针对存在信息发布功能的业务，评估人员通过人工模拟操作流程，采取测评验证方法，确认企业是否在注册环节要求用户提供真实身份信息，并通过合理有效权威的系统查询方式进行验证。</t>
  </si>
  <si>
    <t>1.1.1-BZ-4-3</t>
  </si>
  <si>
    <t>评估人员通过演示查验方式，查看用户变更身份相关信息（如手机号码等），企业是否进行有效验证。</t>
  </si>
  <si>
    <t>1.1.1-BZ-4-4</t>
  </si>
  <si>
    <t>评估人员通过查看企业系统后台记录的方式，确认企业是否留存用户身份信息变更日志记录及日志记录内容。</t>
  </si>
  <si>
    <t>1.1.1-FX-5用户真实身份鉴别</t>
  </si>
  <si>
    <t>企业应建立健全身份鉴别机制，确保业务使用过程中能够采用身份认证技术对用户真实身份进行有效鉴别，防止验证信息的暴力破解、盗用和泄漏，避免发生用户身份冒用等安全事件。</t>
  </si>
  <si>
    <t>企业需建立健全身份鉴别机制，确保业务能够对用户真实身份进行有效鉴别，如采取双因素或多因素的身份认证技术对用户实现强身份验证等安全机制，可规避用户非真实风险的安全风险</t>
  </si>
  <si>
    <t>1.1.1-BZ-5-1</t>
  </si>
  <si>
    <t>核查企业是否建立健全权限访问机制，以确保用户权限的验证机制合理、安全、可控。</t>
  </si>
  <si>
    <t>1.1.1-BZ-5-2</t>
  </si>
  <si>
    <t>评估人员通过测试验证的方式核查登录时是否采用人机交互验证策略和机制。</t>
  </si>
  <si>
    <t>1.1.1-BZ-5-3</t>
  </si>
  <si>
    <t>评估人员通过测试验证的方式核查登录操作的通信过程中是否采用SSL/TLS协议或者其他加密协议确保用户密码的传输安全。</t>
  </si>
  <si>
    <t>1.1.1-BZ-5-4</t>
  </si>
  <si>
    <t>评估人员通过测试验证的方式使用网页分析工具查看是否在COOKIE中保存用户密码。</t>
  </si>
  <si>
    <t>1.1.1-BZ-5-5</t>
  </si>
  <si>
    <t>评估人员通过测试验证的方式检查是否存在用户弱口令。（网安—弱口令管理规范：不包括密码表爆破、社工撞库、）</t>
  </si>
  <si>
    <t>1.1.1-FX-6用户身份鉴别</t>
  </si>
  <si>
    <t>评估人员通过现场勘验的方式，检查企业是否制定了会话失效机制、身份认证失效机制</t>
  </si>
  <si>
    <t>若评估的业务对象未制定有会话失效机制、身份认证失效机制，则潜在的信息安全风险的威胁较高。</t>
  </si>
  <si>
    <t>1.1.1-BZ-6-1</t>
  </si>
  <si>
    <t>评估人员通过测试验证的方式，检查业务系统后台的身份认证失效机制是否能够按照制定的密码更换周期进行有效提示更新。</t>
  </si>
  <si>
    <t>1.1.1-BZ-6-2</t>
  </si>
  <si>
    <t>评估人员通过测试验证的方式，检查业务系统后台的会话失效机制是否能够按照制定的失效时间进行有效执行。</t>
  </si>
  <si>
    <t>1.1.1-BZ-6-3</t>
  </si>
  <si>
    <t>评估人员通过测试验证的方式，使用错误的或禁用的账号密码/其他认证/验证码等登录，尝试访问先前正常登陆账号能访问的页面，检查身份认证失效机制和会话失效机制能否仍能有效执行。</t>
  </si>
  <si>
    <t>1.1.1-BZ-6-4</t>
  </si>
  <si>
    <t>评估人员通过测试验证的方式，查看认证错误提示是否存在泄露信息。</t>
  </si>
  <si>
    <t>1.1.1-FX-7用户身份信息保护</t>
  </si>
  <si>
    <t>评估人员通过现场勘验、演示查验等方式，了解被评估的业务系统是否建立了用户身份信息保护管理制度和技术手段。</t>
  </si>
  <si>
    <t>若企业未建立涵盖用户身份信息全生命周期的管理机制和技术手段，则存在的信息安全风险越高。</t>
  </si>
  <si>
    <t>1.1.1-BZ-7-1</t>
  </si>
  <si>
    <t>评估人员通过现场勘验、文档审查等方式，查看企业是否建立了用户身份信息保护相关管理制度。</t>
  </si>
  <si>
    <t>1.1.1-BZ-7-2</t>
  </si>
  <si>
    <t>评估人员通过现场勘验、使用验证等方式，查看企业是否配套了必要的技术手段保障用户身份信息的保密性和完整性。</t>
  </si>
  <si>
    <t>1.1.2信息主题</t>
  </si>
  <si>
    <t>1.1.2-FX-1信息主题可审核性</t>
  </si>
  <si>
    <t>评估人员通过现场勘验、演示查验等方式，了解被评估业务的中公共信息主题的可审核性，即是否包含大量审核难度较高的信息模块和信息格式（如图片和音视频等）。</t>
  </si>
  <si>
    <t>若业务中包含的信息模块越多、或可呈现的信息格式越多，存在的信息安全风险越高。例如，可呈现的信息格式包括文本、图片、音视频等则存在的信息安全风险较高。</t>
  </si>
  <si>
    <t>1.1.2-BZ-1-1</t>
  </si>
  <si>
    <t>评估人员通过现场勘验等方式，了解企业是否建立覆盖业务所有内容及信息格式的违法信息监测处置的工作机制和技术手段；如是，询问技术手段实现途径与违法信息监测处置流程。</t>
  </si>
  <si>
    <t>信息内容管理制度</t>
  </si>
  <si>
    <t>1.1.2-BZ-2</t>
  </si>
  <si>
    <t>评估人员通过演示查验等方式，查看企业是否留存、删除日志记录，查看企业是否能够查询并调取相关记录</t>
  </si>
  <si>
    <t>1.1.2-BZ-3</t>
  </si>
  <si>
    <t>评估人员通过演示查验的方式，查看企业是否建立违法信息样本库，查看违法信息样本库的更新记录。</t>
  </si>
  <si>
    <t>1.1.2-BZ-4</t>
  </si>
  <si>
    <t>评估人员注册账号，以用户身份实际发送违法信息样本库以内的文字、图像、音频、视频等，确认信息能否发送成功。对于图片、音视频等信息内容登录审核员账号查验审核流程。</t>
  </si>
  <si>
    <t>内容技术手段建设</t>
  </si>
  <si>
    <t>1.1.2-FX-2信息主题多样性</t>
  </si>
  <si>
    <t>评估人员通过现场勘验、文档审查等方式，了解业务发布的公共信息是否具有多样性属性，是否包含多元主题模块。</t>
  </si>
  <si>
    <t>若业务中包含的主题模块越多元化，可能存在违法有害信息的内容和类别就增多，存在的信息安全风险越高。</t>
  </si>
  <si>
    <t>1.1.2-BZ-2-1</t>
  </si>
  <si>
    <t>企业是否建立针对公共违法信息内容监测处置的管理机制和技术手段，能够有效识别、即时停止发布、传输法律法规禁止发布或者传播的信息内容，并依照国家相关法律法规要求留存日志信息，企业是否建立违法信息样本库并进行定期更新。</t>
  </si>
  <si>
    <t>1.1.2-BZ-2-2</t>
  </si>
  <si>
    <t>评估人员通过演示查验等方式，查看企业是否留存删除日志记录，查看企业是否能够查询并调取相关记录。</t>
  </si>
  <si>
    <t>1.1.2-BZ-2-3</t>
  </si>
  <si>
    <t>1.1.2-FX-3信息主题相关性</t>
  </si>
  <si>
    <t>评估人员通过现场勘验、文档审查、测评验证等方式，了解业务内容是否围绕大致相近的主题。</t>
  </si>
  <si>
    <t>查看业务公开发布的信息主题之间的联系是否紧密；是否支持跟贴评论或转发功能，如果是则可能造成违法有害信息的快速延展和扩散，存在的信息安全风险较高。</t>
  </si>
  <si>
    <t>1.1.2-BZ-3-1</t>
  </si>
  <si>
    <t>评估人员通过文档审查、现场勘验等方式，了解企业是否建立覆盖业务所有内容及信息格式的违法信息监测处置的工作机制和技术手段；如是，询问技术手段实现途径与违法信息监测处置流程。</t>
  </si>
  <si>
    <t>1.1.2-BZ-3-2</t>
  </si>
  <si>
    <t>评估人员通过系统查验等方式，查看企业是否留存删除日志记录，查看企业是否能够查询并查询并调取相关记录。</t>
  </si>
  <si>
    <t>1.1.2-BZ-3-3</t>
  </si>
  <si>
    <t>1.1.3信息载体</t>
  </si>
  <si>
    <t>1.1.3-FX-1信息呈现方式</t>
  </si>
  <si>
    <t>评估人员通过现场勘验、测评验证等方式，了解业务可以承载的信息格式是否包括简单文本，文本、图片、语音、视频等文件。</t>
  </si>
  <si>
    <t>若评估过程中经检查业务可承载的信息格式类型较多，特别还支持图片、音视频流数据等，则存在的信息安全风险较高。</t>
  </si>
  <si>
    <t>1.1.3-BZ-1-1</t>
  </si>
  <si>
    <t>评估人员通过现场勘验、文档审查、测评验证等方法，检查企业是否对图片、语音、视频或小语种等公共信息建立了违法有害信息审查（监测、过滤、处置）机制，是否针对音视频或小语种配套先审后发机制。</t>
  </si>
  <si>
    <t>1.1.3-BZ-1-2</t>
  </si>
  <si>
    <t>评估人员通过现场勘验、文档审查等方式，检查企业公共信息的审核是否采用了技术加人工方式。</t>
  </si>
  <si>
    <t>1.1.3-FX-2语言类型</t>
  </si>
  <si>
    <t>评估人员通过现场勘验、测评验证等方式，了解业务是否包含小语种信息。</t>
  </si>
  <si>
    <t>若评估过程中经检查业务平台存在较多小语种语言的公共信息，或目标用户群体以小语种语言用户为主，存在的信息安全风险较高。</t>
  </si>
  <si>
    <t>1.1.3-BZ-1-3</t>
  </si>
  <si>
    <t>评估人员通过现场勘验、文档审查等方式，检查企业是否对图片、语音、视频或小语种等公共信息建立了先审后发机制。</t>
  </si>
  <si>
    <t>1.1.3-BZ-1-4</t>
  </si>
  <si>
    <t>1.1.4信息生成</t>
  </si>
  <si>
    <t>1.1.4-FX-1信息源</t>
  </si>
  <si>
    <t>评估人员通过现场勘验、演示查验、测评验证等方式，查看业务系统公众信息发布的信息源进行鉴别时，即是否确认信息是由真实身份可鉴别的可信用户发布的。</t>
  </si>
  <si>
    <t>若业务系统在用户使用公众信息发布功能时，存在的不可控信息源越多，信息安全风险越高。例如，任意或匿名用户可发布信息，或未对用户真实身份进行鉴别，则存在潜在的信息安全风险。</t>
  </si>
  <si>
    <t>1.1.4-BZ-1-1</t>
  </si>
  <si>
    <t>评估人员通过现场勘验、测评验证等方式，查看在业务使用过程中，企业是否配备了用户真实身份鉴别管理制度和技术手段。</t>
  </si>
  <si>
    <t>1.1.4-BZ-1-2</t>
  </si>
  <si>
    <t xml:space="preserve">评估人员通过人员访谈、测评验证等方式，查看企业是否针对用户发布公众信息后采取必要的内容审核以及对违法有害信息监测处置的管理机制和技术手段。
评估人员使用搜索引擎，查看检索后呈现的内容、链接和指向网站内容是否包含违法信息，或者输入含有违法信息的检索词，查看企业网站或软件产品是否提供相关搜索服务。
</t>
  </si>
  <si>
    <t>1.1.4-BZ-1-3</t>
  </si>
  <si>
    <t>评估人员通过演示查验的方法，查看系统后台，查看系统设置是否符合“前台匿名、后台实名”的管理要求。</t>
  </si>
  <si>
    <t>1.1.4-FX-2信息产生方式</t>
  </si>
  <si>
    <t>评估人员通过现场勘验、演示查验等方式，了解业务中公共信息产生方式，即确认是否包含第三方或用户发布的信息。</t>
  </si>
  <si>
    <t xml:space="preserve">若业务运营企业对信息内容来源的可控程度越低，存在的信息安全风险越大。例如如果存在用户生成信息，存在的信息安全风险就较高。
若业务运营企业对信息生成过程的可控程度越低，则潜在的信息安全风险越大。如存在用户生成信息，则存在的信息安全风险的风险较高。
</t>
  </si>
  <si>
    <t>1.1.4-BZ-2-1</t>
  </si>
  <si>
    <t>评估人员通过测试验证方式，针对具备第三方/用户发布信息功能的业务，实际完成一次注册操作，查看在注册环节，企业是否明确告知用户禁止发布、复制、传播违法信息；并在用户承诺遵守的前提下允许其注册成功</t>
  </si>
  <si>
    <t>1.1.4-BZ-2-2</t>
  </si>
  <si>
    <t>评估人员通过现场勘验的方法，针对具备第三方/用户发布信息功能的业务，询问企业是否根据累计发送违法信息次数等参数对个人账号、公众账号、聊天群组进行安全等级划分；如是，询问等级划分梯度、各等级违法信息处置机制及实现方式等。</t>
  </si>
  <si>
    <t>1.1.4-BZ-2-3</t>
  </si>
  <si>
    <t>评估人员评估人员通过演示查验的方法，查验系统配置情况，针对具备第三方/用户发布信息功能的业务，针对个人账号、公众账号、聊天群组后台数据中是否有安全等级划分及配置相应的处置策略。</t>
  </si>
  <si>
    <t>1.1.4-BZ-2-4</t>
  </si>
  <si>
    <t>评估人员通过文档审查的方式查看企业人员职责及岗位配备文件，针对具备第三方/用户发布信息功能的业务，查看企业是否配备专门人员进行信息源审查管理，文件中是否含有人员名单和工作联系方式。</t>
  </si>
  <si>
    <t>1.1.4-BZ-2-5</t>
  </si>
  <si>
    <t>评估人员通过文档审查的方式查看企业制度文件、工作手册等，针对公众账号功能，是否建立相应公开信息内容作违法信息日常监测巡查的机制和管理要求。</t>
  </si>
  <si>
    <t>1.1.4-BZ-2-6</t>
  </si>
  <si>
    <t>评估人员对企业公众账号管理人员进行访谈，询问违法信息处置方式和流程，查看是否有相关日常监测巡查记录。</t>
  </si>
  <si>
    <t>1.1.5信息传播</t>
  </si>
  <si>
    <t>1.1.5-FX-1信息传播方式</t>
  </si>
  <si>
    <t>评估人员通过现场勘验、测评验证等方式，了解业务平台支持的信息传播方式，是否支持点对点、点对多点、多点对多点及链式网状传播。</t>
  </si>
  <si>
    <t>若信息传播方式为裂变式、或为点对多点、多点对多点，且设定的通信参与方较多时，存在的信息安全风险较高。</t>
  </si>
  <si>
    <t>1.1.5-BZ-1-1</t>
  </si>
  <si>
    <t>评估人员评估人员通过测试验证的方式，实际完成一次群组创建，检查企业是否明示群组人数上限，是否明确告知：a) 不得复制、发布、传播违法信息；b) 群创建者和群管理者对群组负有管理责任，需承诺本群组不发布、传播违法信息。</t>
  </si>
  <si>
    <t>1.1.5-BZ-1-2</t>
  </si>
  <si>
    <t>评估人员通过演示查验的方式，查验企业系统配置，是否对群组人数设置上限，是否对群组违法信息的发布、传播进行监测和处置。</t>
  </si>
  <si>
    <t>1.1.5-BZ-1-3</t>
  </si>
  <si>
    <t>评估人员需查看企业的应急机构和人员设置、应急预案等相关文件，应包含应急处置工作的负责部门、人员、联系方式、突发事件应急处置上报流程、及配合主管部门开展应急工作等内容；并查看是否具有相关处置、配合记录。</t>
  </si>
  <si>
    <t>应急处置管理机制</t>
  </si>
  <si>
    <t>1.1.5-FX-2通信媒介</t>
  </si>
  <si>
    <t>评估人员通过现场勘验、测评验证等方式，了解业务平台的信息是否可以分享至其他平台，或可跨越网络类型传播。如果是，还应进一步了解可分享的平台类型、数量及规模情况。</t>
  </si>
  <si>
    <t>若业务支持跨越网络类型传播，或支持分享至众多大型主流平台，存在的信息安全风险较高。</t>
  </si>
  <si>
    <t>1.1.5-BZ-2-1</t>
  </si>
  <si>
    <t>评估人员通过现场勘验、文档审查等方式，检查企业是否针对信息发布环节的链接转发、添加评论转发、跨平台分享等功能配套了违法信息监测和处置的管理机制和技术手段。</t>
  </si>
  <si>
    <t>1.1.5-BZ-2-2</t>
  </si>
  <si>
    <t>评估人员使用链接转发、添加评论转发、跨平台分享功能，在有关位置输入违法信息关键字，验证信息是否发送成功。</t>
  </si>
  <si>
    <t>1.1.5-BZ-2-3</t>
  </si>
  <si>
    <t>评估人员在具有信息联动发布功能的业务平台上发布违法信息，或将违法有害信息分享至企业的其他业务平台上，查看企业是否具备迅速切断同步或关联关系，并联动删除各关联平台上的违法信息的能力。</t>
  </si>
  <si>
    <t>1.1.5-BZ-2-4</t>
  </si>
  <si>
    <t>评估人员查看企业系统后台记录，查阅企业是否留存违法信息联动删除操作日志及日志记录内容。</t>
  </si>
  <si>
    <t>1.1.5-BZ-2-5</t>
  </si>
  <si>
    <t>评估人员查看企业的应急机构和人员设置、应急预案等相关文件，应包含应急处置工作的负责部门、人员、联系方式、突发事件应急处置上报流程、及配合主管部门开展应急工作等内容；并查看是否具有相关处置、配合记录。</t>
  </si>
  <si>
    <t>1.1.5-FX-3信息传递实时性</t>
  </si>
  <si>
    <t>评估人员通过现场勘验、测评验证等方式，了解业务平台是否明示信息传递实时性属性，即在向用户推送新消息时是否是直接明示信息内容，是否允许用户修改系统设置实现信息的隐藏。</t>
  </si>
  <si>
    <t>若业务平台向用户推送信息时直接显示信息内容，而且用户无法进行设置，则存在的信息安全风险较高。</t>
  </si>
  <si>
    <t>1.1.5-BZ-3-1</t>
  </si>
  <si>
    <t>评估人员需查看用户客户端是否进行充分用户告知及用户自主选择明示，具备信息推送功能管理的功能设置选项。</t>
  </si>
  <si>
    <t>1.1.5-BZ-3-2</t>
  </si>
  <si>
    <t>1.1.6信息接收</t>
  </si>
  <si>
    <t>1.1.6-FX-1信息接收方式</t>
  </si>
  <si>
    <t>评估人员通过文档审查、现场勘验、演示查验等方式，了解业务中信息收取方式，即用户获取信息包含的类型有如下几种：用户主动订阅或申请，系统主动推送。</t>
  </si>
  <si>
    <t>若业务平台主动推送包含第三方/用户生成信息至用户，则潜在的信息安全风险较高。</t>
  </si>
  <si>
    <t>1.1.6-BZ-1-1</t>
  </si>
  <si>
    <t>评估人员查看企业人员配备文件，查看企业是否配备专门人员管理公众账号，文件中是否含有人员名单和工作联系方式。</t>
  </si>
  <si>
    <t>1.1.6-BZ-1-2</t>
  </si>
  <si>
    <t>评估人员查看企业制度文件、工作手册等，是否含有针对主动推送的公众信息内容作违法信息日常监测巡查的机制和管理要求。</t>
  </si>
  <si>
    <t>1.1.6-BZ-1-3</t>
  </si>
  <si>
    <t>评估人员采取现场勘验的方法，对主动推送的公众信息管理人员进行访谈，询问违法信息处置方式和流程，是否有相关监测巡查工作记录。</t>
  </si>
  <si>
    <t>1.1.7信息留存</t>
  </si>
  <si>
    <t>1.1.7-FX-1信息留存</t>
  </si>
  <si>
    <t>评估人员通过现场勘验、演示查验等方式，了解业务系统后台是否支持信息留存功能，即系统后台是否留存了法律法规要求的日志记录。</t>
  </si>
  <si>
    <t>若业务系统后台不支持留存满足法律法规要求的日志记录，存在的信息安全风险较高。</t>
  </si>
  <si>
    <t>1.1.7-BZ-1-1</t>
  </si>
  <si>
    <t>评估人员使用业务，在不同时间段针对业务平台进行若干次访问，或发布若干条公众信息，随后请企业导出相关的访问记录；或从企业的日志留存系统页面展示相关记录。</t>
  </si>
  <si>
    <t>1.1.7-BZ-1-2</t>
  </si>
  <si>
    <t>评估人员通过演示查验的方法，提供一定查询条件，由企业相关人员在日志留存系统进行操作演示，验证日志留存系统的查询、检索和审计功能。</t>
  </si>
  <si>
    <t>1.1.7-BZ-1-3</t>
  </si>
  <si>
    <t>评估人员通过演示查验、文档审查等方式，对于已上线的业务，需提供满足留存时间要求的日志记录；针对未上线的业务，需提供日志留存系统设计文件，证明其能够满足留存时间要求。</t>
  </si>
  <si>
    <t>1.1.7-BZ-1-4</t>
  </si>
  <si>
    <t>评估人员对企业人员进行访谈，询问企业是否针对在信息接收环节短暂留存但无法本地存储的信息，配备必要的日志留存等工作机制及技术手段；评估人员查看企业日志文件，是否含有在信息接收环节短暂留存但无法本地存储的信息日志记录。</t>
  </si>
  <si>
    <t>1.2业务平台</t>
  </si>
  <si>
    <t>1.2.1设备位置分布</t>
  </si>
  <si>
    <t>1.2.1-FX-1设备位置分布</t>
  </si>
  <si>
    <t>评估人员通过现场勘验、文档审查等方式，了解业务系统网络拓扑结构中的设备位置分布情况。</t>
  </si>
  <si>
    <t>企业业务服务器、机房或节点在境内外均有分布，且境内外有数据交互时，则存在潜在的信息安全风险</t>
  </si>
  <si>
    <t>1.2.1-BZ-1-1</t>
  </si>
  <si>
    <t>评估人员通过文档审查、演示查验的方式，查看企业上报给主管部门的业务开办信息，包括业务机房节点列表、占用机房位置、使用的通信链路和IP地址等，并与企业实际情况进行核对。</t>
  </si>
  <si>
    <t>1.2.1-BZ-1-2</t>
  </si>
  <si>
    <t>评估人员查看业务系统拓扑图，并访谈企业相关负责人员，询问企业针对境内外交互数据的管理制度，以及配套的技术监管手段，是否能确保境外违法信息不在境内业务系统中传输、存储，是否能确保公民隐私安全，确保对于与国家经济、社会、政治相关的敏感数据不能向境外传输。</t>
  </si>
  <si>
    <t>1.2.2资源调度方式</t>
  </si>
  <si>
    <t>1.2.2-FX-1计算资源/云服务</t>
  </si>
  <si>
    <t>评估人员通过现场勘验、文档审查等方式，了解业务平台系统资源调度方式，是否采用云计算技术或采购第三方云服务方式。</t>
  </si>
  <si>
    <t>企业业务平台若采用云计算技术或采购第三方云服务，则存在潜在的信息安全风险。</t>
  </si>
  <si>
    <t>1.2.2-BZ-1-1</t>
  </si>
  <si>
    <t>评估人员查看业务后台系统实时运行数据和日志记录，核实企业是对资源分配使用情况进行实时监控和日志记录，并具备将相关监控数据和日志记录上报给行业主管部门的能力。</t>
  </si>
  <si>
    <t>1.2.2-BZ-1-2</t>
  </si>
  <si>
    <t>评估人员查看企业关于违法信息监测处置制度文件和技术手段配备情况，核验企业侧是否可执行行业主管部门下发的违法信息监测和处置指令。</t>
  </si>
  <si>
    <t>1.2.2-BZ-1-3</t>
  </si>
  <si>
    <t>评估人员通过演示查验的方式，查看企业留存业务相关日志记录，核实日志的类型、内容和留存时间是否满足相关法律法规要求。</t>
  </si>
  <si>
    <t>1.2.2-FX-2存储资源/内容分发</t>
  </si>
  <si>
    <t>评估人员通过现场勘验、文档审查等方式，了解业务平台系统资源调度方式，是否采取了内容分发网络技术情况。</t>
  </si>
  <si>
    <t>企业业务平台若采用内容分发网络技术，则存在较高的信息安全风险。</t>
  </si>
  <si>
    <t>1.2.2-BZ-2-1</t>
  </si>
  <si>
    <t>评估人员查看业务后台系统实时运行数据和日志记录，核实企业对资源分配使用情况进行实时监控和日志记录，并具备将相关监控数据和日志记录上报给行业主管部门的能力。</t>
  </si>
  <si>
    <t>1.2.2-BZ-2-2</t>
  </si>
  <si>
    <t>1.2.2-BZ-2-3</t>
  </si>
  <si>
    <t>1.2.3业务合作方式的合规性</t>
  </si>
  <si>
    <t>1.2.3-FX-1合作方式的合规性</t>
  </si>
  <si>
    <t>评估人员通过现场勘验、文档审查等方式，了解业务合作模式/服务模式是否满足合规性要求，即核实业务合作模式/服务模式是否满足相关行业管理规定，或合作企业/用户是否具备开办业务的相关资质。</t>
  </si>
  <si>
    <t>若业务合作模式/服务模式违反相关行业管理规定，或合作企业/用户不具备开办业务的相关资质，则存在潜在的信息安全风险。</t>
  </si>
  <si>
    <t>1.2.3-BZ-1-1</t>
  </si>
  <si>
    <t>评估人员向企业询问，是否对合作企业/用户的业务经营许可资质进行核实，并留存相关资料。</t>
  </si>
  <si>
    <t>1.2.3-BZ-1-2</t>
  </si>
  <si>
    <t>评估人员查看与合作方/用户签订的协议中，是否包含用户需提供真实身份的内容。</t>
  </si>
  <si>
    <t>1.2.3-FX-2合作企业的安全能力</t>
  </si>
  <si>
    <t>评估人员通过现场勘验、文档审查等方式，了解业务运营企业在合作（技术合作和服务合作）开展前是否对合作企业信息安全保障能力（管理制度和技术手段）进行了评估，并形成了相关文档。</t>
  </si>
  <si>
    <t>若业务运营企业在合作开展前未对合作企业信息安全保障能力（管理制度和技术手段）进行评估，并形成相关文档，导致无法综合分析风险程度及影响范围，此项视为不符要求。</t>
  </si>
  <si>
    <t>1.2.3-BZ-2-1</t>
  </si>
  <si>
    <t>评估人员需访谈企业相关负责人，询问企业是否建立针对合作企业信息安全保障能力（管理制度和技术手段）评估机制。</t>
  </si>
  <si>
    <t>1.2.4开放接口</t>
  </si>
  <si>
    <t>1.2.4-FX-1开放接口</t>
  </si>
  <si>
    <t>评估人员通过现场勘验、文档审查等方式，了解业务系统开放的API接口类型、接口功能及相应权限情况。</t>
  </si>
  <si>
    <t>若第三方可通过开放的API接口，在业务主平台上发布信息，或获取到用户和业务系统的敏感信息，则存在潜在的信息安全风险。</t>
  </si>
  <si>
    <t>1.2.4-BZ-1-1</t>
  </si>
  <si>
    <t>评估现场勘验企业相关负责人，询问企业是否对通过开放接口进行交互的数据建立了安全审核机制和技术保障手段。</t>
  </si>
  <si>
    <r>
      <rPr>
        <sz val="11"/>
        <color theme="1"/>
        <rFont val="微软雅黑"/>
        <charset val="134"/>
      </rPr>
      <t>说明：
①此表自动进行匹配性分析并得出评估结论，无需修改。
②</t>
    </r>
    <r>
      <rPr>
        <b/>
        <sz val="11"/>
        <color theme="1"/>
        <rFont val="微软雅黑"/>
        <charset val="134"/>
      </rPr>
      <t>最终的风险结论需要根据信通院要求的重大风险进行动态调整</t>
    </r>
  </si>
  <si>
    <t>业务安全风险评估</t>
  </si>
  <si>
    <t>企业安全保障能力评估</t>
  </si>
  <si>
    <t>评估结论</t>
  </si>
  <si>
    <t>类别</t>
  </si>
  <si>
    <t>业务安全风险评估指标</t>
  </si>
  <si>
    <t>业务安全风险评估意见</t>
  </si>
  <si>
    <t>企业安全保障能力评估指标</t>
  </si>
  <si>
    <t>企业安全保障能力评估意见</t>
  </si>
  <si>
    <t>单项评估结论</t>
  </si>
  <si>
    <t>合并评估结论</t>
  </si>
  <si>
    <t>安全风险较高</t>
  </si>
  <si>
    <t>不满足</t>
  </si>
  <si>
    <t>高风险</t>
  </si>
  <si>
    <t>满足</t>
  </si>
  <si>
    <t>低风险</t>
  </si>
  <si>
    <t>安全风险较低</t>
  </si>
  <si>
    <t>需核验风险数量</t>
  </si>
  <si>
    <t>需整改风险数量</t>
  </si>
  <si>
    <r>
      <rPr>
        <sz val="11"/>
        <color theme="1"/>
        <rFont val="微软雅黑"/>
        <charset val="134"/>
      </rPr>
      <t>说明：本表可复制作为《互联网新技术新业务信息安全评估报告》“整体风险分析矩阵”</t>
    </r>
  </si>
  <si>
    <t>2.3.1合作方式的合规性及安全能力</t>
  </si>
  <si>
    <r>
      <rPr>
        <sz val="11"/>
        <color theme="1"/>
        <rFont val="微软雅黑"/>
        <charset val="134"/>
      </rPr>
      <t>说明：本表可复制作为《互联网新技术新业务信息安全评估报告》“整体保障能力分析矩阵”</t>
    </r>
  </si>
  <si>
    <t>1.普通账号身份验证</t>
  </si>
  <si>
    <t>2.公众账号身份验证</t>
  </si>
  <si>
    <t>3.注册信息审核</t>
  </si>
  <si>
    <t>4.用户真实身份鉴别</t>
  </si>
  <si>
    <t>5.用户账号分级管理</t>
  </si>
  <si>
    <t>6.用户投诉管理</t>
  </si>
  <si>
    <t>7.信息内容管理制度及技术手段</t>
  </si>
  <si>
    <t>8.信息搜索功能管理</t>
  </si>
  <si>
    <t>9.信息发布递送功能管理</t>
  </si>
  <si>
    <t>10.信息社区平台功能管理</t>
  </si>
  <si>
    <t>11.群组功能管理</t>
  </si>
  <si>
    <t>12.匿名发布功能管理</t>
  </si>
  <si>
    <t>13.转发功能管理</t>
  </si>
  <si>
    <t>14.信息销毁功能管理</t>
  </si>
  <si>
    <t>15.安全规则张贴与主动提示</t>
  </si>
  <si>
    <t>16.用户身份信息变更留存</t>
  </si>
  <si>
    <t>17.日志留存管理</t>
  </si>
  <si>
    <t>18.信息联动管理</t>
  </si>
  <si>
    <t>19.应急处置管理机制及技术手段</t>
  </si>
  <si>
    <t>20.平台设施信息备案</t>
  </si>
  <si>
    <t>21.设施境内外分布</t>
  </si>
  <si>
    <t>22.资源实时监控</t>
  </si>
  <si>
    <t>23.违法信息监测处置</t>
  </si>
  <si>
    <t>24.系统日志留存</t>
  </si>
  <si>
    <t>25.合作企业的安全能力</t>
  </si>
  <si>
    <t>26.资质审核</t>
  </si>
  <si>
    <t>27.用户信息备案</t>
  </si>
  <si>
    <t>28.应用分发平台功能管理</t>
  </si>
  <si>
    <t>29.开放接口要求</t>
  </si>
  <si>
    <t>（二）业务系统安全</t>
  </si>
  <si>
    <t>2.1 Web应用安全</t>
  </si>
  <si>
    <t>2.1.1 权限访问</t>
  </si>
  <si>
    <t>FX编号</t>
  </si>
  <si>
    <t>安全风险评估要点</t>
  </si>
  <si>
    <t>面临威胁</t>
  </si>
  <si>
    <t>威胁赋值</t>
  </si>
  <si>
    <t>威胁得分</t>
  </si>
  <si>
    <t>BZ编号</t>
  </si>
  <si>
    <t>企业保障能力评估要点</t>
  </si>
  <si>
    <t>脆弱性赋值</t>
  </si>
  <si>
    <t>脆弱性得分</t>
  </si>
  <si>
    <t>影响范围赋值</t>
  </si>
  <si>
    <t>风险值</t>
  </si>
  <si>
    <t>总体风险值</t>
  </si>
  <si>
    <t>评估记录</t>
  </si>
  <si>
    <t>评判标准</t>
  </si>
  <si>
    <t>测评方法</t>
  </si>
  <si>
    <t>2.1.1-FX-1-1</t>
  </si>
  <si>
    <t xml:space="preserve">评估人员通过人员访谈的方式，检查该业务应用是否存在多级账号，导致越权的风险及特权账号滥用等问题。 </t>
  </si>
  <si>
    <t>非授权访问</t>
  </si>
  <si>
    <t>2.1.1-BZ-1-1</t>
  </si>
  <si>
    <t>评估人员通过文件审查的方式，检查该业务在创建账户时，是否建立权限审批流程。</t>
  </si>
  <si>
    <t>若评估过程中经检查发现未在创建账户时建立权限审批流程，此项视为不符要求。</t>
  </si>
  <si>
    <t>评估人员通过文件查看，业务在创建账户时，若提供权限分配审批记录表，则符合要求。</t>
  </si>
  <si>
    <t>2.1.1-BZ-1-2</t>
  </si>
  <si>
    <t xml:space="preserve">评估人员通过测试验证的方式，分别登陆不同级账号，检查不同级账号在分级页面的权限区别，以确认是否存在不同级别账号的管控。 </t>
  </si>
  <si>
    <t>若评估过程中经检查发现为不同权限用户设置了相同账户级别，存在越权，此项视为不符要求</t>
  </si>
  <si>
    <t>评估人员查看后台不同级别账户对于业务功能的访问权限是否有所不同，若提供账户分配的权限截图，或者至少2种不同权限的账户截图，则符合标准。</t>
  </si>
  <si>
    <t>2.1.1-BZ-1-3</t>
  </si>
  <si>
    <t>评估人员通过测试验证的方式，登陆超级账户或高权限账户，查看应用是否使用额外的物理验证设备、限制登陆IP或登陆设备手段等对超级账户或高权限账户的使用做出限制。</t>
  </si>
  <si>
    <t>若评估过程中经检查发现未对Web应用的超级账户或高权限账户做出额外限制，此项视为不符要求</t>
  </si>
  <si>
    <t>评估人员查看是否存在物理验证设备或限制可信登录IP手段对Web应用的超级账户、高权限账户的使用做出限制。</t>
  </si>
  <si>
    <t>2.1.1-BZ-1-4</t>
  </si>
  <si>
    <t>评估人员通过登录网站的方式，检查网站、APP的相关独立域名，是否具备ICP备案号，（独立域名如abc.com必须具备ICP备案号，下级域名如123.abc.com,则无需单独具备ICP备案号），无ICP备案号，不得上线。</t>
  </si>
  <si>
    <t>若评估过程中经检查发现网站域名未进行备案，此项视为不符要求。</t>
  </si>
  <si>
    <t>评估人员通过测试验证，从whois等网站查询域名的备案信息，若已进行域名备案，则符合要求。</t>
  </si>
  <si>
    <t>2.1.2 威胁监测处置</t>
  </si>
  <si>
    <t>2.1.2-FX-1-1</t>
  </si>
  <si>
    <t>评估人员通过人员访谈、文件审查的方式，查看是否制定有Web应用日志记录规范且承诺能够在运营过程中按系统威胁日志留存管理规范进行日志记录与管理工作。</t>
  </si>
  <si>
    <t>假冒</t>
  </si>
  <si>
    <t>2.1.2-BZ-1-1</t>
  </si>
  <si>
    <t xml:space="preserve">评估人员通过人员访谈的方式，查看是否对业务应用运行状况（启停、配置变更、访问控制、异常操作事件等）进行日志记录。 </t>
  </si>
  <si>
    <t>若评估过程中经检查发现未对业务应用运行状况进行日志记录，此项视为不符要求。</t>
  </si>
  <si>
    <t>评估人员查看企业是否能够提供Web应用日志（中间件）记录。</t>
  </si>
  <si>
    <t>2.1.2-BZ-1-2</t>
  </si>
  <si>
    <t>评估人员通过演示查验的方式，查看日志的留存时间长度是否能追溯到最近的6个月内。</t>
  </si>
  <si>
    <t>若评估过程中经检查发现记录中未留存6月以内的相关威胁日志或未提供具有6个月日志留存能力的涉及要求，此项视为不符要求。</t>
  </si>
  <si>
    <t>评估人员通过查看日志记录是否可以追溯至6个月以内</t>
  </si>
  <si>
    <t>2.1.3 应用层安全</t>
  </si>
  <si>
    <t>2.1.3-FX-1-1</t>
  </si>
  <si>
    <t>评估人员通过文件审查、人员访谈、测试验证等方式，检查是否制定有应用系统与安全设备配置安全规范或软件安全开发规范并且承诺能够对相关系统的Web应用服务及相关协议及时修复已公布的漏洞。</t>
  </si>
  <si>
    <t>系统破坏</t>
  </si>
  <si>
    <t>2.1.3-BZ-1-1</t>
  </si>
  <si>
    <t>评估人员通过测试验证的方式，采用Web应用漏洞扫描工具对系统的Web应用服务及相关协议进行漏洞扫描。</t>
  </si>
  <si>
    <t>若评估过程中经检查发现1项及以上的高危漏洞或3项及以上的中危漏洞，此项视为不符要求。</t>
  </si>
  <si>
    <t>评估人员查看业务应用系统的Web漏洞扫描报告（3个月以内）。</t>
  </si>
  <si>
    <t>2.1.3-BZ-1-2</t>
  </si>
  <si>
    <t>评估人员通过测试验证的方式，查看同一用户是否可在不同系统、不同浏览器或机器上同时登录。</t>
  </si>
  <si>
    <t>应限制同一用户在不同系统、不同浏览器或机器上同时登录。若评估过程中经检查发现未对同一用户的同时登录做出限制，此项视为不符要求。</t>
  </si>
  <si>
    <t>评估人员查看同一用户是否可在不同系统、不同浏览器或机器上同时登录。</t>
  </si>
  <si>
    <t>2.2 客户端安全</t>
  </si>
  <si>
    <t>2.2.1 运行机制</t>
  </si>
  <si>
    <t>2.2.1-FX-1-1</t>
  </si>
  <si>
    <t>评估人员通过人员访谈的方式，查询是否有客户端软件版本管理、版本更新发布机制（包括管理制度、流程等）。</t>
  </si>
  <si>
    <t>2.2.1-BZ-1-1</t>
  </si>
  <si>
    <r>
      <rPr>
        <sz val="12"/>
        <color theme="1"/>
        <rFont val="微软雅黑"/>
        <charset val="134"/>
      </rPr>
      <t>评估人员通过</t>
    </r>
    <r>
      <rPr>
        <sz val="12"/>
        <rFont val="微软雅黑"/>
        <charset val="134"/>
      </rPr>
      <t>测试验证</t>
    </r>
    <r>
      <rPr>
        <sz val="12"/>
        <color theme="1"/>
        <rFont val="微软雅黑"/>
        <charset val="134"/>
      </rPr>
      <t>的方式，检查客户端软件的应用版本的更新功能是否正常。</t>
    </r>
  </si>
  <si>
    <t>若评估过程中经检查应用未提供更新设置界面（或类似设置，如检查更新等），此项视为不符要求。</t>
  </si>
  <si>
    <t>评估人员查看应用的设置页面是否存在更新功能或应用是否存在自动更新检测机制。</t>
  </si>
  <si>
    <t>2.2.1-FX-2-1</t>
  </si>
  <si>
    <t xml:space="preserve">评估人员通过人员访谈、文件审查的方式，查询是否有相关的软件安装、更新、运行、卸载相关的开发规范与用户告知说明。 </t>
  </si>
  <si>
    <t>2.2.1-BZ-2-1</t>
  </si>
  <si>
    <t>评估人员通过测试验证的方式，采用Android分析审计工具，分析移动应用在安装、运行、更新时，是否未告知用户，自动安装了其它应用。</t>
  </si>
  <si>
    <t>若评估过程中经检查发现客户端在这些过程中未告知用户，自动安装了其它的应用，此项视为不符要求。</t>
  </si>
  <si>
    <t>评估人员通过安装、更新客户端，查看是否在未告知用户的前提下安装了其它应用。</t>
  </si>
  <si>
    <t>2.2.1-BZ-2-2</t>
  </si>
  <si>
    <t>评估人员通过测试验证的方式，卸载已安装客户端软件，并检查程序文件是否有残留。</t>
  </si>
  <si>
    <t>若评估过程中经检查发现客户端软件卸载不成功或程序文件残留，此项视为不符要求。</t>
  </si>
  <si>
    <t>评估人员通过手动卸载应用，查看是否有该应用目录或文件残留。</t>
  </si>
  <si>
    <t>2.2.1-BZ-2-3</t>
  </si>
  <si>
    <t>评估人员通过测试验证方式，查看客户端中是否存在插件功能，若存在则应对运行的客户端中提供的插件进行规范性检查，插件应允许用户自主选择是否卸载，并且卸载后无残留。</t>
  </si>
  <si>
    <t>若评估过程中经检查发现客户端软件存在插件功能，并且不符合规范性检查要求，此项视为不符要求。</t>
  </si>
  <si>
    <t>评估人员通过查看应用包中Assets文件夹是否包含有.apk类型的插件，并对.apk类型插件进行漏洞扫描。</t>
  </si>
  <si>
    <t>2.2.2 联网要求</t>
  </si>
  <si>
    <t>2.2.2-FX-1-1</t>
  </si>
  <si>
    <t>评估人员通过人员访谈的方式，了解客户端软件是否具备联网敏感信息传输功能。</t>
  </si>
  <si>
    <t>信息泄露、资源消耗</t>
  </si>
  <si>
    <t>2.2.2-BZ-1-1</t>
  </si>
  <si>
    <t>评估人员通过测试验证的方式，采用网络抓包分析工具（Burpsuite/Wireshark等），分析网络传输过程中的敏感数据信息是否加密。</t>
  </si>
  <si>
    <t>若评估过程中经检查发现敏感通信数据（参见《中华人民共和国网络安全法》第七章第六十七条）未采用加密传输，出现关键数据的明文信息，此项视为不符要求。</t>
  </si>
  <si>
    <t>评估人员使用抓包工具进行抓包，分析传输数据加密情况，如传输数据中的敏感信息未进行加密，则不符合要求。</t>
  </si>
  <si>
    <t>2.2.3 恶意行为</t>
  </si>
  <si>
    <t>2.2.3-FX-1-1</t>
  </si>
  <si>
    <t>评估人员通过人员、演示查验的方式，了解客户端软件是否存在恶意行为，如系统提权、监听用户操作、窃取用户隐私等。</t>
  </si>
  <si>
    <t>非法应用</t>
  </si>
  <si>
    <t>2.2.3-BZ-1-1</t>
  </si>
  <si>
    <r>
      <rPr>
        <sz val="12"/>
        <color theme="1"/>
        <rFont val="微软雅黑"/>
        <charset val="134"/>
      </rPr>
      <t>评估人员通过人员访谈、</t>
    </r>
    <r>
      <rPr>
        <sz val="12"/>
        <rFont val="微软雅黑"/>
        <charset val="134"/>
      </rPr>
      <t>测试验证</t>
    </r>
    <r>
      <rPr>
        <sz val="12"/>
        <color theme="1"/>
        <rFont val="微软雅黑"/>
        <charset val="134"/>
      </rPr>
      <t>等方式，检查客户端的敏感权限使用情况，判断在涉及访问本地资源权限时是否正确提示用户授权情况。</t>
    </r>
  </si>
  <si>
    <r>
      <rPr>
        <sz val="12"/>
        <color theme="1"/>
        <rFont val="微软雅黑"/>
        <charset val="134"/>
      </rPr>
      <t>若评估过程中经检查发现在涉及访问本地资源权限时未正确提示用户授权情况，此项视为不符要求。</t>
    </r>
    <r>
      <rPr>
        <sz val="10.5"/>
        <color theme="1"/>
        <rFont val="Calibri"/>
        <family val="2"/>
      </rPr>
      <t> </t>
    </r>
  </si>
  <si>
    <t>评估人员安装并运行应用，查看初次使用时是否有相应权限提示（如地理位置权限、摄像头使用权限等）。</t>
  </si>
  <si>
    <t>2.2.4 安全漏洞</t>
  </si>
  <si>
    <t>2.2.4-FX-1-1</t>
  </si>
  <si>
    <t>评估人员通过人员访谈的方式，了解是否定期对客户端业务系统进行安全检测并定期修复漏洞。</t>
  </si>
  <si>
    <t>2.2.4-BZ-1-1</t>
  </si>
  <si>
    <t>评估人员通过测试验证的方式，采用漏洞扫描工具，检查客户端业务系统是否存在高中危漏洞。</t>
  </si>
  <si>
    <t>若评估过程中经检查发现客户端业务系统存在1项高危漏洞或3项中危漏洞，此项视为不符要求。</t>
  </si>
  <si>
    <t>评估人员对移动客户端进行漏洞扫描，查看扫描报告中是否存在中高危漏洞。（备注：客户端漏洞扫描类评估项目前仅针对安卓系统）</t>
  </si>
  <si>
    <t xml:space="preserve">2.3 业务逻辑安全 </t>
  </si>
  <si>
    <t>2.3.1 业务订购</t>
  </si>
  <si>
    <t>2.3.1-FX-1-1</t>
  </si>
  <si>
    <t>评估人员通过人员访谈、文件审查的方式，查询业务是否具有线上用户自助业务订购功能。</t>
  </si>
  <si>
    <t>业务流分析</t>
  </si>
  <si>
    <t>2.3.1-BZ-1-1</t>
  </si>
  <si>
    <t>评估人员通过人员访谈的方式，了解业务订购行为是否需用户认证后才会生效。</t>
  </si>
  <si>
    <t>若评估过程中经检查业务订购行为未强制要求只有在用户认证确认后才会生效，此项视为不符要求。</t>
  </si>
  <si>
    <t>评估人员查看业务订购时是否存在密码验证、短信验证等措施。</t>
  </si>
  <si>
    <t>2.3.2 业务使用</t>
  </si>
  <si>
    <t>2.3.2-FX-1-1</t>
  </si>
  <si>
    <t>评估人员通过人员访谈的方式，检查是否制定有业务安全使用的开发相关规范并且承诺在应用开发阶段严格遵守该规范。</t>
  </si>
  <si>
    <t>业务流分析、篡改</t>
  </si>
  <si>
    <t>2.3.2-BZ-1-1</t>
  </si>
  <si>
    <r>
      <rPr>
        <sz val="12"/>
        <color theme="1"/>
        <rFont val="微软雅黑"/>
        <charset val="134"/>
      </rPr>
      <t>评估人员通过</t>
    </r>
    <r>
      <rPr>
        <sz val="12"/>
        <rFont val="微软雅黑"/>
        <charset val="134"/>
      </rPr>
      <t>测试验证</t>
    </r>
    <r>
      <rPr>
        <sz val="12"/>
        <color theme="1"/>
        <rFont val="微软雅黑"/>
        <charset val="134"/>
      </rPr>
      <t>的方式，验证规范的措施是否正常履行，例如检查开发阶段是否对业务的保障措施设置阈值，超过阈值时是否给予提示。</t>
    </r>
  </si>
  <si>
    <t>若评估过程中经验证规范的措施未能正常履行，此项视为不符要求。</t>
  </si>
  <si>
    <t>评估人员对业务使用进行测试，查看是否超过设定的使用阈值时，能够进行相应的提示（如该业务当日已超过使用次数）。</t>
  </si>
  <si>
    <t>2.3.2-BZ-1-2</t>
  </si>
  <si>
    <t>评估人员通过测试验证的方式，采用网络抓包工具对认证或重要业务功能使用过程进行数据修改重放测试，检测非授权或篡改后的数据能否被系统检测出异常。</t>
  </si>
  <si>
    <t>需采用身份校验、数据加密等技术手段，保证用户业务使用过程数据安全与前后一致性，若评估过程中经检查发现非授权或篡改后的数据未能被系统检测出异常，此项视为不符要求。</t>
  </si>
  <si>
    <t>评估人员采用抓包工具对认证或重要业务功能使用过程进行重放测试，检测后台是否对数据完整性（如使用时间戳）进行校检。</t>
  </si>
  <si>
    <t>（三）数据安全</t>
  </si>
  <si>
    <t>3.1数据采集</t>
  </si>
  <si>
    <t>3.1.1 非授权采集</t>
  </si>
  <si>
    <t>业务安全风险评估要点</t>
  </si>
  <si>
    <t>3.1.1-FX-1-1</t>
  </si>
  <si>
    <t>评估人员通过文件审查的方式，检查与用户签订的用户协议中是否包含收集用户信息的目的、方式及范围等内容，并经过用户同意。</t>
  </si>
  <si>
    <t>非授权访问+隐私窃取</t>
  </si>
  <si>
    <t>3.1.1-BZ-1-1</t>
  </si>
  <si>
    <t>评估人员通过文件审查的方式，检查是否建立了用户个人信息收集保护及用户授权告知制度。</t>
  </si>
  <si>
    <t>若未建立用户个人信息收集告知制度，此项视为不符要求。</t>
  </si>
  <si>
    <t>评估人员通过文件审查的方式，查看企业是否建立用户个人信息收集的告知制度。</t>
  </si>
  <si>
    <t>3.1.1-BZ-1-2</t>
  </si>
  <si>
    <t>评估人员通过文件审查的方式，检查与用户签订的用户协议中在数据采集环节是否有履行告知和风险提示义务，在收集用户个人信息前，经用户主动选择同意，并向用户明确告知授权范畴。</t>
  </si>
  <si>
    <t xml:space="preserve">用户协议中应至少包括：
收集、使用信息的目的、方式和范围；
获得用户同意是指形式上应满足以下条件之一：
1. 设计用户授权告知页面并获得同意；
2. 具有合法的协议关系或合同关系；
3. 语音、短信授权
4. 国家法律法规明确规定非授权即可获取个人信息情况
5. 其它有效授权方式
</t>
  </si>
  <si>
    <t>评估人员需查看用户协议中关于信息收集告知的具体内容应至少包括：
收集、使用信息的目的、方式和范围；
获得用户同意是指形式上应满足以下条件之一：
1. 设计用户授权告知页面并获得同意；
2. 具有合法的协议关系或合同关系；
3. 语音、短信授权
4. 国家法律法规明确规定非授权即可获取个人信息情况
5. 其它有效授权方式</t>
  </si>
  <si>
    <t>3.2数据存储</t>
  </si>
  <si>
    <t>3.2.1内部数据存取威胁</t>
  </si>
  <si>
    <t>3.2.1-FX-1-1</t>
  </si>
  <si>
    <t>评估人员通过文件审查的方式，检查是否建立数据安全安全管理制度，防护措施和手段，保障全过程安全，防止数据泄露，做好数据操作日志留存，并定期开展审计。</t>
  </si>
  <si>
    <t>信息泄露</t>
  </si>
  <si>
    <t>3.2.1-BZ-1-1</t>
  </si>
  <si>
    <t>评估人员通过文件审查和人员访谈相结合的方式，检查数据安全管理制度，查看是否遵守。</t>
  </si>
  <si>
    <t>若评估过程中经检查企业未能建立数据安全管理制度，此项视为不符要求。</t>
  </si>
  <si>
    <t>评估人员以文件查看的方式，如企业建立数据安全管理制度则符合标准。</t>
  </si>
  <si>
    <t>3.2.1-FX-2-1</t>
  </si>
  <si>
    <t>评估人员通过人员访谈、文件审查、演示查验的方式，检查是否对数据信息的访问进行权限管理。</t>
  </si>
  <si>
    <t>3.2.1-BZ-2-1</t>
  </si>
  <si>
    <t>评估人员通过测试验证的方式，检查对业务系统是否采用加密或其他保护措施实现系统管理数据和重要业务数据存储保密性。</t>
  </si>
  <si>
    <t>根据重要性和敏感程度对数据进行加密存储，涉及用户个人信息的备份应在备份介质增加敏感信息标识。若评估过程中鉴别信息未经过加密存储，此项视为不符要求。</t>
  </si>
  <si>
    <t>评估人员查看用户密码等敏感信息在数据库中是否采用加密存储。</t>
  </si>
  <si>
    <t>3.3 数据管理</t>
  </si>
  <si>
    <t>3.3.1 应急处置</t>
  </si>
  <si>
    <t>3.3.1-FX-1-1</t>
  </si>
  <si>
    <t>评估人员通过文件审查的方式，检查是否制定了相应的应急处置计划和配套的处置措施。</t>
  </si>
  <si>
    <t>管理失控</t>
  </si>
  <si>
    <t>3.3.1-BZ-1-1</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</si>
  <si>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的业务，评估人员通过文件审查的方式，检查以正式文件形式公布的应急处置计划。</t>
    </r>
  </si>
  <si>
    <t>针对用户规模大于1000万的业务，若未制定相应的应急处置计划和配套的处置措施，并以正式文件形式公布，此项视为不符要求。</t>
  </si>
  <si>
    <t>对用户规模大于1000万的业务，评估人员以文件查看的方式，若以正式文件发布了应急处置计划则符合标准。</t>
  </si>
  <si>
    <t>3.3.1-BZ-1-2</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</si>
  <si>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的业务，评估人员通过文件审查的方式，检查数据库冗余技术设计，避免存在单点故障。</t>
    </r>
  </si>
  <si>
    <t>针对用户规模大于1000万的业务，若评估过程中经检查数据库未能采用冗余技术设计，此项视为不符要求。</t>
  </si>
  <si>
    <t>对用户规模大于1000万的业务，评估人员检查数据库是否采用双机热备技术。</t>
  </si>
  <si>
    <t>3.3.1-BZ-1-3</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</si>
  <si>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的业务，评估人员通过人员访谈、文件审查的方式，检查数据操作行为日志记录应至少包括操作时间、操作对象、操作指示等关键信息。</t>
    </r>
  </si>
  <si>
    <t>针对用户规模大于1000万，若评估过程中经检查没有数据库审计功能或者数据库审计设备，此项视为不符要求。</t>
  </si>
  <si>
    <t>针对用户规模大于1000万的业务，评估人员检查数据库操作日志相关截图，查看日志记录是否完整（应至少包括操作时间、操作对象、操作指示等关键字段）</t>
  </si>
  <si>
    <t>3.3.2 安全监督</t>
  </si>
  <si>
    <t>3.3.2-FX-1-1</t>
  </si>
  <si>
    <t>评估人员通过文件审查、人员访谈的方式，检查是否制定了数据安全监督的相关管理办法。</t>
  </si>
  <si>
    <t>3.3.2-BZ-1-1</t>
  </si>
  <si>
    <t>评估人员通过演示查验的方式，检查本地数据备份与恢复功能。</t>
  </si>
  <si>
    <t>若评估过程中经检查本地数据备份与恢复功能未能每周备份到磁盘，此项视为不符要求。</t>
  </si>
  <si>
    <t>评估人员查看是否有本地数据库备份截图、恢复测试记录或备份检查记录，备份时间间隔不得超过一周，满足以上则符合标准。</t>
  </si>
  <si>
    <t>3.3.2-BZ-1-2</t>
  </si>
  <si>
    <r>
      <rPr>
        <sz val="12"/>
        <color theme="1"/>
        <rFont val="微软雅黑"/>
        <charset val="134"/>
      </rPr>
      <t>针对</t>
    </r>
    <r>
      <rPr>
        <b/>
        <sz val="12"/>
        <color theme="1"/>
        <rFont val="微软雅黑"/>
        <charset val="134"/>
      </rPr>
      <t>用户规模大于1000万</t>
    </r>
    <r>
      <rPr>
        <sz val="12"/>
        <color theme="1"/>
        <rFont val="微软雅黑"/>
        <charset val="134"/>
      </rPr>
      <t>的业务，评估人员通过演示查验的方式，检查异地数据备份功能，如利用通信网络将关键数据定时批量传送至备用场地。</t>
    </r>
  </si>
  <si>
    <t>针对用户规模大于1000万，若评估过程中经检查异地数据备份与恢复功能未能每周备份到备用场地，此项视为不符要求。</t>
  </si>
  <si>
    <t>针对用户规模大于1000万，评估人员查看是否有异地数据库备份截图、恢复测试记录或备份检查记录，备份时间间隔不得超过一周，备份截图应具有与本地备份明显区别的特征（如IP地址），满足以上则符合标准。</t>
  </si>
  <si>
    <t>3.4 数据传输</t>
  </si>
  <si>
    <t>3.4.1 外部网络环境威胁</t>
  </si>
  <si>
    <t>3.4.1-FX-1-1</t>
  </si>
  <si>
    <t>评估人员通过人员访谈的方式，了解在核心业务范围内是否提供面向外部用户的服务、是否存在与公网的访问接口。</t>
  </si>
  <si>
    <t>3.4.1-BZ-1-1</t>
  </si>
  <si>
    <t>评估人员通过人员访谈的方式，检查是否对数据传输方式采取了相应的安全防护措施。</t>
  </si>
  <si>
    <t>若未依据数据向外传输时未采用SSLv3、IPSEC等加密传输技术保障数据传输链路安全，此项视为不符要求.</t>
  </si>
  <si>
    <t>评估人员查看是否在将数据向外传输时，采取专线等加密传输方法。</t>
  </si>
  <si>
    <t>3.4.2 内部网络威胁</t>
  </si>
  <si>
    <t>3.4.2-FX-1-1</t>
  </si>
  <si>
    <t>评估人员通过文件审查的方式，查看是否在数据传输过程中采取了必要的安全防护手段。</t>
  </si>
  <si>
    <t>破坏信息的完整性/可用性</t>
  </si>
  <si>
    <t>3.4.2-BZ-1-1</t>
  </si>
  <si>
    <t>评估人员通过文件审查的方式，查看接口设计文档是否在接口访问、处理、传输数据时采取了相应安全保护措施，以避免数据被非法访问、窃听、篡改或旁路嗅探。</t>
  </si>
  <si>
    <t>若接口设计未采用安全设计方式（如授权机制、签名机制、超时机制等）或未采用安全的传输协议，此项视为不符要求。</t>
  </si>
  <si>
    <t>评估人员通过查看接口设计文档，查看接口是否存在Token授权、时间戳超时（可选）、安全传输协议以及敏感数据加密等机制。</t>
  </si>
  <si>
    <t>3.5 数据加工</t>
  </si>
  <si>
    <t>3.5.1 加工方式</t>
  </si>
  <si>
    <t>3.5.1-FX-1-1</t>
  </si>
  <si>
    <t>评估人员通过人员访谈的方式，询问采取的数据加工方式。</t>
  </si>
  <si>
    <t>3.5.1-BZ-1-1</t>
  </si>
  <si>
    <t>评估人员通过人员访谈的方式，询问是否对涉及电信数据资产进行存储管理、加工处理或分析挖掘使用了非中国电信平台。</t>
  </si>
  <si>
    <t>若业务涉及电信数据资产使用非中国电信平台进行存储管理、加工处理或分析挖掘，此项视为不符要求。</t>
  </si>
  <si>
    <t>评估人员通过询问，了解涉及电信数据资产的管理是否使用了非电信平台。</t>
  </si>
  <si>
    <t>3.5.2 挖掘范围</t>
  </si>
  <si>
    <t>3.5.2-FX-1-1</t>
  </si>
  <si>
    <t>评估人员通过人员访谈的方式，询问数据加工中使用的用户数据类型，并与明确告知给用户的数据挖掘范围进行对比。</t>
  </si>
  <si>
    <t>3.5.2-BZ-1-1</t>
  </si>
  <si>
    <t>评估人员通过人员访谈和文件审查的方式，询问是否建立了数据加工的管理制度，并且明确提出不得超范围进行数据挖掘。</t>
  </si>
  <si>
    <t>若未建立数据加工的管理制度，且未明确提出不得超范围进行数据挖掘，此项视为不符要求。</t>
  </si>
  <si>
    <t>评估人员通过查看数据加工管理制度，查看制度中是否包含“不得超范围进行数据挖掘”的有关规范。</t>
  </si>
  <si>
    <t>3.5.3 敏感数据</t>
  </si>
  <si>
    <t>3.5.3-FX-1-1</t>
  </si>
  <si>
    <t>评估人员通过人员访谈的方式，对外提供数据产品与服务的平台一律不得存储用户敏感信息，进入平台的数据必须经过脱敏处理。</t>
  </si>
  <si>
    <t>3.5.3-BZ-1-1</t>
  </si>
  <si>
    <t>评估人员通过人员访谈和文件审查的方式，询问是否建立了数据加工的管理制度，并且明确提出数据加工前应对涉及用户个人敏感信息的内容应进行匿名化、模糊化、脱敏处理。</t>
  </si>
  <si>
    <t>若未建立数据加工的管理制度，且未明确提出数据加工前应对涉及用户个人敏感信息的内容进行匿名化、模糊化、脱敏处理，此项视为不符要求。</t>
  </si>
  <si>
    <t>评估人员通过查看数据加工管理制度，查看制度中是否包含针对“个人敏感信息内容进行匿名化、模糊化、脱敏处理”的相关规范。</t>
  </si>
  <si>
    <t>3.6 数据转移</t>
  </si>
  <si>
    <t>3.6.1 防护能力评估</t>
  </si>
  <si>
    <t>3.6.1-FX-1-1</t>
  </si>
  <si>
    <t>估人员通过人员访谈和文件审查的方式，询问接收数据的合作方的安全防护能力情况。</t>
  </si>
  <si>
    <t>3.6.1-BZ-1-1</t>
  </si>
  <si>
    <t>经业务管理部门确认，符合集团市场部大数据经营安全有关要求，需将个人信息数据提供给合作方的，需对合作方的数据安全防护能力进行评估，并要求合作方对数据安全防护给予承诺和保证。</t>
  </si>
  <si>
    <t>若将数据提供给合作方前，未要求合作方对于数据安全防护给予承诺和保证，此项视为不符合要求。</t>
  </si>
  <si>
    <t>评估人员通过人员访谈和文件审查，确认与合作方签订的协议中是否包含合作方对于数据安全防护给予的承诺和保证。</t>
  </si>
  <si>
    <t>3.6.2使用权限告知</t>
  </si>
  <si>
    <t>3.6.2-FX-1-1</t>
  </si>
  <si>
    <t>评估人员采取人员访谈和文件审查的方式，查看与合作方签订的协议中是否包含数据使用权限的内容，以及合作方对数据使用情况调查。</t>
  </si>
  <si>
    <t>3.6.2-BZ-1-1</t>
  </si>
  <si>
    <t>经业务管理部门确认，符合集团市场部大数据经营安全有关要求，需将个人信息数据提供给合作方的，评估人员查看企业是否建立了相关管理制度，包含数据管理要求，并明确规范合作方数据使用权限，不得以任何方式提供给合作方使用，不得以任何方式自行或许可他人超出合同约定的权限访问中国电信相关平台或数据等。</t>
  </si>
  <si>
    <t>若未建立数据转移管理制度，未告知用户数据可能会转移至合作方，或者未定期对合作方数据使用情况进行调研，此项视为不符合要求。</t>
  </si>
  <si>
    <t>评估人员通过文件审查，查看企业是否建立数据转移管理制度，制度中是否明确数据在转移至合作方时的“数据使用权限”规定，并在与合作方签订协议时明确不得超范围访问或使用中国电信相关平台和数据。</t>
  </si>
  <si>
    <t>3.7 数据删除</t>
  </si>
  <si>
    <t>3.7.1 未按用户要求删除</t>
  </si>
  <si>
    <t>3.7.1-FX-1-1</t>
  </si>
  <si>
    <t>评估人员采取人员访谈和文件审查的方式，询问是否为用户提供删除个人信息的服务。</t>
  </si>
  <si>
    <t>隐私窃取</t>
  </si>
  <si>
    <t>3.7.1-BZ-1-1</t>
  </si>
  <si>
    <t>评估人员采取人员访谈和演示查验的方式，询问是否在用户终止使用电信服务或者互联网信息服务后，业务系统能够停止收集和使用用户个人数据信息。</t>
  </si>
  <si>
    <t>若发现用户终止服务后，业务系统仍旧对用户个人数据信息的收集和使用，此项视为不符合要求。</t>
  </si>
  <si>
    <t>评估人员通过演示查验的方式，确认用户在终止服务后，系统后台可对用户状态进行“禁用”设置，以停止继续使用该用户的个人信息。</t>
  </si>
  <si>
    <t>${productName}</t>
    <phoneticPr fontId="28" type="noConversion"/>
  </si>
  <si>
    <t>${wayTheyOperate}</t>
    <phoneticPr fontId="28" type="noConversion"/>
  </si>
  <si>
    <r>
      <t>${</t>
    </r>
    <r>
      <rPr>
        <sz val="11"/>
        <color theme="1"/>
        <rFont val="微软雅黑"/>
        <family val="2"/>
        <charset val="134"/>
      </rPr>
      <t>userScale</t>
    </r>
    <r>
      <rPr>
        <sz val="11"/>
        <color theme="1"/>
        <rFont val="微软雅黑"/>
        <charset val="134"/>
      </rPr>
      <t>}</t>
    </r>
    <phoneticPr fontId="28" type="noConversion"/>
  </si>
  <si>
    <t>${operationsDepartment}</t>
    <phoneticPr fontId="28" type="noConversion"/>
  </si>
  <si>
    <r>
      <t>${</t>
    </r>
    <r>
      <rPr>
        <sz val="11"/>
        <color theme="1"/>
        <rFont val="微软雅黑"/>
        <family val="2"/>
        <charset val="134"/>
      </rPr>
      <t>officialAccount</t>
    </r>
    <r>
      <rPr>
        <sz val="11"/>
        <color theme="1"/>
        <rFont val="微软雅黑"/>
        <charset val="134"/>
      </rPr>
      <t>}</t>
    </r>
    <phoneticPr fontId="28" type="noConversion"/>
  </si>
  <si>
    <r>
      <t>${</t>
    </r>
    <r>
      <rPr>
        <sz val="11"/>
        <color theme="1"/>
        <rFont val="微软雅黑"/>
        <family val="2"/>
        <charset val="134"/>
      </rPr>
      <t>groupFunction</t>
    </r>
    <r>
      <rPr>
        <sz val="11"/>
        <color theme="1"/>
        <rFont val="微软雅黑"/>
        <charset val="134"/>
      </rPr>
      <t>}</t>
    </r>
    <phoneticPr fontId="28" type="noConversion"/>
  </si>
  <si>
    <r>
      <t>${</t>
    </r>
    <r>
      <rPr>
        <sz val="11"/>
        <color theme="1"/>
        <rFont val="微软雅黑"/>
        <family val="2"/>
        <charset val="134"/>
      </rPr>
      <t>anonymousPosting</t>
    </r>
    <r>
      <rPr>
        <sz val="11"/>
        <color theme="1"/>
        <rFont val="微软雅黑"/>
        <charset val="134"/>
      </rPr>
      <t>}</t>
    </r>
    <phoneticPr fontId="28" type="noConversion"/>
  </si>
  <si>
    <r>
      <t>${</t>
    </r>
    <r>
      <rPr>
        <sz val="11"/>
        <color theme="1"/>
        <rFont val="微软雅黑"/>
        <family val="2"/>
        <charset val="134"/>
      </rPr>
      <t>forwardOrShare</t>
    </r>
    <r>
      <rPr>
        <sz val="11"/>
        <color theme="1"/>
        <rFont val="微软雅黑"/>
        <charset val="134"/>
      </rPr>
      <t>}</t>
    </r>
    <phoneticPr fontId="28" type="noConversion"/>
  </si>
  <si>
    <r>
      <t>${</t>
    </r>
    <r>
      <rPr>
        <sz val="11"/>
        <color theme="1"/>
        <rFont val="微软雅黑"/>
        <family val="2"/>
        <charset val="134"/>
      </rPr>
      <t>inforSearch</t>
    </r>
    <r>
      <rPr>
        <sz val="11"/>
        <color theme="1"/>
        <rFont val="微软雅黑"/>
        <charset val="134"/>
      </rPr>
      <t>}</t>
    </r>
    <phoneticPr fontId="28" type="noConversion"/>
  </si>
  <si>
    <r>
      <t>${</t>
    </r>
    <r>
      <rPr>
        <sz val="11"/>
        <color theme="1"/>
        <rFont val="微软雅黑"/>
        <family val="2"/>
        <charset val="134"/>
      </rPr>
      <t>apOfDistributed</t>
    </r>
    <r>
      <rPr>
        <sz val="11"/>
        <color theme="1"/>
        <rFont val="微软雅黑"/>
        <charset val="134"/>
      </rPr>
      <t>}</t>
    </r>
    <phoneticPr fontId="28" type="noConversion"/>
  </si>
  <si>
    <r>
      <t>${</t>
    </r>
    <r>
      <rPr>
        <sz val="11"/>
        <color theme="1"/>
        <rFont val="微软雅黑"/>
        <family val="2"/>
        <charset val="134"/>
      </rPr>
      <t>abroadInteraction</t>
    </r>
    <r>
      <rPr>
        <sz val="11"/>
        <color theme="1"/>
        <rFont val="微软雅黑"/>
        <charset val="134"/>
      </rPr>
      <t>}</t>
    </r>
    <phoneticPr fontId="28" type="noConversion"/>
  </si>
  <si>
    <r>
      <t>${</t>
    </r>
    <r>
      <rPr>
        <sz val="11"/>
        <color theme="1"/>
        <rFont val="微软雅黑"/>
        <family val="2"/>
        <charset val="134"/>
      </rPr>
      <t>thirdpartyApi</t>
    </r>
    <r>
      <rPr>
        <sz val="11"/>
        <color theme="1"/>
        <rFont val="微软雅黑"/>
        <charset val="134"/>
      </rPr>
      <t>}</t>
    </r>
    <phoneticPr fontId="28" type="noConversion"/>
  </si>
  <si>
    <t>${selfEvaluationHead}</t>
    <phoneticPr fontId="28" type="noConversion"/>
  </si>
  <si>
    <t>${auditTime}</t>
    <phoneticPr fontId="28" type="noConversion"/>
  </si>
  <si>
    <t>${auditUnit}</t>
    <phoneticPr fontId="28" type="noConversion"/>
  </si>
  <si>
    <t>${auditType}</t>
    <phoneticPr fontId="28" type="noConversion"/>
  </si>
  <si>
    <t>${userRegister}</t>
  </si>
  <si>
    <t>${infoReleaseWork}</t>
  </si>
  <si>
    <t>${thirdInfoReleaseWork}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</si>
</sst>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等线"/>
      <charset val="134"/>
      <scheme val="minor"/>
    </font>
    <font>
      <sz val="11"/>
      <color indexed="8"/>
      <name val="微软雅黑"/>
      <charset val="134"/>
    </font>
    <font>
      <sz val="11"/>
      <color theme="1"/>
      <name val="微软雅黑"/>
      <charset val="134"/>
    </font>
    <font>
      <sz val="12"/>
      <color indexed="8"/>
      <name val="微软雅黑"/>
      <charset val="134"/>
    </font>
    <font>
      <sz val="12"/>
      <color indexed="10"/>
      <name val="微软雅黑"/>
      <charset val="134"/>
    </font>
    <font>
      <sz val="14"/>
      <color indexed="8"/>
      <name val="微软雅黑"/>
      <charset val="134"/>
    </font>
    <font>
      <b/>
      <sz val="12"/>
      <color indexed="8"/>
      <name val="微软雅黑"/>
      <charset val="134"/>
    </font>
    <font>
      <sz val="12"/>
      <color theme="1"/>
      <name val="微软雅黑"/>
      <charset val="134"/>
    </font>
    <font>
      <sz val="12"/>
      <name val="微软雅黑"/>
      <charset val="134"/>
    </font>
    <font>
      <b/>
      <sz val="24"/>
      <color indexed="10"/>
      <name val="微软雅黑"/>
      <charset val="134"/>
    </font>
    <font>
      <sz val="12"/>
      <color theme="1"/>
      <name val="仿宋"/>
      <charset val="134"/>
    </font>
    <font>
      <sz val="10.5"/>
      <color theme="1"/>
      <name val="Calibri"/>
      <family val="2"/>
    </font>
    <font>
      <sz val="14"/>
      <color theme="1"/>
      <name val="微软雅黑"/>
      <charset val="134"/>
    </font>
    <font>
      <sz val="11"/>
      <color indexed="10"/>
      <name val="微软雅黑"/>
      <charset val="134"/>
    </font>
    <font>
      <b/>
      <sz val="12"/>
      <color theme="1"/>
      <name val="微软雅黑"/>
      <charset val="134"/>
    </font>
    <font>
      <sz val="12"/>
      <color rgb="FF000000"/>
      <name val="微软雅黑"/>
      <charset val="134"/>
    </font>
    <font>
      <i/>
      <sz val="12"/>
      <color theme="1"/>
      <name val="微软雅黑"/>
      <charset val="134"/>
    </font>
    <font>
      <b/>
      <sz val="18"/>
      <color theme="1"/>
      <name val="微软雅黑"/>
      <charset val="134"/>
    </font>
    <font>
      <sz val="11"/>
      <color rgb="FFFF0000"/>
      <name val="微软雅黑"/>
      <charset val="134"/>
    </font>
    <font>
      <sz val="12"/>
      <color rgb="FFFF0000"/>
      <name val="微软雅黑"/>
      <charset val="134"/>
    </font>
    <font>
      <b/>
      <sz val="18"/>
      <color theme="1"/>
      <name val="黑体"/>
      <charset val="134"/>
    </font>
    <font>
      <sz val="11"/>
      <color theme="1"/>
      <name val="等线"/>
      <charset val="134"/>
      <scheme val="minor"/>
    </font>
    <font>
      <u/>
      <sz val="11"/>
      <color theme="10"/>
      <name val="等线"/>
      <charset val="134"/>
      <scheme val="minor"/>
    </font>
    <font>
      <sz val="11"/>
      <color indexed="8"/>
      <name val="宋体"/>
      <charset val="134"/>
    </font>
    <font>
      <b/>
      <sz val="11"/>
      <color theme="1"/>
      <name val="微软雅黑"/>
      <charset val="134"/>
    </font>
    <font>
      <sz val="9"/>
      <name val="宋体"/>
      <charset val="134"/>
    </font>
    <font>
      <b/>
      <sz val="9"/>
      <name val="宋体"/>
      <charset val="134"/>
    </font>
    <font>
      <b/>
      <sz val="12"/>
      <name val="宋体"/>
      <charset val="134"/>
    </font>
    <font>
      <sz val="9"/>
      <name val="等线"/>
      <charset val="134"/>
      <scheme val="minor"/>
    </font>
    <font>
      <sz val="11"/>
      <color theme="1"/>
      <name val="微软雅黑"/>
      <family val="2"/>
      <charset val="134"/>
    </font>
    <font>
      <sz val="9"/>
      <name val="等线"/>
      <family val="3"/>
      <charset val="134"/>
      <scheme val="minor"/>
    </font>
    <font>
      <sz val="11"/>
      <color rgb="FF000000"/>
      <name val="微软雅黑"/>
      <family val="2"/>
      <charset val="134"/>
    </font>
  </fonts>
  <fills count="14">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7"/>
        <bgColor indexed="64"/>
      </patternFill>
    </fill>
    <fill>
      <patternFill patternType="solid">
        <fgColor rgb="FFFFCC99"/>
        <bgColor indexed="64"/>
      </patternFill>
    </fill>
    <fill>
      <patternFill patternType="solid">
        <fgColor theme="0" tint="-0.249977111117893"/>
        <bgColor indexed="64"/>
      </patternFill>
    </fill>
    <fill>
      <patternFill patternType="solid">
        <fgColor rgb="FFEEECE1"/>
        <bgColor indexed="64"/>
      </patternFill>
    </fill>
    <fill>
      <patternFill patternType="solid">
        <fgColor theme="7" tint="0.3999450666829432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5" tint="0.39994506668294322"/>
        <bgColor indexed="64"/>
      </patternFill>
    </fill>
    <fill>
      <patternFill patternType="solid">
        <fgColor theme="0" tint="-0.14996795556505021"/>
        <bgColor indexed="64"/>
      </patternFill>
    </fill>
    <fill>
      <patternFill patternType="solid">
        <fgColor rgb="FFF4B084"/>
        <bgColor indexed="64"/>
      </patternFill>
    </fill>
  </fills>
  <borders count="54">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medium">
        <color auto="1"/>
      </bottom>
      <diagonal/>
    </border>
    <border>
      <left/>
      <right style="medium">
        <color auto="1"/>
      </right>
      <top/>
      <bottom/>
      <diagonal/>
    </border>
    <border>
      <left style="thin">
        <color auto="1"/>
      </left>
      <right style="medium">
        <color auto="1"/>
      </right>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rgb="FF000000"/>
      </bottom>
      <diagonal/>
    </border>
    <border>
      <left/>
      <right style="thin">
        <color rgb="FF000000"/>
      </right>
      <top style="thin">
        <color auto="1"/>
      </top>
      <bottom style="thin">
        <color rgb="FF000000"/>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style="thin">
        <color rgb="FF000000"/>
      </right>
      <top style="thin">
        <color rgb="FF000000"/>
      </top>
      <bottom style="thin">
        <color auto="1"/>
      </bottom>
      <diagonal/>
    </border>
  </borders>
  <cellStyleXfs count="4">
    <xf numFmtId="0" fontId="0" fillId="0" borderId="0"/>
    <xf numFmtId="0" fontId="22" fillId="0" borderId="0" applyNumberFormat="0" applyFill="0" applyBorder="0" applyAlignment="0" applyProtection="0"/>
    <xf numFmtId="0" fontId="21" fillId="0" borderId="0">
      <alignment vertical="center"/>
    </xf>
    <xf numFmtId="0" fontId="23" fillId="0" borderId="0">
      <alignment vertical="center"/>
    </xf>
  </cellStyleXfs>
  <cellXfs count="324">
    <xf numFmtId="0" fontId="0" fillId="0" borderId="0" xfId="0"/>
    <xf numFmtId="0" fontId="1" fillId="0" borderId="0" xfId="3" applyFont="1" applyAlignment="1">
      <alignment vertical="center" wrapText="1"/>
    </xf>
    <xf numFmtId="0" fontId="2" fillId="0" borderId="0" xfId="2" applyFont="1" applyAlignment="1">
      <alignment vertical="center" wrapText="1"/>
    </xf>
    <xf numFmtId="0" fontId="3" fillId="0" borderId="0" xfId="3" applyFont="1" applyAlignment="1">
      <alignment horizontal="center" vertical="center" wrapText="1"/>
    </xf>
    <xf numFmtId="0" fontId="2" fillId="0" borderId="0" xfId="2" applyFont="1" applyAlignment="1" applyProtection="1">
      <alignment vertical="center" wrapText="1"/>
      <protection locked="0"/>
    </xf>
    <xf numFmtId="0" fontId="2" fillId="2" borderId="0" xfId="2" applyFont="1" applyFill="1" applyAlignment="1">
      <alignment vertical="center" wrapText="1"/>
    </xf>
    <xf numFmtId="0" fontId="2" fillId="2" borderId="0" xfId="2" applyFont="1" applyFill="1" applyAlignment="1" applyProtection="1">
      <alignment vertical="center" wrapText="1"/>
      <protection locked="0"/>
    </xf>
    <xf numFmtId="0" fontId="1" fillId="0" borderId="0" xfId="3" applyFont="1" applyAlignment="1" applyProtection="1">
      <alignment vertical="center" wrapText="1"/>
      <protection locked="0"/>
    </xf>
    <xf numFmtId="0" fontId="1" fillId="0" borderId="0" xfId="3" applyFont="1" applyAlignment="1">
      <alignment horizontal="center" vertical="center" wrapText="1"/>
    </xf>
    <xf numFmtId="0" fontId="4" fillId="0" borderId="0" xfId="3" applyFont="1" applyAlignment="1" applyProtection="1">
      <alignment horizontal="center" vertical="center" wrapText="1"/>
      <protection locked="0"/>
    </xf>
    <xf numFmtId="0" fontId="3" fillId="0" borderId="0" xfId="3" applyFont="1" applyAlignment="1">
      <alignment vertical="center" wrapText="1"/>
    </xf>
    <xf numFmtId="0" fontId="4" fillId="0" borderId="0" xfId="3" applyFont="1" applyAlignment="1">
      <alignment horizontal="center" vertical="center" wrapText="1"/>
    </xf>
    <xf numFmtId="0" fontId="3" fillId="0" borderId="0" xfId="3" applyFont="1" applyAlignment="1" applyProtection="1">
      <alignment horizontal="center" vertical="center" wrapText="1"/>
      <protection locked="0"/>
    </xf>
    <xf numFmtId="0" fontId="1" fillId="0" borderId="0" xfId="3" applyFont="1">
      <alignment vertical="center"/>
    </xf>
    <xf numFmtId="0" fontId="5" fillId="0" borderId="0" xfId="3" applyFont="1">
      <alignment vertical="center"/>
    </xf>
    <xf numFmtId="0" fontId="5" fillId="0" borderId="1" xfId="3" applyFont="1" applyBorder="1">
      <alignment vertical="center"/>
    </xf>
    <xf numFmtId="0" fontId="6" fillId="3" borderId="2" xfId="3" applyFont="1" applyFill="1" applyBorder="1" applyAlignment="1">
      <alignment horizontal="center" vertical="center" wrapText="1"/>
    </xf>
    <xf numFmtId="0" fontId="6" fillId="3" borderId="3" xfId="3" applyFont="1" applyFill="1" applyBorder="1" applyAlignment="1">
      <alignment horizontal="center" vertical="center" wrapText="1"/>
    </xf>
    <xf numFmtId="0" fontId="6" fillId="3" borderId="4" xfId="3" applyFont="1" applyFill="1" applyBorder="1" applyAlignment="1">
      <alignment horizontal="center" vertical="center" wrapText="1"/>
    </xf>
    <xf numFmtId="0" fontId="6" fillId="4" borderId="4" xfId="3" applyFont="1" applyFill="1" applyBorder="1" applyAlignment="1">
      <alignment horizontal="center" vertical="center" wrapText="1"/>
    </xf>
    <xf numFmtId="0" fontId="7" fillId="0" borderId="5" xfId="2" applyFont="1" applyBorder="1" applyAlignment="1">
      <alignment horizontal="center" vertical="center" wrapText="1"/>
    </xf>
    <xf numFmtId="0" fontId="7" fillId="0" borderId="6" xfId="2" applyFont="1" applyBorder="1" applyAlignment="1">
      <alignment horizontal="center" vertical="center" wrapText="1"/>
    </xf>
    <xf numFmtId="0" fontId="7" fillId="0" borderId="7" xfId="2" applyFont="1" applyBorder="1" applyAlignment="1">
      <alignment horizontal="center" vertical="center" wrapText="1"/>
    </xf>
    <xf numFmtId="0" fontId="7" fillId="0" borderId="7" xfId="2" applyFont="1" applyBorder="1" applyAlignment="1">
      <alignment horizontal="left" vertical="center" wrapText="1"/>
    </xf>
    <xf numFmtId="0" fontId="1" fillId="0" borderId="8" xfId="3" applyFont="1" applyBorder="1" applyAlignment="1" applyProtection="1">
      <alignment vertical="center" wrapText="1"/>
      <protection locked="0"/>
    </xf>
    <xf numFmtId="0" fontId="7" fillId="0" borderId="10" xfId="2" applyFont="1" applyBorder="1" applyAlignment="1">
      <alignment horizontal="center" vertical="center" wrapText="1"/>
    </xf>
    <xf numFmtId="0" fontId="8" fillId="5" borderId="10" xfId="3" applyFont="1" applyFill="1" applyBorder="1" applyAlignment="1" applyProtection="1">
      <alignment horizontal="center" vertical="center" wrapText="1"/>
      <protection locked="0"/>
    </xf>
    <xf numFmtId="0" fontId="7" fillId="0" borderId="10" xfId="2" applyFont="1" applyBorder="1" applyAlignment="1">
      <alignment horizontal="left" vertical="center" wrapText="1"/>
    </xf>
    <xf numFmtId="0" fontId="8" fillId="5" borderId="7" xfId="3" applyFont="1" applyFill="1" applyBorder="1" applyAlignment="1" applyProtection="1">
      <alignment horizontal="center" vertical="center" wrapText="1"/>
      <protection locked="0"/>
    </xf>
    <xf numFmtId="0" fontId="7" fillId="0" borderId="11" xfId="2" applyFont="1" applyBorder="1" applyAlignment="1">
      <alignment horizontal="center" vertical="center" wrapText="1"/>
    </xf>
    <xf numFmtId="0" fontId="7" fillId="0" borderId="12" xfId="2" applyFont="1" applyBorder="1" applyAlignment="1">
      <alignment horizontal="center" vertical="center" wrapText="1"/>
    </xf>
    <xf numFmtId="0" fontId="1" fillId="2" borderId="0" xfId="3" applyFont="1" applyFill="1" applyAlignment="1">
      <alignment vertical="center" wrapText="1"/>
    </xf>
    <xf numFmtId="0" fontId="5" fillId="2" borderId="1" xfId="3" applyFont="1" applyFill="1" applyBorder="1">
      <alignment vertical="center"/>
    </xf>
    <xf numFmtId="0" fontId="1" fillId="2" borderId="0" xfId="3" applyFont="1" applyFill="1" applyAlignment="1" applyProtection="1">
      <alignment vertical="center" wrapText="1"/>
      <protection locked="0"/>
    </xf>
    <xf numFmtId="0" fontId="7" fillId="2" borderId="6" xfId="2" applyFont="1" applyFill="1" applyBorder="1" applyAlignment="1">
      <alignment horizontal="center" vertical="center" wrapText="1"/>
    </xf>
    <xf numFmtId="0" fontId="7" fillId="2" borderId="7" xfId="2" applyFont="1" applyFill="1" applyBorder="1" applyAlignment="1">
      <alignment horizontal="center" vertical="center" wrapText="1"/>
    </xf>
    <xf numFmtId="0" fontId="7" fillId="2" borderId="7" xfId="2" applyFont="1" applyFill="1" applyBorder="1" applyAlignment="1">
      <alignment horizontal="left" vertical="center" wrapText="1"/>
    </xf>
    <xf numFmtId="0" fontId="7" fillId="2" borderId="12" xfId="2" applyFont="1" applyFill="1" applyBorder="1" applyAlignment="1">
      <alignment horizontal="center" vertical="center" wrapText="1"/>
    </xf>
    <xf numFmtId="0" fontId="7" fillId="2" borderId="10" xfId="2" applyFont="1" applyFill="1" applyBorder="1" applyAlignment="1">
      <alignment horizontal="left" vertical="center" wrapText="1"/>
    </xf>
    <xf numFmtId="0" fontId="1" fillId="2" borderId="0" xfId="3" applyFont="1" applyFill="1" applyAlignment="1">
      <alignment horizontal="center" vertical="center" wrapText="1"/>
    </xf>
    <xf numFmtId="0" fontId="3" fillId="2" borderId="0" xfId="3" applyFont="1" applyFill="1" applyAlignment="1">
      <alignment horizontal="center" vertical="center" wrapText="1"/>
    </xf>
    <xf numFmtId="0" fontId="4" fillId="2" borderId="0" xfId="3" applyFont="1" applyFill="1" applyAlignment="1" applyProtection="1">
      <alignment horizontal="center" vertical="center" wrapText="1"/>
      <protection locked="0"/>
    </xf>
    <xf numFmtId="0" fontId="3" fillId="2" borderId="0" xfId="3" applyFont="1" applyFill="1" applyAlignment="1">
      <alignment vertical="center" wrapText="1"/>
    </xf>
    <xf numFmtId="0" fontId="8" fillId="5" borderId="12" xfId="3" applyFont="1" applyFill="1" applyBorder="1" applyAlignment="1" applyProtection="1">
      <alignment horizontal="center" vertical="center" wrapText="1"/>
      <protection locked="0"/>
    </xf>
    <xf numFmtId="0" fontId="7" fillId="0" borderId="12" xfId="2" applyFont="1" applyBorder="1" applyAlignment="1">
      <alignment horizontal="left" vertical="center" wrapText="1"/>
    </xf>
    <xf numFmtId="0" fontId="5" fillId="2" borderId="0" xfId="3" applyFont="1" applyFill="1">
      <alignment vertical="center"/>
    </xf>
    <xf numFmtId="0" fontId="8" fillId="0" borderId="12" xfId="2" applyFont="1" applyBorder="1" applyAlignment="1">
      <alignment horizontal="center" vertical="center" wrapText="1"/>
    </xf>
    <xf numFmtId="0" fontId="6" fillId="6" borderId="4" xfId="3" applyFont="1" applyFill="1" applyBorder="1" applyAlignment="1">
      <alignment horizontal="center" vertical="center" wrapText="1"/>
    </xf>
    <xf numFmtId="0" fontId="6" fillId="3" borderId="15" xfId="3" applyFont="1" applyFill="1" applyBorder="1" applyAlignment="1">
      <alignment horizontal="center" vertical="center" wrapText="1"/>
    </xf>
    <xf numFmtId="0" fontId="6" fillId="4" borderId="2" xfId="3" applyFont="1" applyFill="1" applyBorder="1" applyAlignment="1">
      <alignment horizontal="center" vertical="center" wrapText="1"/>
    </xf>
    <xf numFmtId="0" fontId="6" fillId="6" borderId="15" xfId="3" applyFont="1" applyFill="1" applyBorder="1" applyAlignment="1">
      <alignment horizontal="center" vertical="center" wrapText="1"/>
    </xf>
    <xf numFmtId="0" fontId="3" fillId="0" borderId="7" xfId="3" applyFont="1" applyBorder="1" applyAlignment="1">
      <alignment horizontal="center" vertical="center" wrapText="1"/>
    </xf>
    <xf numFmtId="0" fontId="3" fillId="5" borderId="17" xfId="3" applyFont="1" applyFill="1" applyBorder="1" applyAlignment="1" applyProtection="1">
      <alignment horizontal="center" vertical="center" wrapText="1"/>
      <protection locked="0"/>
    </xf>
    <xf numFmtId="0" fontId="3" fillId="0" borderId="16" xfId="3" applyFont="1" applyBorder="1" applyAlignment="1">
      <alignment vertical="center" wrapText="1"/>
    </xf>
    <xf numFmtId="0" fontId="3" fillId="0" borderId="12" xfId="3" applyFont="1" applyBorder="1" applyAlignment="1">
      <alignment horizontal="center" vertical="center" wrapText="1"/>
    </xf>
    <xf numFmtId="0" fontId="9" fillId="0" borderId="18" xfId="3" applyFont="1" applyBorder="1" applyAlignment="1">
      <alignment horizontal="center" vertical="center" wrapText="1"/>
    </xf>
    <xf numFmtId="0" fontId="3" fillId="5" borderId="9" xfId="3" applyFont="1" applyFill="1" applyBorder="1" applyAlignment="1" applyProtection="1">
      <alignment horizontal="center" vertical="center" wrapText="1"/>
      <protection locked="0"/>
    </xf>
    <xf numFmtId="0" fontId="3" fillId="0" borderId="19" xfId="3" applyFont="1" applyBorder="1" applyAlignment="1">
      <alignment vertical="center" wrapText="1"/>
    </xf>
    <xf numFmtId="0" fontId="6" fillId="6" borderId="20" xfId="3" applyFont="1" applyFill="1" applyBorder="1" applyAlignment="1">
      <alignment horizontal="center" vertical="center" wrapText="1"/>
    </xf>
    <xf numFmtId="0" fontId="9" fillId="0" borderId="21" xfId="3" applyFont="1" applyBorder="1" applyAlignment="1">
      <alignment horizontal="center" vertical="center" wrapText="1"/>
    </xf>
    <xf numFmtId="0" fontId="3" fillId="0" borderId="22" xfId="3" applyFont="1" applyBorder="1" applyAlignment="1">
      <alignment vertical="center" wrapText="1"/>
    </xf>
    <xf numFmtId="0" fontId="3" fillId="5" borderId="11" xfId="3" applyFont="1" applyFill="1" applyBorder="1" applyAlignment="1" applyProtection="1">
      <alignment horizontal="center" vertical="center" wrapText="1"/>
      <protection locked="0"/>
    </xf>
    <xf numFmtId="0" fontId="3" fillId="0" borderId="23" xfId="3" applyFont="1" applyBorder="1" applyAlignment="1">
      <alignment horizontal="center" vertical="center" wrapText="1"/>
    </xf>
    <xf numFmtId="0" fontId="3" fillId="2" borderId="6" xfId="3" applyFont="1" applyFill="1" applyBorder="1" applyAlignment="1">
      <alignment horizontal="center" vertical="center" wrapText="1"/>
    </xf>
    <xf numFmtId="0" fontId="7" fillId="2" borderId="21" xfId="3" applyFont="1" applyFill="1" applyBorder="1" applyAlignment="1">
      <alignment horizontal="center" vertical="center" wrapText="1"/>
    </xf>
    <xf numFmtId="0" fontId="3" fillId="2" borderId="16" xfId="3" applyFont="1" applyFill="1" applyBorder="1" applyAlignment="1">
      <alignment vertical="center" wrapText="1"/>
    </xf>
    <xf numFmtId="0" fontId="3" fillId="2" borderId="12" xfId="3" applyFont="1" applyFill="1" applyBorder="1" applyAlignment="1">
      <alignment horizontal="center" vertical="center" wrapText="1"/>
    </xf>
    <xf numFmtId="0" fontId="7" fillId="2" borderId="18" xfId="3" applyFont="1" applyFill="1" applyBorder="1" applyAlignment="1">
      <alignment vertical="center" wrapText="1"/>
    </xf>
    <xf numFmtId="0" fontId="4" fillId="2" borderId="0" xfId="3" applyFont="1" applyFill="1" applyAlignment="1">
      <alignment horizontal="center" vertical="center" wrapText="1"/>
    </xf>
    <xf numFmtId="0" fontId="3" fillId="2" borderId="0" xfId="3" applyFont="1" applyFill="1" applyAlignment="1" applyProtection="1">
      <alignment horizontal="center" vertical="center" wrapText="1"/>
      <protection locked="0"/>
    </xf>
    <xf numFmtId="0" fontId="8" fillId="2" borderId="12" xfId="3" applyFont="1" applyFill="1" applyBorder="1" applyAlignment="1">
      <alignment horizontal="center" vertical="center" wrapText="1"/>
    </xf>
    <xf numFmtId="0" fontId="3" fillId="0" borderId="18" xfId="3" applyFont="1" applyBorder="1" applyAlignment="1">
      <alignment vertical="center" wrapText="1"/>
    </xf>
    <xf numFmtId="0" fontId="7" fillId="0" borderId="18" xfId="3" applyFont="1" applyBorder="1" applyAlignment="1">
      <alignment vertical="center" wrapText="1"/>
    </xf>
    <xf numFmtId="0" fontId="3" fillId="0" borderId="25" xfId="3" applyFont="1" applyBorder="1" applyAlignment="1">
      <alignment vertical="center" wrapText="1"/>
    </xf>
    <xf numFmtId="0" fontId="10" fillId="0" borderId="0" xfId="2" applyFont="1" applyAlignment="1" applyProtection="1">
      <alignment vertical="center" wrapText="1"/>
      <protection locked="0"/>
    </xf>
    <xf numFmtId="0" fontId="3" fillId="0" borderId="26" xfId="3" applyFont="1" applyBorder="1" applyAlignment="1">
      <alignment vertical="center" wrapText="1"/>
    </xf>
    <xf numFmtId="0" fontId="11" fillId="0" borderId="0" xfId="2" applyFont="1" applyAlignment="1" applyProtection="1">
      <alignment vertical="center" wrapText="1"/>
      <protection locked="0"/>
    </xf>
    <xf numFmtId="0" fontId="3" fillId="0" borderId="18" xfId="3" applyFont="1" applyBorder="1" applyAlignment="1">
      <alignment horizontal="center" vertical="center" wrapText="1"/>
    </xf>
    <xf numFmtId="0" fontId="3" fillId="2" borderId="27" xfId="3" applyFont="1" applyFill="1" applyBorder="1" applyAlignment="1">
      <alignment horizontal="center" vertical="center" wrapText="1"/>
    </xf>
    <xf numFmtId="0" fontId="3" fillId="2" borderId="18" xfId="3" applyFont="1" applyFill="1" applyBorder="1" applyAlignment="1">
      <alignment vertical="center" wrapText="1"/>
    </xf>
    <xf numFmtId="0" fontId="3" fillId="0" borderId="28" xfId="3" applyFont="1" applyBorder="1" applyAlignment="1">
      <alignment vertical="center" wrapText="1"/>
    </xf>
    <xf numFmtId="0" fontId="8" fillId="0" borderId="18" xfId="3" applyFont="1" applyBorder="1" applyAlignment="1">
      <alignment vertical="center" wrapText="1"/>
    </xf>
    <xf numFmtId="0" fontId="2" fillId="0" borderId="0" xfId="2" applyFont="1" applyAlignment="1" applyProtection="1">
      <alignment horizontal="center" vertical="center" wrapText="1"/>
      <protection locked="0"/>
    </xf>
    <xf numFmtId="0" fontId="12" fillId="0" borderId="0" xfId="2" applyFont="1" applyAlignment="1">
      <alignment vertical="center" wrapText="1"/>
    </xf>
    <xf numFmtId="0" fontId="7" fillId="2" borderId="0" xfId="2" applyFont="1" applyFill="1" applyAlignment="1" applyProtection="1">
      <alignment vertical="center" wrapText="1"/>
      <protection locked="0"/>
    </xf>
    <xf numFmtId="0" fontId="7" fillId="0" borderId="0" xfId="2" applyFont="1" applyAlignment="1">
      <alignment vertical="center" wrapText="1"/>
    </xf>
    <xf numFmtId="0" fontId="3" fillId="0" borderId="0" xfId="3" applyFont="1" applyAlignment="1" applyProtection="1">
      <alignment vertical="center" wrapText="1"/>
      <protection locked="0"/>
    </xf>
    <xf numFmtId="0" fontId="7" fillId="0" borderId="0" xfId="2" applyFont="1" applyAlignment="1" applyProtection="1">
      <alignment vertical="center" wrapText="1"/>
      <protection locked="0"/>
    </xf>
    <xf numFmtId="0" fontId="1" fillId="0" borderId="0" xfId="3" applyFont="1" applyAlignment="1">
      <alignment horizontal="left" vertical="center"/>
    </xf>
    <xf numFmtId="0" fontId="1" fillId="0" borderId="0" xfId="3" applyFont="1" applyAlignment="1">
      <alignment horizontal="left" vertical="center" wrapText="1"/>
    </xf>
    <xf numFmtId="0" fontId="5" fillId="0" borderId="0" xfId="3" applyFont="1" applyAlignment="1">
      <alignment vertical="center" wrapText="1"/>
    </xf>
    <xf numFmtId="0" fontId="5" fillId="0" borderId="0" xfId="3" applyFont="1" applyAlignment="1">
      <alignment horizontal="left" vertical="center"/>
    </xf>
    <xf numFmtId="0" fontId="5" fillId="0" borderId="0" xfId="3" applyFont="1" applyAlignment="1">
      <alignment horizontal="left" vertical="center" wrapText="1"/>
    </xf>
    <xf numFmtId="0" fontId="5" fillId="0" borderId="1" xfId="3" applyFont="1" applyBorder="1" applyAlignment="1">
      <alignment horizontal="left" vertical="center"/>
    </xf>
    <xf numFmtId="0" fontId="5" fillId="0" borderId="1" xfId="3" applyFont="1" applyBorder="1" applyAlignment="1">
      <alignment horizontal="left" vertical="center" wrapText="1"/>
    </xf>
    <xf numFmtId="0" fontId="7" fillId="0" borderId="7" xfId="2" applyFont="1" applyBorder="1" applyAlignment="1">
      <alignment vertical="center" wrapText="1"/>
    </xf>
    <xf numFmtId="0" fontId="7" fillId="0" borderId="12" xfId="2" applyFont="1" applyBorder="1" applyAlignment="1">
      <alignment vertical="center" wrapText="1"/>
    </xf>
    <xf numFmtId="0" fontId="8" fillId="0" borderId="12" xfId="2" applyFont="1" applyBorder="1" applyAlignment="1">
      <alignment vertical="center" wrapText="1"/>
    </xf>
    <xf numFmtId="0" fontId="3" fillId="4" borderId="7" xfId="3" applyFont="1" applyFill="1" applyBorder="1" applyAlignment="1" applyProtection="1">
      <alignment horizontal="center" vertical="center" wrapText="1"/>
      <protection locked="0"/>
    </xf>
    <xf numFmtId="0" fontId="7" fillId="2" borderId="7" xfId="2" applyFont="1" applyFill="1" applyBorder="1" applyAlignment="1">
      <alignment vertical="center" wrapText="1"/>
    </xf>
    <xf numFmtId="0" fontId="3" fillId="4" borderId="12" xfId="3" applyFont="1" applyFill="1" applyBorder="1" applyAlignment="1" applyProtection="1">
      <alignment horizontal="center" vertical="center" wrapText="1"/>
      <protection locked="0"/>
    </xf>
    <xf numFmtId="0" fontId="7" fillId="0" borderId="17" xfId="2" applyFont="1" applyBorder="1" applyAlignment="1">
      <alignment horizontal="center" vertical="center" wrapText="1"/>
    </xf>
    <xf numFmtId="0" fontId="3" fillId="2" borderId="0" xfId="3" applyFont="1" applyFill="1" applyAlignment="1" applyProtection="1">
      <alignment vertical="center" wrapText="1"/>
      <protection locked="0"/>
    </xf>
    <xf numFmtId="0" fontId="7" fillId="2" borderId="12" xfId="2" applyFont="1" applyFill="1" applyBorder="1" applyAlignment="1">
      <alignment vertical="center" wrapText="1"/>
    </xf>
    <xf numFmtId="0" fontId="8" fillId="2" borderId="12" xfId="2" applyFont="1" applyFill="1" applyBorder="1" applyAlignment="1">
      <alignment vertical="center" wrapText="1"/>
    </xf>
    <xf numFmtId="0" fontId="8" fillId="0" borderId="10" xfId="2" applyFont="1" applyBorder="1" applyAlignment="1">
      <alignment vertical="center" wrapText="1"/>
    </xf>
    <xf numFmtId="0" fontId="13" fillId="0" borderId="0" xfId="3" applyFont="1" applyAlignment="1">
      <alignment horizontal="center" vertical="center" wrapText="1"/>
    </xf>
    <xf numFmtId="0" fontId="5" fillId="0" borderId="0" xfId="3" applyFont="1" applyAlignment="1">
      <alignment horizontal="center" vertical="center" wrapText="1"/>
    </xf>
    <xf numFmtId="0" fontId="5" fillId="0" borderId="1" xfId="3" applyFont="1" applyBorder="1" applyAlignment="1">
      <alignment horizontal="center" vertical="center" wrapText="1"/>
    </xf>
    <xf numFmtId="0" fontId="6" fillId="6" borderId="29" xfId="3" applyFont="1" applyFill="1" applyBorder="1" applyAlignment="1">
      <alignment horizontal="center" vertical="center" wrapText="1"/>
    </xf>
    <xf numFmtId="0" fontId="3" fillId="2" borderId="30" xfId="3" applyFont="1" applyFill="1" applyBorder="1" applyAlignment="1">
      <alignment horizontal="center" vertical="center" wrapText="1"/>
    </xf>
    <xf numFmtId="0" fontId="3" fillId="4" borderId="30" xfId="3" applyFont="1" applyFill="1" applyBorder="1" applyAlignment="1" applyProtection="1">
      <alignment horizontal="center" vertical="center" wrapText="1"/>
      <protection locked="0"/>
    </xf>
    <xf numFmtId="0" fontId="6" fillId="4" borderId="31" xfId="3" applyFont="1" applyFill="1" applyBorder="1" applyAlignment="1" applyProtection="1">
      <alignment horizontal="center" vertical="center" wrapText="1"/>
      <protection locked="0"/>
    </xf>
    <xf numFmtId="0" fontId="7" fillId="0" borderId="16" xfId="2" applyFont="1" applyBorder="1" applyAlignment="1">
      <alignment vertical="center" wrapText="1"/>
    </xf>
    <xf numFmtId="0" fontId="3" fillId="4" borderId="17" xfId="3" applyFont="1" applyFill="1" applyBorder="1" applyAlignment="1" applyProtection="1">
      <alignment horizontal="center" vertical="center" wrapText="1"/>
      <protection locked="0"/>
    </xf>
    <xf numFmtId="0" fontId="7" fillId="2" borderId="16" xfId="2" applyFont="1" applyFill="1" applyBorder="1" applyAlignment="1">
      <alignment vertical="center" wrapText="1"/>
    </xf>
    <xf numFmtId="0" fontId="7" fillId="2" borderId="18" xfId="2" applyFont="1" applyFill="1" applyBorder="1" applyAlignment="1">
      <alignment vertical="center" wrapText="1"/>
    </xf>
    <xf numFmtId="0" fontId="3" fillId="2" borderId="7" xfId="3" applyFont="1" applyFill="1" applyBorder="1" applyAlignment="1">
      <alignment horizontal="center" vertical="center" wrapText="1"/>
    </xf>
    <xf numFmtId="0" fontId="7" fillId="0" borderId="18" xfId="2" applyFont="1" applyBorder="1" applyAlignment="1">
      <alignment vertical="center" wrapText="1"/>
    </xf>
    <xf numFmtId="0" fontId="7" fillId="0" borderId="32" xfId="2" applyFont="1" applyBorder="1" applyAlignment="1">
      <alignment horizontal="center" vertical="center" wrapText="1"/>
    </xf>
    <xf numFmtId="0" fontId="7" fillId="0" borderId="19" xfId="2" applyFont="1" applyBorder="1" applyAlignment="1">
      <alignment vertical="center" wrapText="1"/>
    </xf>
    <xf numFmtId="0" fontId="11" fillId="0" borderId="0" xfId="2" applyFont="1" applyAlignment="1">
      <alignment vertical="center" wrapText="1"/>
    </xf>
    <xf numFmtId="0" fontId="3" fillId="0" borderId="33" xfId="3" applyFont="1" applyBorder="1" applyAlignment="1">
      <alignment horizontal="center" vertical="center" wrapText="1"/>
    </xf>
    <xf numFmtId="0" fontId="8" fillId="0" borderId="18" xfId="2" applyFont="1" applyBorder="1" applyAlignment="1">
      <alignment vertical="center" wrapText="1"/>
    </xf>
    <xf numFmtId="0" fontId="2" fillId="0" borderId="0" xfId="0" applyFont="1" applyAlignment="1" applyProtection="1">
      <alignment vertical="center" wrapText="1"/>
      <protection locked="0"/>
    </xf>
    <xf numFmtId="0" fontId="14" fillId="7" borderId="6"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7" fillId="0" borderId="7" xfId="0" applyFont="1" applyBorder="1" applyAlignment="1">
      <alignment vertical="center" wrapText="1"/>
    </xf>
    <xf numFmtId="0" fontId="7" fillId="0" borderId="32" xfId="0" applyFont="1" applyBorder="1" applyAlignment="1">
      <alignment vertical="center" wrapText="1"/>
    </xf>
    <xf numFmtId="0" fontId="15" fillId="0" borderId="7" xfId="0" applyFont="1" applyBorder="1" applyAlignment="1">
      <alignment vertical="center" wrapText="1"/>
    </xf>
    <xf numFmtId="0" fontId="2" fillId="0" borderId="7" xfId="0" applyFont="1" applyBorder="1" applyAlignment="1">
      <alignment horizontal="center" vertical="center" wrapText="1"/>
    </xf>
    <xf numFmtId="0" fontId="2" fillId="0" borderId="7" xfId="0" applyFont="1" applyBorder="1" applyAlignment="1">
      <alignment vertical="center" wrapText="1"/>
    </xf>
    <xf numFmtId="0" fontId="7" fillId="2" borderId="7" xfId="0" applyFont="1" applyFill="1" applyBorder="1" applyAlignment="1">
      <alignment vertical="center" wrapText="1"/>
    </xf>
    <xf numFmtId="0" fontId="7" fillId="2" borderId="32" xfId="0" applyFont="1" applyFill="1" applyBorder="1" applyAlignment="1">
      <alignment vertical="center" wrapText="1"/>
    </xf>
    <xf numFmtId="0" fontId="2" fillId="0" borderId="0" xfId="0" applyFont="1" applyAlignment="1" applyProtection="1">
      <alignment horizontal="center" vertical="center" wrapText="1"/>
      <protection locked="0"/>
    </xf>
    <xf numFmtId="0" fontId="2" fillId="0" borderId="0" xfId="0" applyFont="1" applyAlignment="1" applyProtection="1">
      <alignment horizontal="left" vertical="center" wrapText="1"/>
      <protection locked="0"/>
    </xf>
    <xf numFmtId="0" fontId="7" fillId="9" borderId="26" xfId="0" applyFont="1" applyFill="1" applyBorder="1" applyAlignment="1">
      <alignment horizontal="center" vertical="center" wrapText="1"/>
    </xf>
    <xf numFmtId="0" fontId="7" fillId="9" borderId="38" xfId="0" applyFont="1" applyFill="1" applyBorder="1" applyAlignment="1">
      <alignment horizontal="center" vertical="center" wrapText="1"/>
    </xf>
    <xf numFmtId="0" fontId="7" fillId="0" borderId="39" xfId="0" applyFont="1" applyBorder="1" applyAlignment="1">
      <alignment horizontal="left" vertical="center" wrapText="1"/>
    </xf>
    <xf numFmtId="0" fontId="2" fillId="0" borderId="39" xfId="1" applyFont="1" applyBorder="1" applyAlignment="1">
      <alignment horizontal="left" vertical="center" wrapText="1"/>
    </xf>
    <xf numFmtId="0" fontId="7" fillId="0" borderId="39" xfId="0" applyFont="1" applyBorder="1" applyAlignment="1">
      <alignment horizontal="center" vertical="center" wrapText="1"/>
    </xf>
    <xf numFmtId="0" fontId="2" fillId="0" borderId="35" xfId="1" applyFont="1" applyBorder="1" applyAlignment="1">
      <alignment horizontal="left" vertical="center" wrapText="1"/>
    </xf>
    <xf numFmtId="0" fontId="7" fillId="0" borderId="37" xfId="0" applyFont="1" applyBorder="1" applyAlignment="1">
      <alignment horizontal="center" vertical="center" wrapText="1"/>
    </xf>
    <xf numFmtId="0" fontId="7" fillId="0" borderId="40" xfId="0" applyFont="1" applyBorder="1" applyAlignment="1">
      <alignment horizontal="left" vertical="center" wrapText="1"/>
    </xf>
    <xf numFmtId="0" fontId="7" fillId="0" borderId="40" xfId="0" applyFont="1" applyBorder="1" applyAlignment="1">
      <alignment horizontal="center" vertical="center" wrapText="1"/>
    </xf>
    <xf numFmtId="0" fontId="2" fillId="10" borderId="30" xfId="0" applyFont="1" applyFill="1" applyBorder="1" applyAlignment="1" applyProtection="1">
      <alignment horizontal="center" vertical="center" wrapText="1"/>
      <protection locked="0"/>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14" fillId="9" borderId="39"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39" xfId="0" applyFont="1" applyBorder="1" applyAlignment="1">
      <alignment horizontal="left" vertical="center" wrapText="1"/>
    </xf>
    <xf numFmtId="0" fontId="7" fillId="11" borderId="39" xfId="0" applyFont="1" applyFill="1" applyBorder="1" applyAlignment="1" applyProtection="1">
      <alignment horizontal="center" vertical="center" wrapText="1"/>
      <protection locked="0"/>
    </xf>
    <xf numFmtId="0" fontId="7" fillId="2" borderId="39" xfId="0" applyFont="1" applyFill="1" applyBorder="1" applyAlignment="1">
      <alignment horizontal="center" vertical="center" wrapText="1"/>
    </xf>
    <xf numFmtId="0" fontId="7" fillId="2" borderId="39" xfId="0" applyFont="1" applyFill="1" applyBorder="1" applyAlignment="1">
      <alignment horizontal="left" vertical="center" wrapText="1"/>
    </xf>
    <xf numFmtId="0" fontId="14" fillId="9" borderId="40" xfId="0" applyFont="1" applyFill="1" applyBorder="1" applyAlignment="1">
      <alignment horizontal="center" vertical="center" wrapText="1"/>
    </xf>
    <xf numFmtId="0" fontId="14" fillId="9" borderId="39" xfId="0" applyFont="1" applyFill="1" applyBorder="1" applyAlignment="1" applyProtection="1">
      <alignment horizontal="center" vertical="center" wrapText="1"/>
      <protection locked="0"/>
    </xf>
    <xf numFmtId="0" fontId="8" fillId="11" borderId="39" xfId="0" applyFont="1" applyFill="1" applyBorder="1" applyAlignment="1" applyProtection="1">
      <alignment horizontal="center" vertical="center" wrapText="1"/>
      <protection locked="0"/>
    </xf>
    <xf numFmtId="0" fontId="16" fillId="2" borderId="39" xfId="0" applyFont="1" applyFill="1" applyBorder="1" applyAlignment="1" applyProtection="1">
      <alignment horizontal="justify" vertical="center" wrapText="1"/>
      <protection locked="0"/>
    </xf>
    <xf numFmtId="0" fontId="16" fillId="0" borderId="0" xfId="0" applyFont="1" applyAlignment="1" applyProtection="1">
      <alignment vertical="center" wrapText="1"/>
      <protection locked="0"/>
    </xf>
    <xf numFmtId="0" fontId="14" fillId="9" borderId="37" xfId="0" applyFont="1" applyFill="1" applyBorder="1" applyAlignment="1">
      <alignment horizontal="left" vertical="center" wrapText="1"/>
    </xf>
    <xf numFmtId="0" fontId="7" fillId="0" borderId="45" xfId="0" applyFont="1" applyBorder="1" applyAlignment="1">
      <alignment horizontal="left" vertical="center" wrapText="1"/>
    </xf>
    <xf numFmtId="0" fontId="7" fillId="0" borderId="45" xfId="0" applyFont="1" applyBorder="1" applyAlignment="1">
      <alignment horizontal="justify" vertical="center" wrapText="1"/>
    </xf>
    <xf numFmtId="0" fontId="7" fillId="0" borderId="45" xfId="0" applyFont="1" applyBorder="1" applyAlignment="1">
      <alignment horizontal="center" vertical="center" wrapText="1"/>
    </xf>
    <xf numFmtId="0" fontId="7" fillId="11" borderId="45" xfId="0" applyFont="1" applyFill="1" applyBorder="1" applyAlignment="1" applyProtection="1">
      <alignment horizontal="center" vertical="center" wrapText="1"/>
      <protection locked="0"/>
    </xf>
    <xf numFmtId="0" fontId="7" fillId="0" borderId="40" xfId="0" applyFont="1" applyBorder="1" applyAlignment="1">
      <alignment horizontal="justify" vertical="center" wrapText="1"/>
    </xf>
    <xf numFmtId="0" fontId="7" fillId="2" borderId="40" xfId="0" applyFont="1" applyFill="1" applyBorder="1" applyAlignment="1">
      <alignment horizontal="justify" vertical="center" wrapText="1"/>
    </xf>
    <xf numFmtId="0" fontId="7" fillId="11" borderId="40" xfId="0" applyFont="1" applyFill="1" applyBorder="1" applyAlignment="1" applyProtection="1">
      <alignment horizontal="center" vertical="center" wrapText="1"/>
      <protection locked="0"/>
    </xf>
    <xf numFmtId="0" fontId="7" fillId="0" borderId="39" xfId="0" applyFont="1" applyBorder="1" applyAlignment="1">
      <alignment horizontal="justify" vertical="center" wrapText="1"/>
    </xf>
    <xf numFmtId="0" fontId="7" fillId="2" borderId="39" xfId="0" applyFont="1" applyFill="1" applyBorder="1" applyAlignment="1">
      <alignment horizontal="justify" vertical="center" wrapText="1"/>
    </xf>
    <xf numFmtId="0" fontId="7" fillId="0" borderId="46" xfId="0" applyFont="1" applyBorder="1" applyAlignment="1">
      <alignment horizontal="left" vertical="center" wrapText="1"/>
    </xf>
    <xf numFmtId="0" fontId="7" fillId="0" borderId="46" xfId="0" applyFont="1" applyBorder="1" applyAlignment="1">
      <alignment horizontal="justify" vertical="center" wrapText="1"/>
    </xf>
    <xf numFmtId="0" fontId="7" fillId="11" borderId="46" xfId="0" applyFont="1" applyFill="1" applyBorder="1" applyAlignment="1" applyProtection="1">
      <alignment horizontal="center" vertical="center" wrapText="1"/>
      <protection locked="0"/>
    </xf>
    <xf numFmtId="0" fontId="14" fillId="9" borderId="37" xfId="0" applyFont="1" applyFill="1" applyBorder="1" applyAlignment="1" applyProtection="1">
      <alignment horizontal="center" vertical="center" wrapText="1"/>
      <protection locked="0"/>
    </xf>
    <xf numFmtId="0" fontId="2" fillId="11" borderId="39" xfId="0" applyFont="1" applyFill="1" applyBorder="1" applyAlignment="1" applyProtection="1">
      <alignment horizontal="left" vertical="center" wrapText="1"/>
      <protection locked="0"/>
    </xf>
    <xf numFmtId="0" fontId="16" fillId="0" borderId="45" xfId="0" applyFont="1" applyBorder="1" applyAlignment="1" applyProtection="1">
      <alignment horizontal="justify" vertical="center" wrapText="1"/>
      <protection locked="0"/>
    </xf>
    <xf numFmtId="0" fontId="16" fillId="0" borderId="46" xfId="0" applyFont="1" applyBorder="1" applyAlignment="1" applyProtection="1">
      <alignment horizontal="justify" vertical="center" wrapText="1"/>
      <protection locked="0"/>
    </xf>
    <xf numFmtId="0" fontId="16" fillId="0" borderId="37" xfId="0" applyFont="1" applyBorder="1" applyAlignment="1" applyProtection="1">
      <alignment horizontal="justify" vertical="center" wrapText="1"/>
      <protection locked="0"/>
    </xf>
    <xf numFmtId="0" fontId="16" fillId="0" borderId="39" xfId="0" applyFont="1" applyBorder="1" applyAlignment="1" applyProtection="1">
      <alignment horizontal="justify" vertical="center" wrapText="1"/>
      <protection locked="0"/>
    </xf>
    <xf numFmtId="0" fontId="2" fillId="0" borderId="0" xfId="0" applyFont="1" applyAlignment="1" applyProtection="1">
      <alignment wrapText="1"/>
      <protection locked="0"/>
    </xf>
    <xf numFmtId="0" fontId="2" fillId="0" borderId="0" xfId="0" applyFont="1" applyAlignment="1" applyProtection="1">
      <alignment horizontal="center" wrapText="1"/>
      <protection locked="0"/>
    </xf>
    <xf numFmtId="0" fontId="17" fillId="0" borderId="0" xfId="2" applyFont="1" applyAlignment="1" applyProtection="1">
      <alignment horizontal="center" vertical="center" wrapText="1"/>
      <protection locked="0"/>
    </xf>
    <xf numFmtId="0" fontId="2" fillId="12" borderId="7" xfId="2" applyFont="1" applyFill="1" applyBorder="1" applyAlignment="1">
      <alignment horizontal="center" vertical="center" wrapText="1"/>
    </xf>
    <xf numFmtId="0" fontId="2" fillId="2" borderId="7" xfId="2" applyFont="1" applyFill="1" applyBorder="1" applyAlignment="1">
      <alignment horizontal="center" vertical="center" wrapText="1"/>
    </xf>
    <xf numFmtId="0" fontId="2" fillId="11" borderId="7" xfId="2" applyFont="1" applyFill="1" applyBorder="1" applyAlignment="1" applyProtection="1">
      <alignment horizontal="center" vertical="center" wrapText="1"/>
      <protection locked="0"/>
    </xf>
    <xf numFmtId="0" fontId="18" fillId="0" borderId="0" xfId="0" applyFont="1" applyAlignment="1" applyProtection="1">
      <alignment vertical="center" wrapText="1"/>
      <protection locked="0"/>
    </xf>
    <xf numFmtId="0" fontId="2" fillId="2" borderId="0" xfId="2" applyFont="1" applyFill="1" applyAlignment="1" applyProtection="1">
      <alignment horizontal="center" vertical="center" wrapText="1"/>
      <protection locked="0"/>
    </xf>
    <xf numFmtId="0" fontId="7" fillId="2" borderId="0" xfId="0" applyFont="1" applyFill="1" applyAlignment="1" applyProtection="1">
      <alignment horizontal="center" vertical="center" wrapText="1"/>
      <protection locked="0"/>
    </xf>
    <xf numFmtId="0" fontId="7" fillId="2" borderId="0" xfId="0" applyFont="1" applyFill="1" applyAlignment="1" applyProtection="1">
      <alignment horizontal="left" vertical="center" wrapText="1"/>
      <protection locked="0"/>
    </xf>
    <xf numFmtId="0" fontId="2" fillId="2" borderId="0" xfId="0" applyFont="1" applyFill="1" applyAlignment="1" applyProtection="1">
      <alignment horizontal="center" vertical="center" wrapText="1"/>
      <protection locked="0"/>
    </xf>
    <xf numFmtId="0" fontId="2" fillId="0" borderId="7" xfId="2" applyFont="1" applyBorder="1" applyAlignment="1">
      <alignment horizontal="center" vertical="center" wrapText="1"/>
    </xf>
    <xf numFmtId="0" fontId="19" fillId="0" borderId="0" xfId="0" applyFont="1" applyAlignment="1" applyProtection="1">
      <alignment vertical="top" wrapText="1"/>
      <protection locked="0"/>
    </xf>
    <xf numFmtId="0" fontId="21" fillId="0" borderId="0" xfId="2" applyAlignment="1" applyProtection="1">
      <alignment vertical="center" wrapText="1"/>
      <protection locked="0"/>
    </xf>
    <xf numFmtId="0" fontId="20" fillId="0" borderId="0" xfId="2" applyFont="1" applyAlignment="1" applyProtection="1">
      <alignment vertical="center" wrapText="1"/>
      <protection locked="0"/>
    </xf>
    <xf numFmtId="0" fontId="7" fillId="6" borderId="2" xfId="2" applyFont="1" applyFill="1" applyBorder="1" applyAlignment="1">
      <alignment horizontal="center" vertical="center" wrapText="1"/>
    </xf>
    <xf numFmtId="0" fontId="7" fillId="6" borderId="4" xfId="2" applyFont="1" applyFill="1" applyBorder="1" applyAlignment="1">
      <alignment horizontal="center" vertical="center" wrapText="1"/>
    </xf>
    <xf numFmtId="0" fontId="7" fillId="6" borderId="15" xfId="2" applyFont="1" applyFill="1" applyBorder="1" applyAlignment="1">
      <alignment horizontal="center" vertical="center" wrapText="1"/>
    </xf>
    <xf numFmtId="0" fontId="2" fillId="0" borderId="0" xfId="2" applyFont="1" applyAlignment="1" applyProtection="1">
      <alignment vertical="top" wrapText="1"/>
      <protection locked="0"/>
    </xf>
    <xf numFmtId="0" fontId="2" fillId="0" borderId="0" xfId="2" applyFont="1" applyAlignment="1" applyProtection="1">
      <alignment horizontal="center" vertical="top" wrapText="1"/>
      <protection locked="0"/>
    </xf>
    <xf numFmtId="0" fontId="7" fillId="0" borderId="16" xfId="2" applyFont="1" applyBorder="1" applyAlignment="1">
      <alignment horizontal="center" vertical="center" wrapText="1"/>
    </xf>
    <xf numFmtId="0" fontId="7" fillId="2" borderId="17" xfId="2" applyFont="1" applyFill="1" applyBorder="1" applyAlignment="1">
      <alignment horizontal="center" vertical="center" wrapText="1"/>
    </xf>
    <xf numFmtId="0" fontId="7" fillId="11" borderId="7" xfId="1" applyFont="1" applyFill="1" applyBorder="1" applyAlignment="1">
      <alignment horizontal="left" vertical="center" wrapText="1"/>
    </xf>
    <xf numFmtId="0" fontId="7" fillId="2" borderId="16" xfId="2" applyFont="1" applyFill="1" applyBorder="1" applyAlignment="1">
      <alignment horizontal="center" vertical="center" wrapText="1"/>
    </xf>
    <xf numFmtId="0" fontId="7" fillId="0" borderId="7" xfId="1" applyFont="1" applyBorder="1" applyAlignment="1">
      <alignment horizontal="left" vertical="center" wrapText="1"/>
    </xf>
    <xf numFmtId="0" fontId="8" fillId="0" borderId="7" xfId="1" applyFont="1" applyBorder="1" applyAlignment="1">
      <alignment horizontal="left" vertical="center" wrapText="1"/>
    </xf>
    <xf numFmtId="0" fontId="8" fillId="0" borderId="0" xfId="1" applyFont="1" applyAlignment="1">
      <alignment horizontal="left" vertical="center" wrapText="1"/>
    </xf>
    <xf numFmtId="0" fontId="7" fillId="11" borderId="12" xfId="1" applyFont="1" applyFill="1" applyBorder="1" applyAlignment="1">
      <alignment horizontal="left" vertical="center" wrapText="1"/>
    </xf>
    <xf numFmtId="0" fontId="7" fillId="2" borderId="12" xfId="0" applyFont="1" applyFill="1" applyBorder="1" applyAlignment="1">
      <alignment vertical="center" wrapText="1"/>
    </xf>
    <xf numFmtId="0" fontId="21" fillId="0" borderId="0" xfId="2" applyAlignment="1" applyProtection="1">
      <alignment horizontal="left" vertical="top" wrapText="1"/>
      <protection locked="0"/>
    </xf>
    <xf numFmtId="0" fontId="17" fillId="0" borderId="1" xfId="2" applyFont="1" applyBorder="1" applyAlignment="1">
      <alignment horizontal="center" vertical="center" wrapText="1"/>
    </xf>
    <xf numFmtId="0" fontId="7" fillId="0" borderId="17" xfId="2" applyFont="1" applyBorder="1" applyAlignment="1">
      <alignment horizontal="center" vertical="center" wrapText="1"/>
    </xf>
    <xf numFmtId="0" fontId="7" fillId="0" borderId="21"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19" xfId="0" applyFont="1" applyBorder="1" applyAlignment="1">
      <alignment horizontal="center" vertical="center" wrapText="1"/>
    </xf>
    <xf numFmtId="0" fontId="7" fillId="2" borderId="7" xfId="2" applyFont="1" applyFill="1" applyBorder="1" applyAlignment="1">
      <alignment horizontal="center" vertical="center" wrapText="1"/>
    </xf>
    <xf numFmtId="0" fontId="2" fillId="12" borderId="7" xfId="2" applyFont="1" applyFill="1" applyBorder="1" applyAlignment="1">
      <alignment horizontal="center" vertical="center" wrapText="1"/>
    </xf>
    <xf numFmtId="0" fontId="2" fillId="2" borderId="7" xfId="2"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12" borderId="7" xfId="2" applyFont="1" applyFill="1" applyBorder="1" applyAlignment="1">
      <alignment horizontal="center" vertical="center" wrapText="1"/>
    </xf>
    <xf numFmtId="0" fontId="29" fillId="11" borderId="7" xfId="2" applyFont="1" applyFill="1" applyBorder="1" applyAlignment="1" applyProtection="1">
      <alignment horizontal="center" vertical="center" wrapText="1"/>
      <protection locked="0"/>
    </xf>
    <xf numFmtId="0" fontId="2" fillId="11" borderId="7" xfId="2" applyFont="1" applyFill="1" applyBorder="1" applyAlignment="1" applyProtection="1">
      <alignment horizontal="center" vertical="center" wrapText="1"/>
      <protection locked="0"/>
    </xf>
    <xf numFmtId="0" fontId="2" fillId="0" borderId="0" xfId="2" applyFont="1" applyAlignment="1" applyProtection="1">
      <alignment vertical="center" wrapText="1"/>
      <protection locked="0"/>
    </xf>
    <xf numFmtId="0" fontId="2" fillId="0" borderId="1" xfId="0" applyFont="1" applyBorder="1" applyAlignment="1">
      <alignment horizontal="left" vertical="center" wrapText="1"/>
    </xf>
    <xf numFmtId="0" fontId="12" fillId="0" borderId="1" xfId="0" applyFont="1" applyBorder="1" applyAlignment="1">
      <alignment horizontal="left" vertical="center" wrapText="1"/>
    </xf>
    <xf numFmtId="0" fontId="14" fillId="9" borderId="36"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7" fillId="0" borderId="40"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26" xfId="0" applyFont="1" applyBorder="1" applyAlignment="1">
      <alignment horizontal="center" vertical="center" wrapText="1"/>
    </xf>
    <xf numFmtId="0" fontId="14" fillId="9" borderId="35" xfId="0" applyFont="1" applyFill="1" applyBorder="1" applyAlignment="1">
      <alignment horizontal="center" vertical="center" wrapText="1"/>
    </xf>
    <xf numFmtId="0" fontId="7" fillId="0" borderId="39" xfId="0" applyFont="1" applyBorder="1" applyAlignment="1">
      <alignment horizontal="center" vertical="center" wrapText="1"/>
    </xf>
    <xf numFmtId="0" fontId="0" fillId="0" borderId="6" xfId="0"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2" borderId="6"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30" xfId="0" applyFill="1" applyBorder="1" applyAlignment="1">
      <alignment horizontal="center" vertical="center" wrapText="1"/>
    </xf>
    <xf numFmtId="0" fontId="0" fillId="0" borderId="7" xfId="0" applyBorder="1" applyAlignment="1">
      <alignment horizontal="center" vertical="center" wrapText="1"/>
    </xf>
    <xf numFmtId="0" fontId="2" fillId="10" borderId="30" xfId="0" applyFont="1" applyFill="1" applyBorder="1" applyAlignment="1" applyProtection="1">
      <alignment horizontal="center" vertical="center" wrapText="1"/>
      <protection locked="0"/>
    </xf>
    <xf numFmtId="0" fontId="2" fillId="10" borderId="41" xfId="0" applyFont="1" applyFill="1" applyBorder="1" applyAlignment="1" applyProtection="1">
      <alignment horizontal="center" vertical="center" wrapText="1"/>
      <protection locked="0"/>
    </xf>
    <xf numFmtId="0" fontId="2" fillId="10" borderId="34" xfId="0" applyFont="1" applyFill="1" applyBorder="1" applyAlignment="1" applyProtection="1">
      <alignment horizontal="center" vertical="center" wrapText="1"/>
      <protection locked="0"/>
    </xf>
    <xf numFmtId="0" fontId="2" fillId="10" borderId="42" xfId="0" applyFont="1" applyFill="1" applyBorder="1" applyAlignment="1" applyProtection="1">
      <alignment horizontal="center" vertical="center" wrapText="1"/>
      <protection locked="0"/>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7" fillId="0" borderId="38" xfId="0" applyFont="1" applyBorder="1" applyAlignment="1">
      <alignment horizontal="left" vertical="center" wrapText="1"/>
    </xf>
    <xf numFmtId="0" fontId="7" fillId="0" borderId="26" xfId="0" applyFont="1" applyBorder="1" applyAlignment="1">
      <alignment horizontal="left" vertical="center" wrapText="1"/>
    </xf>
    <xf numFmtId="0" fontId="2" fillId="0" borderId="39" xfId="1" applyFont="1" applyBorder="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left" vertical="center" wrapText="1"/>
    </xf>
    <xf numFmtId="0" fontId="7" fillId="8" borderId="35" xfId="0" applyFont="1" applyFill="1" applyBorder="1" applyAlignment="1">
      <alignment horizontal="center" vertical="center" wrapText="1"/>
    </xf>
    <xf numFmtId="0" fontId="7" fillId="8" borderId="36" xfId="0" applyFont="1" applyFill="1" applyBorder="1" applyAlignment="1">
      <alignment horizontal="center" vertical="center" wrapText="1"/>
    </xf>
    <xf numFmtId="0" fontId="7" fillId="8" borderId="37" xfId="0" applyFont="1" applyFill="1" applyBorder="1" applyAlignment="1">
      <alignment horizontal="center" vertical="center" wrapText="1"/>
    </xf>
    <xf numFmtId="0" fontId="2" fillId="0" borderId="0" xfId="0" applyFont="1" applyAlignment="1" applyProtection="1">
      <alignment horizontal="center" vertical="center" wrapText="1"/>
      <protection locked="0"/>
    </xf>
    <xf numFmtId="0" fontId="2" fillId="0" borderId="40" xfId="1" applyFont="1" applyBorder="1" applyAlignment="1">
      <alignment horizontal="left" vertical="center" wrapText="1"/>
    </xf>
    <xf numFmtId="0" fontId="2" fillId="0" borderId="38" xfId="1" applyFont="1" applyBorder="1" applyAlignment="1">
      <alignment horizontal="left" vertical="center" wrapText="1"/>
    </xf>
    <xf numFmtId="0" fontId="2" fillId="0" borderId="26" xfId="1" applyFont="1" applyBorder="1" applyAlignment="1">
      <alignment horizontal="left" vertical="center" wrapText="1"/>
    </xf>
    <xf numFmtId="0" fontId="2" fillId="0" borderId="34" xfId="0" applyFont="1" applyBorder="1" applyAlignment="1">
      <alignment vertical="center" wrapText="1"/>
    </xf>
    <xf numFmtId="0" fontId="7" fillId="0" borderId="7" xfId="0" applyFont="1" applyBorder="1" applyAlignment="1">
      <alignment vertical="center" wrapText="1"/>
    </xf>
    <xf numFmtId="0" fontId="7" fillId="0" borderId="32" xfId="0" applyFont="1" applyBorder="1" applyAlignment="1">
      <alignment vertical="center" wrapText="1"/>
    </xf>
    <xf numFmtId="0" fontId="7" fillId="0" borderId="6" xfId="0" applyFont="1" applyBorder="1" applyAlignment="1">
      <alignment vertical="center" wrapText="1"/>
    </xf>
    <xf numFmtId="0" fontId="7" fillId="0" borderId="14" xfId="0" applyFont="1" applyBorder="1" applyAlignment="1">
      <alignment vertical="center" wrapText="1"/>
    </xf>
    <xf numFmtId="0" fontId="7" fillId="0" borderId="30" xfId="0" applyFont="1" applyBorder="1" applyAlignment="1">
      <alignment vertical="center" wrapText="1"/>
    </xf>
    <xf numFmtId="0" fontId="9" fillId="0" borderId="21" xfId="3" applyFont="1" applyBorder="1" applyAlignment="1">
      <alignment horizontal="center" vertical="center" wrapText="1"/>
    </xf>
    <xf numFmtId="0" fontId="9" fillId="0" borderId="24" xfId="3" applyFont="1" applyBorder="1" applyAlignment="1">
      <alignment horizontal="center" vertical="center" wrapText="1"/>
    </xf>
    <xf numFmtId="0" fontId="9" fillId="0" borderId="19" xfId="3" applyFont="1" applyBorder="1" applyAlignment="1">
      <alignment horizontal="center" vertical="center" wrapText="1"/>
    </xf>
    <xf numFmtId="0" fontId="9" fillId="0" borderId="16" xfId="3" applyFont="1" applyBorder="1" applyAlignment="1">
      <alignment horizontal="center" vertical="center" wrapText="1"/>
    </xf>
    <xf numFmtId="0" fontId="9" fillId="0" borderId="18" xfId="3" applyFont="1" applyBorder="1" applyAlignment="1">
      <alignment horizontal="center" vertical="center" wrapText="1"/>
    </xf>
    <xf numFmtId="0" fontId="3" fillId="2" borderId="6"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10" xfId="3" applyFont="1" applyFill="1" applyBorder="1" applyAlignment="1">
      <alignment horizontal="center" vertical="center" wrapText="1"/>
    </xf>
    <xf numFmtId="0" fontId="8" fillId="2" borderId="6" xfId="3" applyFont="1" applyFill="1" applyBorder="1" applyAlignment="1">
      <alignment horizontal="center" vertical="center" wrapText="1"/>
    </xf>
    <xf numFmtId="0" fontId="8" fillId="2" borderId="14" xfId="3" applyFont="1" applyFill="1" applyBorder="1" applyAlignment="1">
      <alignment horizontal="center" vertical="center" wrapText="1"/>
    </xf>
    <xf numFmtId="0" fontId="8" fillId="2" borderId="10" xfId="3" applyFont="1" applyFill="1" applyBorder="1" applyAlignment="1">
      <alignment horizontal="center" vertical="center" wrapText="1"/>
    </xf>
    <xf numFmtId="0" fontId="3" fillId="4" borderId="6" xfId="3" applyFont="1" applyFill="1" applyBorder="1" applyAlignment="1" applyProtection="1">
      <alignment horizontal="center" vertical="center" wrapText="1"/>
      <protection locked="0"/>
    </xf>
    <xf numFmtId="0" fontId="3" fillId="4" borderId="14" xfId="3" applyFont="1" applyFill="1" applyBorder="1" applyAlignment="1" applyProtection="1">
      <alignment horizontal="center" vertical="center" wrapText="1"/>
      <protection locked="0"/>
    </xf>
    <xf numFmtId="0" fontId="3" fillId="4" borderId="10" xfId="3" applyFont="1" applyFill="1" applyBorder="1" applyAlignment="1" applyProtection="1">
      <alignment horizontal="center" vertical="center" wrapText="1"/>
      <protection locked="0"/>
    </xf>
    <xf numFmtId="0" fontId="3" fillId="4" borderId="7" xfId="3" applyFont="1" applyFill="1" applyBorder="1" applyAlignment="1" applyProtection="1">
      <alignment horizontal="center" vertical="center" wrapText="1"/>
      <protection locked="0"/>
    </xf>
    <xf numFmtId="0" fontId="3" fillId="4" borderId="12" xfId="3" applyFont="1" applyFill="1" applyBorder="1" applyAlignment="1" applyProtection="1">
      <alignment horizontal="center" vertical="center" wrapText="1"/>
      <protection locked="0"/>
    </xf>
    <xf numFmtId="0" fontId="8" fillId="5" borderId="7" xfId="3" applyFont="1" applyFill="1" applyBorder="1" applyAlignment="1" applyProtection="1">
      <alignment horizontal="center" vertical="center" wrapText="1"/>
      <protection locked="0"/>
    </xf>
    <xf numFmtId="0" fontId="8" fillId="5" borderId="12" xfId="3" applyFont="1" applyFill="1" applyBorder="1" applyAlignment="1" applyProtection="1">
      <alignment horizontal="center" vertical="center" wrapText="1"/>
      <protection locked="0"/>
    </xf>
    <xf numFmtId="0" fontId="3" fillId="0" borderId="6" xfId="3" applyFont="1" applyBorder="1" applyAlignment="1">
      <alignment horizontal="center" vertical="center" wrapText="1"/>
    </xf>
    <xf numFmtId="0" fontId="3" fillId="0" borderId="14" xfId="3" applyFont="1" applyBorder="1" applyAlignment="1">
      <alignment horizontal="center" vertical="center" wrapText="1"/>
    </xf>
    <xf numFmtId="0" fontId="3" fillId="0" borderId="10" xfId="3" applyFont="1" applyBorder="1" applyAlignment="1">
      <alignment horizontal="center" vertical="center" wrapText="1"/>
    </xf>
    <xf numFmtId="0" fontId="3" fillId="0" borderId="7" xfId="3" applyFont="1" applyBorder="1" applyAlignment="1">
      <alignment horizontal="center" vertical="center" wrapText="1"/>
    </xf>
    <xf numFmtId="0" fontId="3" fillId="0" borderId="12" xfId="3" applyFont="1" applyBorder="1" applyAlignment="1">
      <alignment horizontal="center" vertical="center" wrapText="1"/>
    </xf>
    <xf numFmtId="0" fontId="7" fillId="0" borderId="7" xfId="2" applyFont="1" applyBorder="1" applyAlignment="1">
      <alignment horizontal="center" vertical="center" wrapText="1"/>
    </xf>
    <xf numFmtId="0" fontId="7" fillId="0" borderId="12" xfId="2" applyFont="1" applyBorder="1" applyAlignment="1">
      <alignment horizontal="center" vertical="center" wrapText="1"/>
    </xf>
    <xf numFmtId="0" fontId="7" fillId="0" borderId="6" xfId="2" applyFont="1" applyBorder="1" applyAlignment="1">
      <alignment horizontal="center" vertical="center" wrapText="1"/>
    </xf>
    <xf numFmtId="0" fontId="7" fillId="0" borderId="14" xfId="2" applyFont="1" applyBorder="1" applyAlignment="1">
      <alignment horizontal="center" vertical="center" wrapText="1"/>
    </xf>
    <xf numFmtId="0" fontId="7" fillId="0" borderId="10" xfId="2" applyFont="1" applyBorder="1" applyAlignment="1">
      <alignment horizontal="center" vertical="center" wrapText="1"/>
    </xf>
    <xf numFmtId="0" fontId="7" fillId="0" borderId="5" xfId="2" applyFont="1" applyBorder="1" applyAlignment="1">
      <alignment horizontal="center" vertical="center" wrapText="1"/>
    </xf>
    <xf numFmtId="0" fontId="7" fillId="0" borderId="13" xfId="2" applyFont="1" applyBorder="1" applyAlignment="1">
      <alignment horizontal="center" vertical="center" wrapText="1"/>
    </xf>
    <xf numFmtId="0" fontId="7" fillId="0" borderId="9" xfId="2" applyFont="1" applyBorder="1" applyAlignment="1">
      <alignment horizontal="center" vertical="center" wrapText="1"/>
    </xf>
    <xf numFmtId="0" fontId="7" fillId="0" borderId="11" xfId="2" applyFont="1" applyBorder="1" applyAlignment="1">
      <alignment horizontal="center" vertical="center" wrapText="1"/>
    </xf>
    <xf numFmtId="0" fontId="9" fillId="2" borderId="21" xfId="3" applyFont="1" applyFill="1" applyBorder="1" applyAlignment="1">
      <alignment horizontal="center" vertical="center" wrapText="1"/>
    </xf>
    <xf numFmtId="0" fontId="9" fillId="2" borderId="24" xfId="3" applyFont="1" applyFill="1" applyBorder="1" applyAlignment="1">
      <alignment horizontal="center" vertical="center" wrapText="1"/>
    </xf>
    <xf numFmtId="0" fontId="9" fillId="2" borderId="19" xfId="3" applyFont="1" applyFill="1" applyBorder="1" applyAlignment="1">
      <alignment horizontal="center" vertical="center" wrapText="1"/>
    </xf>
    <xf numFmtId="0" fontId="8" fillId="5" borderId="6" xfId="3" applyFont="1" applyFill="1" applyBorder="1" applyAlignment="1" applyProtection="1">
      <alignment horizontal="center" vertical="center" wrapText="1"/>
      <protection locked="0"/>
    </xf>
    <xf numFmtId="0" fontId="8" fillId="5" borderId="10" xfId="3" applyFont="1" applyFill="1" applyBorder="1" applyAlignment="1" applyProtection="1">
      <alignment horizontal="center" vertical="center" wrapText="1"/>
      <protection locked="0"/>
    </xf>
    <xf numFmtId="0" fontId="8" fillId="5" borderId="14" xfId="3" applyFont="1" applyFill="1" applyBorder="1" applyAlignment="1" applyProtection="1">
      <alignment horizontal="center" vertical="center" wrapText="1"/>
      <protection locked="0"/>
    </xf>
    <xf numFmtId="0" fontId="7" fillId="2" borderId="6"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7" fillId="2" borderId="10" xfId="2" applyFont="1" applyFill="1" applyBorder="1" applyAlignment="1">
      <alignment horizontal="center" vertical="center" wrapText="1"/>
    </xf>
    <xf numFmtId="0" fontId="8" fillId="0" borderId="6" xfId="2" applyFont="1" applyBorder="1" applyAlignment="1">
      <alignment horizontal="center" vertical="center" wrapText="1"/>
    </xf>
    <xf numFmtId="0" fontId="8" fillId="0" borderId="10" xfId="2" applyFont="1" applyBorder="1" applyAlignment="1">
      <alignment horizontal="center" vertical="center" wrapText="1"/>
    </xf>
    <xf numFmtId="0" fontId="7" fillId="2" borderId="5" xfId="2" applyFont="1" applyFill="1" applyBorder="1" applyAlignment="1">
      <alignment horizontal="center" vertical="center" wrapText="1"/>
    </xf>
    <xf numFmtId="0" fontId="7" fillId="2" borderId="13"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31" fillId="13" borderId="49" xfId="0" applyFont="1" applyFill="1" applyBorder="1" applyAlignment="1" applyProtection="1">
      <alignment horizontal="center" vertical="center" wrapText="1"/>
      <protection locked="0"/>
    </xf>
    <xf numFmtId="0" fontId="31" fillId="13" borderId="50" xfId="0" applyFont="1" applyFill="1" applyBorder="1" applyAlignment="1" applyProtection="1">
      <alignment horizontal="center" vertical="center" wrapText="1"/>
      <protection locked="0"/>
    </xf>
    <xf numFmtId="0" fontId="31" fillId="13" borderId="51" xfId="0" applyFont="1" applyFill="1" applyBorder="1" applyAlignment="1" applyProtection="1">
      <alignment horizontal="center" vertical="center" wrapText="1"/>
      <protection locked="0"/>
    </xf>
    <xf numFmtId="0" fontId="31" fillId="13" borderId="48" xfId="0" applyFont="1" applyFill="1" applyBorder="1" applyAlignment="1" applyProtection="1">
      <alignment horizontal="center" vertical="center" wrapText="1"/>
      <protection locked="0"/>
    </xf>
    <xf numFmtId="0" fontId="31" fillId="13" borderId="52" xfId="0" applyFont="1" applyFill="1" applyBorder="1" applyAlignment="1" applyProtection="1">
      <alignment horizontal="center" vertical="center" wrapText="1"/>
      <protection locked="0"/>
    </xf>
    <xf numFmtId="0" fontId="31" fillId="13" borderId="53" xfId="0" applyFont="1" applyFill="1" applyBorder="1" applyAlignment="1" applyProtection="1">
      <alignment horizontal="center" vertical="center" wrapText="1"/>
      <protection locked="0"/>
    </xf>
  </cellXfs>
  <cellStyles count="4">
    <cellStyle name="常规" xfId="0" builtinId="0"/>
    <cellStyle name="常规 2" xfId="2" xr:uid="{00000000-0005-0000-0000-000031000000}"/>
    <cellStyle name="常规 3" xfId="3" xr:uid="{00000000-0005-0000-0000-000032000000}"/>
    <cellStyle name="超链接" xfId="1" builtinId="8"/>
  </cellStyles>
  <dxfs count="15">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ill>
        <patternFill patternType="solid">
          <bgColor rgb="FFFF0000"/>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
  <sheetViews>
    <sheetView zoomScale="80" zoomScaleNormal="80" workbookViewId="0">
      <selection activeCell="G6" sqref="G6"/>
    </sheetView>
  </sheetViews>
  <sheetFormatPr defaultColWidth="8.83203125" defaultRowHeight="16.5" x14ac:dyDescent="0.3"/>
  <cols>
    <col min="1" max="1" width="4.08203125" style="201" customWidth="1"/>
    <col min="2" max="2" width="15.83203125" style="201" customWidth="1"/>
    <col min="3" max="3" width="27.5" style="4" customWidth="1"/>
    <col min="4" max="4" width="53" style="82" customWidth="1"/>
    <col min="5" max="5" width="28.58203125" style="4" customWidth="1"/>
    <col min="6" max="6" width="25.25" style="4" customWidth="1"/>
    <col min="7" max="7" width="32.58203125" style="201" customWidth="1"/>
    <col min="8" max="15" width="8.83203125" style="201"/>
    <col min="16" max="16" width="31.58203125" style="201" customWidth="1"/>
    <col min="17" max="17" width="8.83203125" style="201" customWidth="1"/>
    <col min="18" max="16384" width="8.83203125" style="201"/>
  </cols>
  <sheetData>
    <row r="1" spans="2:15" ht="46.5" customHeight="1" x14ac:dyDescent="0.3">
      <c r="B1" s="218" t="s">
        <v>0</v>
      </c>
      <c r="C1" s="218"/>
      <c r="D1" s="218"/>
      <c r="E1" s="218"/>
      <c r="F1" s="202"/>
      <c r="G1" s="202"/>
      <c r="H1" s="202"/>
    </row>
    <row r="2" spans="2:15" ht="30" customHeight="1" x14ac:dyDescent="0.3">
      <c r="B2" s="203" t="s">
        <v>1</v>
      </c>
      <c r="C2" s="204" t="s">
        <v>2</v>
      </c>
      <c r="D2" s="204" t="s">
        <v>3</v>
      </c>
      <c r="E2" s="205" t="s">
        <v>4</v>
      </c>
      <c r="F2" s="206"/>
      <c r="G2" s="206"/>
      <c r="H2" s="207"/>
      <c r="I2" s="206"/>
      <c r="J2" s="217"/>
      <c r="K2" s="217"/>
      <c r="L2" s="217"/>
      <c r="M2" s="217"/>
      <c r="N2" s="217"/>
      <c r="O2" s="217"/>
    </row>
    <row r="3" spans="2:15" ht="35.15" customHeight="1" x14ac:dyDescent="0.3">
      <c r="B3" s="101" t="s">
        <v>5</v>
      </c>
      <c r="C3" s="23" t="s">
        <v>6</v>
      </c>
      <c r="D3" s="95" t="s">
        <v>7</v>
      </c>
      <c r="E3" s="208" t="s">
        <v>8</v>
      </c>
      <c r="F3" s="206"/>
      <c r="G3" s="206"/>
      <c r="H3" s="207"/>
      <c r="I3" s="206"/>
      <c r="J3" s="217"/>
      <c r="K3" s="217"/>
      <c r="L3" s="217"/>
      <c r="M3" s="217"/>
      <c r="N3" s="217"/>
      <c r="O3" s="217"/>
    </row>
    <row r="4" spans="2:15" ht="35.15" customHeight="1" x14ac:dyDescent="0.3">
      <c r="B4" s="209" t="s">
        <v>9</v>
      </c>
      <c r="C4" s="210" t="s">
        <v>10</v>
      </c>
      <c r="D4" s="99" t="s">
        <v>11</v>
      </c>
      <c r="E4" s="211" t="s">
        <v>8</v>
      </c>
      <c r="F4" s="206"/>
      <c r="G4" s="206"/>
      <c r="H4" s="206"/>
    </row>
    <row r="5" spans="2:15" ht="35.15" customHeight="1" x14ac:dyDescent="0.3">
      <c r="B5" s="219" t="s">
        <v>12</v>
      </c>
      <c r="C5" s="210" t="s">
        <v>13</v>
      </c>
      <c r="D5" s="132" t="s">
        <v>14</v>
      </c>
      <c r="E5" s="220" t="s">
        <v>15</v>
      </c>
      <c r="F5" s="206"/>
      <c r="G5" s="206"/>
      <c r="H5" s="206"/>
    </row>
    <row r="6" spans="2:15" ht="35.15" customHeight="1" x14ac:dyDescent="0.3">
      <c r="B6" s="219"/>
      <c r="C6" s="210" t="s">
        <v>16</v>
      </c>
      <c r="D6" s="132" t="s">
        <v>14</v>
      </c>
      <c r="E6" s="221"/>
      <c r="F6" s="206"/>
      <c r="G6" s="206"/>
      <c r="H6" s="206"/>
    </row>
    <row r="7" spans="2:15" ht="35.15" customHeight="1" x14ac:dyDescent="0.3">
      <c r="B7" s="219"/>
      <c r="C7" s="212" t="s">
        <v>17</v>
      </c>
      <c r="D7" s="127" t="s">
        <v>18</v>
      </c>
      <c r="E7" s="221"/>
      <c r="F7" s="206"/>
      <c r="G7" s="206"/>
      <c r="H7" s="206"/>
    </row>
    <row r="8" spans="2:15" ht="35.15" customHeight="1" x14ac:dyDescent="0.3">
      <c r="B8" s="219"/>
      <c r="C8" s="213" t="s">
        <v>19</v>
      </c>
      <c r="D8" s="127" t="s">
        <v>20</v>
      </c>
      <c r="E8" s="221"/>
      <c r="F8" s="206"/>
      <c r="G8" s="206"/>
      <c r="H8" s="206"/>
    </row>
    <row r="9" spans="2:15" ht="35.15" customHeight="1" x14ac:dyDescent="0.3">
      <c r="B9" s="219"/>
      <c r="C9" s="214" t="s">
        <v>21</v>
      </c>
      <c r="D9" s="127" t="s">
        <v>20</v>
      </c>
      <c r="E9" s="222"/>
      <c r="F9" s="206"/>
      <c r="G9" s="206"/>
      <c r="H9" s="206"/>
    </row>
    <row r="10" spans="2:15" ht="35.15" customHeight="1" x14ac:dyDescent="0.3">
      <c r="B10" s="101" t="s">
        <v>22</v>
      </c>
      <c r="C10" s="210" t="s">
        <v>22</v>
      </c>
      <c r="D10" s="132" t="s">
        <v>23</v>
      </c>
      <c r="E10" s="220" t="s">
        <v>24</v>
      </c>
      <c r="F10" s="206"/>
      <c r="G10" s="206"/>
      <c r="H10" s="206"/>
    </row>
    <row r="11" spans="2:15" ht="35.15" customHeight="1" x14ac:dyDescent="0.3">
      <c r="B11" s="29" t="s">
        <v>25</v>
      </c>
      <c r="C11" s="215" t="s">
        <v>25</v>
      </c>
      <c r="D11" s="216" t="s">
        <v>23</v>
      </c>
      <c r="E11" s="223"/>
      <c r="F11" s="206"/>
      <c r="G11" s="206"/>
      <c r="H11" s="206"/>
    </row>
    <row r="12" spans="2:15" ht="16.5" customHeight="1" x14ac:dyDescent="0.3">
      <c r="B12" s="206"/>
      <c r="C12" s="206"/>
      <c r="D12" s="206"/>
      <c r="E12" s="206"/>
      <c r="F12" s="206"/>
    </row>
    <row r="13" spans="2:15" ht="16.5" customHeight="1" x14ac:dyDescent="0.3">
      <c r="B13" s="206"/>
      <c r="C13" s="206"/>
      <c r="D13" s="206"/>
      <c r="E13" s="206"/>
      <c r="F13" s="206"/>
    </row>
    <row r="14" spans="2:15" x14ac:dyDescent="0.3">
      <c r="F14" s="201"/>
    </row>
    <row r="15" spans="2:15" x14ac:dyDescent="0.3">
      <c r="F15" s="201"/>
    </row>
    <row r="16" spans="2:15" x14ac:dyDescent="0.3">
      <c r="F16" s="201"/>
    </row>
    <row r="17" spans="6:6" x14ac:dyDescent="0.3">
      <c r="F17" s="201"/>
    </row>
  </sheetData>
  <sheetProtection algorithmName="SHA-512" hashValue="HP3qOmLXBDDcEod2IOGG6q/mFafroac8iggekDUGWb0aD+sv0/GiXlPxZw2YUJgpEfIBdzmfVIV0KEuT64ms4g==" saltValue="FHL1TeBwL6a5ZWVtJlehfw==" spinCount="100000" sheet="1" objects="1" scenarios="1"/>
  <mergeCells count="4">
    <mergeCell ref="B1:E1"/>
    <mergeCell ref="B5:B9"/>
    <mergeCell ref="E5:E9"/>
    <mergeCell ref="E10:E11"/>
  </mergeCells>
  <phoneticPr fontId="30" type="noConversion"/>
  <hyperlinks>
    <hyperlink ref="C4" location="'0.评估汇总'!A1" display="0.评估汇总" xr:uid="{00000000-0004-0000-0000-000000000000}"/>
    <hyperlink ref="C5" location="A1.业务安全风险评估!A1" display="A1.业务安全风险评估" xr:uid="{00000000-0004-0000-0000-000001000000}"/>
    <hyperlink ref="C6" location="A2.企业安全保障能力评估!A1" display="A2.企业安全保障能力评估" xr:uid="{00000000-0004-0000-0000-000002000000}"/>
    <hyperlink ref="C7" location="A3.匹配性分析!A1" display="A3.匹配性分析" xr:uid="{00000000-0004-0000-0000-000003000000}"/>
    <hyperlink ref="C10" location="B.业务系统安全!A1" display="B.业务系统安全" xr:uid="{00000000-0004-0000-0000-000004000000}"/>
    <hyperlink ref="C11" location="C.数据安全!A1" display="C.数据安全" xr:uid="{00000000-0004-0000-0000-000005000000}"/>
    <hyperlink ref="C9" location="A5.整体保障能力分析矩阵!A1" display="A5.整体保障能力分析矩阵" xr:uid="{00000000-0004-0000-0000-000006000000}"/>
    <hyperlink ref="C8" location="A4.整体风险分析矩阵!A1" display="A4.整体风险分析矩阵" xr:uid="{00000000-0004-0000-0000-000007000000}"/>
  </hyperlinks>
  <pageMargins left="0.7" right="0.7" top="0.75" bottom="0.75" header="0.3" footer="0.3"/>
  <pageSetup paperSize="9" orientation="landscape"/>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4506668294322"/>
    <pageSetUpPr fitToPage="1"/>
  </sheetPr>
  <dimension ref="A1:S92"/>
  <sheetViews>
    <sheetView zoomScale="70" zoomScaleNormal="70" workbookViewId="0">
      <selection activeCell="H7" sqref="H7"/>
    </sheetView>
  </sheetViews>
  <sheetFormatPr defaultColWidth="9" defaultRowHeight="16.5" x14ac:dyDescent="0.3"/>
  <cols>
    <col min="1" max="1" width="3.08203125" style="7" customWidth="1"/>
    <col min="2" max="2" width="10.08203125" style="8" customWidth="1"/>
    <col min="3" max="3" width="30.5" style="8" customWidth="1"/>
    <col min="4" max="4" width="11.58203125" style="3" hidden="1" customWidth="1"/>
    <col min="5" max="5" width="10" style="3" customWidth="1"/>
    <col min="6" max="6" width="10.25" style="9" customWidth="1"/>
    <col min="7" max="7" width="13.58203125" style="3" customWidth="1"/>
    <col min="8" max="8" width="34.5" style="10" customWidth="1"/>
    <col min="9" max="9" width="12.33203125" style="3" customWidth="1"/>
    <col min="10" max="10" width="12.33203125" style="9" customWidth="1"/>
    <col min="11" max="11" width="14.58203125" style="11" customWidth="1"/>
    <col min="12" max="12" width="8" style="3" customWidth="1"/>
    <col min="13" max="13" width="12.33203125" style="8" customWidth="1"/>
    <col min="14" max="14" width="3.58203125" style="7" customWidth="1"/>
    <col min="15" max="15" width="36.08203125" style="12" customWidth="1"/>
    <col min="16" max="16" width="53.58203125" style="10" customWidth="1"/>
    <col min="17" max="17" width="53.5" style="2" customWidth="1"/>
    <col min="18" max="16384" width="9" style="4"/>
  </cols>
  <sheetData>
    <row r="1" spans="1:19" s="1" customFormat="1" ht="20.149999999999999" customHeight="1" x14ac:dyDescent="0.3">
      <c r="B1" s="13" t="s">
        <v>26</v>
      </c>
      <c r="C1" s="13"/>
      <c r="D1" s="13"/>
      <c r="E1" s="13"/>
      <c r="F1" s="13"/>
      <c r="G1" s="13"/>
      <c r="H1" s="13"/>
      <c r="I1" s="3"/>
      <c r="J1" s="11"/>
      <c r="K1" s="11"/>
      <c r="L1" s="3"/>
      <c r="M1" s="8"/>
      <c r="O1" s="3"/>
      <c r="P1" s="10"/>
    </row>
    <row r="2" spans="1:19" s="2" customFormat="1" ht="20.25" customHeight="1" x14ac:dyDescent="0.3">
      <c r="A2" s="1"/>
      <c r="B2" s="14" t="s">
        <v>726</v>
      </c>
      <c r="C2" s="14"/>
      <c r="D2" s="14"/>
      <c r="E2" s="14"/>
      <c r="F2" s="14"/>
      <c r="G2" s="14"/>
      <c r="H2" s="14"/>
      <c r="I2" s="14"/>
      <c r="J2" s="13"/>
      <c r="K2" s="13"/>
      <c r="L2" s="13"/>
      <c r="M2" s="13"/>
      <c r="N2" s="1"/>
      <c r="O2" s="3"/>
      <c r="P2" s="10"/>
    </row>
    <row r="3" spans="1:19" s="2" customFormat="1" ht="20.25" customHeight="1" x14ac:dyDescent="0.3">
      <c r="A3" s="1"/>
      <c r="B3" s="14" t="s">
        <v>727</v>
      </c>
      <c r="C3" s="14"/>
      <c r="D3" s="14"/>
      <c r="E3" s="14"/>
      <c r="F3" s="14"/>
      <c r="G3" s="14"/>
      <c r="H3" s="14"/>
      <c r="I3" s="14"/>
      <c r="J3" s="13"/>
      <c r="K3" s="13"/>
      <c r="L3" s="13"/>
      <c r="M3" s="13"/>
      <c r="N3" s="1"/>
      <c r="O3" s="3"/>
      <c r="P3" s="10"/>
    </row>
    <row r="4" spans="1:19" s="2" customFormat="1" ht="21" customHeight="1" x14ac:dyDescent="0.3">
      <c r="A4" s="1"/>
      <c r="B4" s="15" t="s">
        <v>728</v>
      </c>
      <c r="C4" s="15"/>
      <c r="D4" s="15"/>
      <c r="E4" s="15"/>
      <c r="F4" s="15"/>
      <c r="G4" s="15"/>
      <c r="H4" s="15"/>
      <c r="I4" s="15"/>
      <c r="J4" s="15"/>
      <c r="K4" s="15"/>
      <c r="L4" s="15"/>
      <c r="M4" s="15"/>
      <c r="N4" s="1"/>
      <c r="O4" s="3"/>
      <c r="P4" s="10"/>
    </row>
    <row r="5" spans="1:19" s="3" customFormat="1" x14ac:dyDescent="0.3">
      <c r="B5" s="16" t="s">
        <v>602</v>
      </c>
      <c r="C5" s="17" t="s">
        <v>729</v>
      </c>
      <c r="D5" s="18" t="s">
        <v>604</v>
      </c>
      <c r="E5" s="18" t="s">
        <v>605</v>
      </c>
      <c r="F5" s="19" t="s">
        <v>606</v>
      </c>
      <c r="G5" s="18" t="s">
        <v>607</v>
      </c>
      <c r="H5" s="18" t="s">
        <v>608</v>
      </c>
      <c r="I5" s="18" t="s">
        <v>609</v>
      </c>
      <c r="J5" s="19" t="s">
        <v>610</v>
      </c>
      <c r="K5" s="47" t="s">
        <v>611</v>
      </c>
      <c r="L5" s="18" t="s">
        <v>612</v>
      </c>
      <c r="M5" s="48" t="s">
        <v>613</v>
      </c>
      <c r="O5" s="49" t="s">
        <v>614</v>
      </c>
      <c r="P5" s="50" t="s">
        <v>615</v>
      </c>
      <c r="Q5" s="50" t="s">
        <v>66</v>
      </c>
    </row>
    <row r="6" spans="1:19" ht="49.5" x14ac:dyDescent="0.3">
      <c r="B6" s="300" t="s">
        <v>730</v>
      </c>
      <c r="C6" s="297" t="s">
        <v>731</v>
      </c>
      <c r="D6" s="297" t="s">
        <v>732</v>
      </c>
      <c r="E6" s="313">
        <v>5</v>
      </c>
      <c r="F6" s="307"/>
      <c r="G6" s="22" t="s">
        <v>733</v>
      </c>
      <c r="H6" s="23" t="s">
        <v>734</v>
      </c>
      <c r="I6" s="22">
        <v>2</v>
      </c>
      <c r="J6" s="28"/>
      <c r="K6" s="280" t="e">
        <f>VLOOKUP('0.评估汇总'!E9,'0.评估汇总'!J8:K11,2,0)</f>
        <v>#N/A</v>
      </c>
      <c r="L6" s="51">
        <f>IFERROR(IF(AND(F6*J6*K6&lt;30,F6*J6*K6&lt;&gt;0),30,F6*J6*K6),0)</f>
        <v>0</v>
      </c>
      <c r="M6" s="275">
        <f>MAX(L6:L7)</f>
        <v>0</v>
      </c>
      <c r="O6" s="52"/>
      <c r="P6" s="53" t="s">
        <v>735</v>
      </c>
      <c r="Q6" s="73" t="s">
        <v>736</v>
      </c>
      <c r="S6" s="74"/>
    </row>
    <row r="7" spans="1:19" ht="148.5" x14ac:dyDescent="0.3">
      <c r="A7" s="24"/>
      <c r="B7" s="302"/>
      <c r="C7" s="299"/>
      <c r="D7" s="299"/>
      <c r="E7" s="314"/>
      <c r="F7" s="308"/>
      <c r="G7" s="25" t="s">
        <v>737</v>
      </c>
      <c r="H7" s="27" t="s">
        <v>738</v>
      </c>
      <c r="I7" s="25">
        <v>3</v>
      </c>
      <c r="J7" s="26"/>
      <c r="K7" s="282"/>
      <c r="L7" s="54">
        <f>IFERROR(IF(AND(F6*J7*K6&lt;30,F6*J7*K6&lt;&gt;0),30,F6*J7*K6),0)</f>
        <v>0</v>
      </c>
      <c r="M7" s="276"/>
      <c r="O7" s="56"/>
      <c r="P7" s="57" t="s">
        <v>739</v>
      </c>
      <c r="Q7" s="75" t="s">
        <v>740</v>
      </c>
      <c r="S7" s="76"/>
    </row>
    <row r="9" spans="1:19" s="2" customFormat="1" ht="20.25" customHeight="1" x14ac:dyDescent="0.3">
      <c r="A9" s="1"/>
      <c r="B9" s="14" t="s">
        <v>741</v>
      </c>
      <c r="C9" s="14"/>
      <c r="D9" s="14"/>
      <c r="E9" s="14"/>
      <c r="F9" s="14"/>
      <c r="G9" s="14"/>
      <c r="H9" s="14"/>
      <c r="I9" s="14"/>
      <c r="J9" s="13"/>
      <c r="K9" s="13"/>
      <c r="L9" s="13"/>
      <c r="M9" s="13"/>
      <c r="N9" s="1"/>
      <c r="O9" s="3"/>
      <c r="P9" s="10"/>
    </row>
    <row r="10" spans="1:19" s="2" customFormat="1" ht="21" customHeight="1" x14ac:dyDescent="0.3">
      <c r="A10" s="1"/>
      <c r="B10" s="15" t="s">
        <v>742</v>
      </c>
      <c r="C10" s="15"/>
      <c r="D10" s="15"/>
      <c r="E10" s="15"/>
      <c r="F10" s="15"/>
      <c r="G10" s="15"/>
      <c r="H10" s="15"/>
      <c r="I10" s="15"/>
      <c r="J10" s="15"/>
      <c r="K10" s="15"/>
      <c r="L10" s="15"/>
      <c r="M10" s="15"/>
      <c r="N10" s="1"/>
      <c r="O10" s="3"/>
      <c r="P10" s="10"/>
    </row>
    <row r="11" spans="1:19" s="3" customFormat="1" x14ac:dyDescent="0.3">
      <c r="B11" s="16" t="s">
        <v>602</v>
      </c>
      <c r="C11" s="17" t="s">
        <v>729</v>
      </c>
      <c r="D11" s="18" t="s">
        <v>604</v>
      </c>
      <c r="E11" s="18" t="s">
        <v>605</v>
      </c>
      <c r="F11" s="19" t="s">
        <v>606</v>
      </c>
      <c r="G11" s="18" t="s">
        <v>607</v>
      </c>
      <c r="H11" s="18" t="s">
        <v>608</v>
      </c>
      <c r="I11" s="18" t="s">
        <v>609</v>
      </c>
      <c r="J11" s="19" t="s">
        <v>610</v>
      </c>
      <c r="K11" s="47" t="s">
        <v>611</v>
      </c>
      <c r="L11" s="18" t="s">
        <v>612</v>
      </c>
      <c r="M11" s="48" t="s">
        <v>613</v>
      </c>
      <c r="O11" s="49" t="s">
        <v>614</v>
      </c>
      <c r="P11" s="58" t="s">
        <v>615</v>
      </c>
      <c r="Q11" s="50" t="s">
        <v>66</v>
      </c>
    </row>
    <row r="12" spans="1:19" ht="99" x14ac:dyDescent="0.3">
      <c r="B12" s="20" t="s">
        <v>743</v>
      </c>
      <c r="C12" s="21" t="s">
        <v>744</v>
      </c>
      <c r="D12" s="21" t="s">
        <v>745</v>
      </c>
      <c r="E12" s="21">
        <v>5</v>
      </c>
      <c r="F12" s="28"/>
      <c r="G12" s="22" t="s">
        <v>746</v>
      </c>
      <c r="H12" s="23" t="s">
        <v>747</v>
      </c>
      <c r="I12" s="22">
        <v>2</v>
      </c>
      <c r="J12" s="28"/>
      <c r="K12" s="280" t="e">
        <f>VLOOKUP('0.评估汇总'!E9,'0.评估汇总'!J8:K11,2,0)</f>
        <v>#N/A</v>
      </c>
      <c r="L12" s="51">
        <f>IFERROR(IF(AND(F12*J12*K12&lt;30,F12*J12*K12&lt;&gt;0),30,F12*J12*K12),0)</f>
        <v>0</v>
      </c>
      <c r="M12" s="59">
        <f>MAX(L12:L12)</f>
        <v>0</v>
      </c>
      <c r="O12" s="52"/>
      <c r="P12" s="60" t="s">
        <v>748</v>
      </c>
      <c r="Q12" s="53" t="s">
        <v>749</v>
      </c>
    </row>
    <row r="13" spans="1:19" ht="66" x14ac:dyDescent="0.3">
      <c r="B13" s="29" t="s">
        <v>750</v>
      </c>
      <c r="C13" s="30" t="s">
        <v>751</v>
      </c>
      <c r="D13" s="30" t="s">
        <v>619</v>
      </c>
      <c r="E13" s="30">
        <v>3</v>
      </c>
      <c r="F13" s="26"/>
      <c r="G13" s="30" t="s">
        <v>752</v>
      </c>
      <c r="H13" s="30" t="s">
        <v>753</v>
      </c>
      <c r="I13" s="30">
        <v>2</v>
      </c>
      <c r="J13" s="43"/>
      <c r="K13" s="282"/>
      <c r="L13" s="54">
        <f>IFERROR((K12*F13*J13),0)</f>
        <v>0</v>
      </c>
      <c r="M13" s="55">
        <f>MAX(L13:L13)</f>
        <v>0</v>
      </c>
      <c r="O13" s="61"/>
      <c r="P13" s="62" t="s">
        <v>754</v>
      </c>
      <c r="Q13" s="77" t="s">
        <v>755</v>
      </c>
    </row>
    <row r="15" spans="1:19" s="2" customFormat="1" ht="20.25" customHeight="1" x14ac:dyDescent="0.3">
      <c r="A15" s="1"/>
      <c r="B15" s="14" t="s">
        <v>756</v>
      </c>
      <c r="C15" s="14"/>
      <c r="D15" s="14"/>
      <c r="E15" s="14"/>
      <c r="F15" s="14"/>
      <c r="G15" s="14"/>
      <c r="H15" s="14"/>
      <c r="I15" s="14"/>
      <c r="J15" s="13"/>
      <c r="K15" s="13"/>
      <c r="L15" s="13"/>
      <c r="M15" s="13"/>
      <c r="N15" s="1"/>
      <c r="O15" s="3"/>
      <c r="P15" s="10"/>
    </row>
    <row r="16" spans="1:19" s="5" customFormat="1" ht="21" customHeight="1" x14ac:dyDescent="0.3">
      <c r="A16" s="31"/>
      <c r="B16" s="32" t="s">
        <v>757</v>
      </c>
      <c r="C16" s="32"/>
      <c r="D16" s="32"/>
      <c r="E16" s="32"/>
      <c r="F16" s="32"/>
      <c r="G16" s="32"/>
      <c r="H16" s="32"/>
      <c r="I16" s="32"/>
      <c r="J16" s="32"/>
      <c r="K16" s="32"/>
      <c r="L16" s="32"/>
      <c r="M16" s="32"/>
      <c r="N16" s="31"/>
      <c r="O16" s="40"/>
      <c r="P16" s="42"/>
    </row>
    <row r="17" spans="1:17" s="3" customFormat="1" x14ac:dyDescent="0.3">
      <c r="B17" s="16" t="s">
        <v>602</v>
      </c>
      <c r="C17" s="17" t="s">
        <v>729</v>
      </c>
      <c r="D17" s="18" t="s">
        <v>604</v>
      </c>
      <c r="E17" s="18" t="s">
        <v>605</v>
      </c>
      <c r="F17" s="19" t="s">
        <v>606</v>
      </c>
      <c r="G17" s="18" t="s">
        <v>607</v>
      </c>
      <c r="H17" s="18" t="s">
        <v>608</v>
      </c>
      <c r="I17" s="18" t="s">
        <v>609</v>
      </c>
      <c r="J17" s="19" t="s">
        <v>610</v>
      </c>
      <c r="K17" s="47" t="s">
        <v>611</v>
      </c>
      <c r="L17" s="18" t="s">
        <v>612</v>
      </c>
      <c r="M17" s="48" t="s">
        <v>613</v>
      </c>
      <c r="O17" s="49" t="s">
        <v>614</v>
      </c>
      <c r="P17" s="58" t="s">
        <v>615</v>
      </c>
      <c r="Q17" s="50" t="s">
        <v>66</v>
      </c>
    </row>
    <row r="18" spans="1:17" s="6" customFormat="1" ht="49.5" x14ac:dyDescent="0.3">
      <c r="A18" s="33"/>
      <c r="B18" s="315" t="s">
        <v>758</v>
      </c>
      <c r="C18" s="310" t="s">
        <v>759</v>
      </c>
      <c r="D18" s="310" t="s">
        <v>760</v>
      </c>
      <c r="E18" s="310">
        <v>4</v>
      </c>
      <c r="F18" s="307"/>
      <c r="G18" s="34" t="s">
        <v>761</v>
      </c>
      <c r="H18" s="34" t="s">
        <v>762</v>
      </c>
      <c r="I18" s="34">
        <v>1</v>
      </c>
      <c r="J18" s="28"/>
      <c r="K18" s="280" t="e">
        <f>VLOOKUP('0.评估汇总'!E9,'0.评估汇总'!J8:K11,2,0)</f>
        <v>#N/A</v>
      </c>
      <c r="L18" s="63">
        <f>IFERROR((K18*F18*J18),0)</f>
        <v>0</v>
      </c>
      <c r="M18" s="304">
        <f>MAX(L18:L20)</f>
        <v>0</v>
      </c>
      <c r="N18" s="33"/>
      <c r="O18" s="52"/>
      <c r="P18" s="64" t="s">
        <v>763</v>
      </c>
      <c r="Q18" s="78" t="s">
        <v>764</v>
      </c>
    </row>
    <row r="19" spans="1:17" s="6" customFormat="1" ht="66" x14ac:dyDescent="0.3">
      <c r="A19" s="33"/>
      <c r="B19" s="316"/>
      <c r="C19" s="311"/>
      <c r="D19" s="311"/>
      <c r="E19" s="311"/>
      <c r="F19" s="309"/>
      <c r="G19" s="35" t="s">
        <v>765</v>
      </c>
      <c r="H19" s="36" t="s">
        <v>766</v>
      </c>
      <c r="I19" s="35">
        <v>2</v>
      </c>
      <c r="J19" s="28"/>
      <c r="K19" s="281"/>
      <c r="L19" s="63">
        <f>IFERROR((K18*F18*J19),0)</f>
        <v>0</v>
      </c>
      <c r="M19" s="305"/>
      <c r="N19" s="33"/>
      <c r="O19" s="52"/>
      <c r="P19" s="65" t="s">
        <v>767</v>
      </c>
      <c r="Q19" s="65" t="s">
        <v>768</v>
      </c>
    </row>
    <row r="20" spans="1:17" s="6" customFormat="1" ht="82.5" x14ac:dyDescent="0.3">
      <c r="A20" s="33"/>
      <c r="B20" s="317"/>
      <c r="C20" s="312"/>
      <c r="D20" s="312"/>
      <c r="E20" s="312"/>
      <c r="F20" s="308"/>
      <c r="G20" s="37" t="s">
        <v>769</v>
      </c>
      <c r="H20" s="38" t="s">
        <v>770</v>
      </c>
      <c r="I20" s="37">
        <v>2</v>
      </c>
      <c r="J20" s="43"/>
      <c r="K20" s="282"/>
      <c r="L20" s="66">
        <f>IFERROR((K18*F18*J20),0)</f>
        <v>0</v>
      </c>
      <c r="M20" s="306"/>
      <c r="N20" s="33"/>
      <c r="O20" s="61"/>
      <c r="P20" s="67" t="s">
        <v>771</v>
      </c>
      <c r="Q20" s="79" t="s">
        <v>772</v>
      </c>
    </row>
    <row r="21" spans="1:17" s="6" customFormat="1" x14ac:dyDescent="0.3">
      <c r="A21" s="33"/>
      <c r="B21" s="39"/>
      <c r="C21" s="39"/>
      <c r="D21" s="40"/>
      <c r="E21" s="40"/>
      <c r="F21" s="41"/>
      <c r="G21" s="40"/>
      <c r="H21" s="42"/>
      <c r="I21" s="40"/>
      <c r="J21" s="41"/>
      <c r="K21" s="68"/>
      <c r="L21" s="40"/>
      <c r="M21" s="39"/>
      <c r="N21" s="33"/>
      <c r="O21" s="69"/>
      <c r="P21" s="42"/>
      <c r="Q21" s="5"/>
    </row>
    <row r="22" spans="1:17" s="5" customFormat="1" ht="21" customHeight="1" x14ac:dyDescent="0.3">
      <c r="A22" s="31"/>
      <c r="B22" s="32" t="s">
        <v>773</v>
      </c>
      <c r="C22" s="32"/>
      <c r="D22" s="32"/>
      <c r="E22" s="32"/>
      <c r="F22" s="32"/>
      <c r="G22" s="32"/>
      <c r="H22" s="32"/>
      <c r="I22" s="32"/>
      <c r="J22" s="32"/>
      <c r="K22" s="32"/>
      <c r="L22" s="32"/>
      <c r="M22" s="32"/>
      <c r="N22" s="31"/>
      <c r="O22" s="40"/>
      <c r="P22" s="42"/>
    </row>
    <row r="23" spans="1:17" s="3" customFormat="1" x14ac:dyDescent="0.3">
      <c r="B23" s="16" t="s">
        <v>602</v>
      </c>
      <c r="C23" s="17" t="s">
        <v>729</v>
      </c>
      <c r="D23" s="18" t="s">
        <v>604</v>
      </c>
      <c r="E23" s="18" t="s">
        <v>605</v>
      </c>
      <c r="F23" s="19" t="s">
        <v>606</v>
      </c>
      <c r="G23" s="18" t="s">
        <v>607</v>
      </c>
      <c r="H23" s="18" t="s">
        <v>608</v>
      </c>
      <c r="I23" s="18" t="s">
        <v>609</v>
      </c>
      <c r="J23" s="19" t="s">
        <v>610</v>
      </c>
      <c r="K23" s="47" t="s">
        <v>611</v>
      </c>
      <c r="L23" s="18" t="s">
        <v>612</v>
      </c>
      <c r="M23" s="48" t="s">
        <v>613</v>
      </c>
      <c r="O23" s="49" t="s">
        <v>614</v>
      </c>
      <c r="P23" s="58" t="s">
        <v>615</v>
      </c>
      <c r="Q23" s="50" t="s">
        <v>66</v>
      </c>
    </row>
    <row r="24" spans="1:17" ht="49.5" x14ac:dyDescent="0.3">
      <c r="B24" s="300" t="s">
        <v>774</v>
      </c>
      <c r="C24" s="297" t="s">
        <v>775</v>
      </c>
      <c r="D24" s="297" t="s">
        <v>760</v>
      </c>
      <c r="E24" s="297">
        <v>4</v>
      </c>
      <c r="F24" s="307"/>
      <c r="G24" s="22" t="s">
        <v>776</v>
      </c>
      <c r="H24" s="23" t="s">
        <v>777</v>
      </c>
      <c r="I24" s="22">
        <v>3</v>
      </c>
      <c r="J24" s="28"/>
      <c r="K24" s="280" t="e">
        <f>VLOOKUP('0.评估汇总'!E9,'0.评估汇总'!J8:K11,2,0)</f>
        <v>#N/A</v>
      </c>
      <c r="L24" s="51">
        <f>IFERROR((K24*F24*J24),0)</f>
        <v>0</v>
      </c>
      <c r="M24" s="272">
        <f>MAX(L24:L25)</f>
        <v>0</v>
      </c>
      <c r="O24" s="52"/>
      <c r="P24" s="60" t="s">
        <v>778</v>
      </c>
      <c r="Q24" s="53" t="s">
        <v>779</v>
      </c>
    </row>
    <row r="25" spans="1:17" ht="66" x14ac:dyDescent="0.3">
      <c r="B25" s="302"/>
      <c r="C25" s="299"/>
      <c r="D25" s="299"/>
      <c r="E25" s="299"/>
      <c r="F25" s="308"/>
      <c r="G25" s="30" t="s">
        <v>780</v>
      </c>
      <c r="H25" s="30" t="s">
        <v>781</v>
      </c>
      <c r="I25" s="30">
        <v>2</v>
      </c>
      <c r="J25" s="43"/>
      <c r="K25" s="282"/>
      <c r="L25" s="54">
        <f>IFERROR((K24*F24*J25),0)</f>
        <v>0</v>
      </c>
      <c r="M25" s="274"/>
      <c r="O25" s="61"/>
      <c r="P25" s="62" t="s">
        <v>782</v>
      </c>
      <c r="Q25" s="77" t="s">
        <v>783</v>
      </c>
    </row>
    <row r="27" spans="1:17" s="2" customFormat="1" ht="20.25" customHeight="1" x14ac:dyDescent="0.3">
      <c r="A27" s="1"/>
      <c r="B27" s="14" t="s">
        <v>784</v>
      </c>
      <c r="C27" s="14"/>
      <c r="D27" s="14"/>
      <c r="E27" s="14"/>
      <c r="F27" s="14"/>
      <c r="G27" s="14"/>
      <c r="H27" s="14"/>
      <c r="I27" s="14"/>
      <c r="J27" s="14"/>
      <c r="K27" s="14"/>
      <c r="L27" s="14"/>
      <c r="M27" s="14"/>
      <c r="N27" s="1"/>
      <c r="O27" s="3"/>
      <c r="P27" s="10"/>
    </row>
    <row r="28" spans="1:17" s="2" customFormat="1" ht="21" customHeight="1" x14ac:dyDescent="0.3">
      <c r="A28" s="1"/>
      <c r="B28" s="15" t="s">
        <v>785</v>
      </c>
      <c r="C28" s="15"/>
      <c r="D28" s="15"/>
      <c r="E28" s="15"/>
      <c r="F28" s="15"/>
      <c r="G28" s="15"/>
      <c r="H28" s="15"/>
      <c r="I28" s="15"/>
      <c r="J28" s="15"/>
      <c r="K28" s="15"/>
      <c r="L28" s="15"/>
      <c r="M28" s="15"/>
      <c r="N28" s="1"/>
      <c r="O28" s="3"/>
      <c r="P28" s="10"/>
    </row>
    <row r="29" spans="1:17" s="3" customFormat="1" x14ac:dyDescent="0.3">
      <c r="B29" s="16" t="s">
        <v>602</v>
      </c>
      <c r="C29" s="17" t="s">
        <v>729</v>
      </c>
      <c r="D29" s="18" t="s">
        <v>604</v>
      </c>
      <c r="E29" s="18" t="s">
        <v>605</v>
      </c>
      <c r="F29" s="19" t="s">
        <v>606</v>
      </c>
      <c r="G29" s="18" t="s">
        <v>607</v>
      </c>
      <c r="H29" s="18" t="s">
        <v>608</v>
      </c>
      <c r="I29" s="18" t="s">
        <v>609</v>
      </c>
      <c r="J29" s="19" t="s">
        <v>610</v>
      </c>
      <c r="K29" s="47" t="s">
        <v>611</v>
      </c>
      <c r="L29" s="18" t="s">
        <v>612</v>
      </c>
      <c r="M29" s="48" t="s">
        <v>613</v>
      </c>
      <c r="O29" s="49" t="s">
        <v>614</v>
      </c>
      <c r="P29" s="50" t="s">
        <v>615</v>
      </c>
      <c r="Q29" s="50" t="s">
        <v>66</v>
      </c>
    </row>
    <row r="30" spans="1:17" ht="66" x14ac:dyDescent="0.3">
      <c r="B30" s="29" t="s">
        <v>786</v>
      </c>
      <c r="C30" s="30" t="s">
        <v>787</v>
      </c>
      <c r="D30" s="30" t="s">
        <v>745</v>
      </c>
      <c r="E30" s="30">
        <v>3</v>
      </c>
      <c r="F30" s="43"/>
      <c r="G30" s="30" t="s">
        <v>788</v>
      </c>
      <c r="H30" s="44" t="s">
        <v>789</v>
      </c>
      <c r="I30" s="30">
        <v>3</v>
      </c>
      <c r="J30" s="43"/>
      <c r="K30" s="70" t="e">
        <f>VLOOKUP('0.评估汇总'!E9,'0.评估汇总'!J8:K11,2,0)</f>
        <v>#N/A</v>
      </c>
      <c r="L30" s="54">
        <f>IFERROR((K30*F30*J30),0)</f>
        <v>0</v>
      </c>
      <c r="M30" s="55">
        <f>MAX(L30:L30)</f>
        <v>0</v>
      </c>
      <c r="O30" s="61"/>
      <c r="P30" s="71" t="s">
        <v>790</v>
      </c>
      <c r="Q30" s="71" t="s">
        <v>791</v>
      </c>
    </row>
    <row r="31" spans="1:17" ht="24" customHeight="1" x14ac:dyDescent="0.3"/>
    <row r="32" spans="1:17" s="2" customFormat="1" ht="21" customHeight="1" x14ac:dyDescent="0.3">
      <c r="A32" s="1"/>
      <c r="B32" s="15" t="s">
        <v>792</v>
      </c>
      <c r="C32" s="15"/>
      <c r="D32" s="15"/>
      <c r="E32" s="15"/>
      <c r="F32" s="15"/>
      <c r="G32" s="15"/>
      <c r="H32" s="15"/>
      <c r="I32" s="15"/>
      <c r="J32" s="15"/>
      <c r="K32" s="15"/>
      <c r="L32" s="15"/>
      <c r="M32" s="15"/>
      <c r="N32" s="1"/>
      <c r="O32" s="3"/>
      <c r="P32" s="10"/>
    </row>
    <row r="33" spans="1:17" s="3" customFormat="1" x14ac:dyDescent="0.3">
      <c r="B33" s="16" t="s">
        <v>602</v>
      </c>
      <c r="C33" s="17" t="s">
        <v>729</v>
      </c>
      <c r="D33" s="18" t="s">
        <v>604</v>
      </c>
      <c r="E33" s="18" t="s">
        <v>605</v>
      </c>
      <c r="F33" s="19" t="s">
        <v>606</v>
      </c>
      <c r="G33" s="18" t="s">
        <v>607</v>
      </c>
      <c r="H33" s="18" t="s">
        <v>608</v>
      </c>
      <c r="I33" s="18" t="s">
        <v>609</v>
      </c>
      <c r="J33" s="19" t="s">
        <v>610</v>
      </c>
      <c r="K33" s="47" t="s">
        <v>611</v>
      </c>
      <c r="L33" s="18" t="s">
        <v>612</v>
      </c>
      <c r="M33" s="48" t="s">
        <v>613</v>
      </c>
      <c r="O33" s="49" t="s">
        <v>614</v>
      </c>
      <c r="P33" s="50" t="s">
        <v>615</v>
      </c>
      <c r="Q33" s="50" t="s">
        <v>66</v>
      </c>
    </row>
    <row r="34" spans="1:17" ht="82.5" x14ac:dyDescent="0.3">
      <c r="B34" s="29" t="s">
        <v>793</v>
      </c>
      <c r="C34" s="30" t="s">
        <v>794</v>
      </c>
      <c r="D34" s="30" t="s">
        <v>795</v>
      </c>
      <c r="E34" s="30">
        <v>4</v>
      </c>
      <c r="F34" s="43"/>
      <c r="G34" s="30" t="s">
        <v>796</v>
      </c>
      <c r="H34" s="44" t="s">
        <v>797</v>
      </c>
      <c r="I34" s="30">
        <v>3</v>
      </c>
      <c r="J34" s="43"/>
      <c r="K34" s="70" t="e">
        <f>VLOOKUP('0.评估汇总'!E9,'0.评估汇总'!J8:K11,2,0)</f>
        <v>#N/A</v>
      </c>
      <c r="L34" s="54">
        <f>IFERROR((K34*F34*J34),0)</f>
        <v>0</v>
      </c>
      <c r="M34" s="55">
        <f>MAX(L34:L34)</f>
        <v>0</v>
      </c>
      <c r="O34" s="61"/>
      <c r="P34" s="72" t="s">
        <v>798</v>
      </c>
      <c r="Q34" s="71" t="s">
        <v>799</v>
      </c>
    </row>
    <row r="36" spans="1:17" s="2" customFormat="1" ht="20.25" customHeight="1" x14ac:dyDescent="0.3">
      <c r="A36" s="1"/>
      <c r="B36" s="14" t="s">
        <v>800</v>
      </c>
      <c r="C36" s="14"/>
      <c r="D36" s="14"/>
      <c r="E36" s="14"/>
      <c r="F36" s="14"/>
      <c r="G36" s="14"/>
      <c r="H36" s="14"/>
      <c r="I36" s="14"/>
      <c r="J36" s="14"/>
      <c r="K36" s="14"/>
      <c r="L36" s="14"/>
      <c r="M36" s="14"/>
      <c r="N36" s="1"/>
      <c r="O36" s="3"/>
      <c r="P36" s="10"/>
    </row>
    <row r="37" spans="1:17" s="2" customFormat="1" ht="21" customHeight="1" x14ac:dyDescent="0.3">
      <c r="A37" s="1"/>
      <c r="B37" s="15" t="s">
        <v>801</v>
      </c>
      <c r="C37" s="15"/>
      <c r="D37" s="15"/>
      <c r="E37" s="15"/>
      <c r="F37" s="15"/>
      <c r="G37" s="15"/>
      <c r="H37" s="15"/>
      <c r="I37" s="15"/>
      <c r="J37" s="15"/>
      <c r="K37" s="15"/>
      <c r="L37" s="15"/>
      <c r="M37" s="15"/>
      <c r="N37" s="1"/>
      <c r="O37" s="3"/>
      <c r="P37" s="10"/>
    </row>
    <row r="38" spans="1:17" s="3" customFormat="1" x14ac:dyDescent="0.3">
      <c r="B38" s="16" t="s">
        <v>602</v>
      </c>
      <c r="C38" s="17" t="s">
        <v>729</v>
      </c>
      <c r="D38" s="18" t="s">
        <v>604</v>
      </c>
      <c r="E38" s="18" t="s">
        <v>605</v>
      </c>
      <c r="F38" s="19" t="s">
        <v>606</v>
      </c>
      <c r="G38" s="18" t="s">
        <v>607</v>
      </c>
      <c r="H38" s="18" t="s">
        <v>608</v>
      </c>
      <c r="I38" s="18" t="s">
        <v>609</v>
      </c>
      <c r="J38" s="19" t="s">
        <v>610</v>
      </c>
      <c r="K38" s="47" t="s">
        <v>611</v>
      </c>
      <c r="L38" s="18" t="s">
        <v>612</v>
      </c>
      <c r="M38" s="48" t="s">
        <v>613</v>
      </c>
      <c r="O38" s="49" t="s">
        <v>614</v>
      </c>
      <c r="P38" s="50" t="s">
        <v>615</v>
      </c>
      <c r="Q38" s="50" t="s">
        <v>66</v>
      </c>
    </row>
    <row r="39" spans="1:17" ht="66" x14ac:dyDescent="0.3">
      <c r="B39" s="29" t="s">
        <v>802</v>
      </c>
      <c r="C39" s="30" t="s">
        <v>803</v>
      </c>
      <c r="D39" s="30" t="s">
        <v>709</v>
      </c>
      <c r="E39" s="30">
        <v>3</v>
      </c>
      <c r="F39" s="43"/>
      <c r="G39" s="30" t="s">
        <v>804</v>
      </c>
      <c r="H39" s="44" t="s">
        <v>805</v>
      </c>
      <c r="I39" s="30">
        <v>3</v>
      </c>
      <c r="J39" s="43"/>
      <c r="K39" s="70" t="e">
        <f>VLOOKUP('0.评估汇总'!E9,'0.评估汇总'!J8:K11,2,0)</f>
        <v>#N/A</v>
      </c>
      <c r="L39" s="54">
        <f>IFERROR((K39*F39*J39),0)</f>
        <v>0</v>
      </c>
      <c r="M39" s="55">
        <f>MAX(L39:L39)</f>
        <v>0</v>
      </c>
      <c r="O39" s="61"/>
      <c r="P39" s="71" t="s">
        <v>806</v>
      </c>
      <c r="Q39" s="80" t="s">
        <v>807</v>
      </c>
    </row>
    <row r="41" spans="1:17" s="2" customFormat="1" ht="21" customHeight="1" x14ac:dyDescent="0.3">
      <c r="A41" s="1"/>
      <c r="B41" s="15" t="s">
        <v>808</v>
      </c>
      <c r="C41" s="15"/>
      <c r="D41" s="15"/>
      <c r="E41" s="15"/>
      <c r="F41" s="15"/>
      <c r="G41" s="15"/>
      <c r="H41" s="15"/>
      <c r="I41" s="15"/>
      <c r="J41" s="15"/>
      <c r="K41" s="15"/>
      <c r="L41" s="15"/>
      <c r="M41" s="15"/>
      <c r="N41" s="1"/>
      <c r="O41" s="3"/>
      <c r="P41" s="10"/>
    </row>
    <row r="42" spans="1:17" s="3" customFormat="1" x14ac:dyDescent="0.3">
      <c r="B42" s="16" t="s">
        <v>602</v>
      </c>
      <c r="C42" s="17" t="s">
        <v>729</v>
      </c>
      <c r="D42" s="18" t="s">
        <v>604</v>
      </c>
      <c r="E42" s="18" t="s">
        <v>605</v>
      </c>
      <c r="F42" s="19" t="s">
        <v>606</v>
      </c>
      <c r="G42" s="18" t="s">
        <v>607</v>
      </c>
      <c r="H42" s="18" t="s">
        <v>608</v>
      </c>
      <c r="I42" s="18" t="s">
        <v>609</v>
      </c>
      <c r="J42" s="19" t="s">
        <v>610</v>
      </c>
      <c r="K42" s="47" t="s">
        <v>611</v>
      </c>
      <c r="L42" s="18" t="s">
        <v>612</v>
      </c>
      <c r="M42" s="48" t="s">
        <v>613</v>
      </c>
      <c r="O42" s="49" t="s">
        <v>614</v>
      </c>
      <c r="P42" s="50" t="s">
        <v>615</v>
      </c>
      <c r="Q42" s="50" t="s">
        <v>66</v>
      </c>
    </row>
    <row r="43" spans="1:17" ht="66" x14ac:dyDescent="0.3">
      <c r="B43" s="29" t="s">
        <v>809</v>
      </c>
      <c r="C43" s="30" t="s">
        <v>810</v>
      </c>
      <c r="D43" s="30" t="s">
        <v>619</v>
      </c>
      <c r="E43" s="30">
        <v>3</v>
      </c>
      <c r="F43" s="43"/>
      <c r="G43" s="30" t="s">
        <v>811</v>
      </c>
      <c r="H43" s="44" t="s">
        <v>812</v>
      </c>
      <c r="I43" s="30">
        <v>3</v>
      </c>
      <c r="J43" s="43"/>
      <c r="K43" s="70" t="e">
        <f>VLOOKUP('0.评估汇总'!E9,'0.评估汇总'!J8:K11,2,0)</f>
        <v>#N/A</v>
      </c>
      <c r="L43" s="54">
        <f>IFERROR((K43*F43*J43),0)</f>
        <v>0</v>
      </c>
      <c r="M43" s="55">
        <f>MAX(L43:L43)</f>
        <v>0</v>
      </c>
      <c r="O43" s="61"/>
      <c r="P43" s="71" t="s">
        <v>813</v>
      </c>
      <c r="Q43" s="71" t="s">
        <v>814</v>
      </c>
    </row>
    <row r="45" spans="1:17" s="2" customFormat="1" ht="21" customHeight="1" x14ac:dyDescent="0.3">
      <c r="A45" s="1"/>
      <c r="B45" s="15" t="s">
        <v>815</v>
      </c>
      <c r="C45" s="15"/>
      <c r="D45" s="15"/>
      <c r="E45" s="15"/>
      <c r="F45" s="15"/>
      <c r="G45" s="15"/>
      <c r="H45" s="15"/>
      <c r="I45" s="15"/>
      <c r="J45" s="15"/>
      <c r="K45" s="15"/>
      <c r="L45" s="15"/>
      <c r="M45" s="15"/>
      <c r="N45" s="1"/>
      <c r="O45" s="3"/>
      <c r="P45" s="10"/>
    </row>
    <row r="46" spans="1:17" s="3" customFormat="1" x14ac:dyDescent="0.3">
      <c r="B46" s="16" t="s">
        <v>602</v>
      </c>
      <c r="C46" s="17" t="s">
        <v>729</v>
      </c>
      <c r="D46" s="18" t="s">
        <v>604</v>
      </c>
      <c r="E46" s="18" t="s">
        <v>605</v>
      </c>
      <c r="F46" s="19" t="s">
        <v>606</v>
      </c>
      <c r="G46" s="18" t="s">
        <v>607</v>
      </c>
      <c r="H46" s="18" t="s">
        <v>608</v>
      </c>
      <c r="I46" s="18" t="s">
        <v>609</v>
      </c>
      <c r="J46" s="19" t="s">
        <v>610</v>
      </c>
      <c r="K46" s="47" t="s">
        <v>611</v>
      </c>
      <c r="L46" s="18" t="s">
        <v>612</v>
      </c>
      <c r="M46" s="48" t="s">
        <v>613</v>
      </c>
      <c r="O46" s="49" t="s">
        <v>614</v>
      </c>
      <c r="P46" s="50" t="s">
        <v>615</v>
      </c>
      <c r="Q46" s="50" t="s">
        <v>66</v>
      </c>
    </row>
    <row r="47" spans="1:17" ht="82.5" x14ac:dyDescent="0.3">
      <c r="B47" s="29" t="s">
        <v>816</v>
      </c>
      <c r="C47" s="30" t="s">
        <v>817</v>
      </c>
      <c r="D47" s="30" t="s">
        <v>745</v>
      </c>
      <c r="E47" s="30">
        <v>5</v>
      </c>
      <c r="F47" s="43"/>
      <c r="G47" s="30" t="s">
        <v>818</v>
      </c>
      <c r="H47" s="44" t="s">
        <v>819</v>
      </c>
      <c r="I47" s="30">
        <v>3</v>
      </c>
      <c r="J47" s="43"/>
      <c r="K47" s="70" t="e">
        <f>VLOOKUP('0.评估汇总'!E9,'0.评估汇总'!J8:K11,2,0)</f>
        <v>#N/A</v>
      </c>
      <c r="L47" s="54">
        <f>IFERROR(IF(AND(F47*J47*K47&lt;30,F47*J47*K47&lt;&gt;0),30,F47*J47*K47),0)</f>
        <v>0</v>
      </c>
      <c r="M47" s="55">
        <f>MAX(L47:L47)</f>
        <v>0</v>
      </c>
      <c r="O47" s="61"/>
      <c r="P47" s="71" t="s">
        <v>820</v>
      </c>
      <c r="Q47" s="71" t="s">
        <v>821</v>
      </c>
    </row>
    <row r="49" spans="1:17" s="5" customFormat="1" ht="20.25" customHeight="1" x14ac:dyDescent="0.3">
      <c r="A49" s="31"/>
      <c r="B49" s="45" t="s">
        <v>822</v>
      </c>
      <c r="C49" s="45"/>
      <c r="D49" s="45"/>
      <c r="E49" s="45"/>
      <c r="F49" s="45"/>
      <c r="G49" s="45"/>
      <c r="H49" s="45"/>
      <c r="I49" s="45"/>
      <c r="J49" s="45"/>
      <c r="K49" s="45"/>
      <c r="L49" s="45"/>
      <c r="M49" s="45"/>
      <c r="N49" s="31"/>
      <c r="O49" s="40"/>
      <c r="P49" s="42"/>
    </row>
    <row r="50" spans="1:17" s="5" customFormat="1" ht="21" customHeight="1" x14ac:dyDescent="0.3">
      <c r="A50" s="31"/>
      <c r="B50" s="32" t="s">
        <v>823</v>
      </c>
      <c r="C50" s="32"/>
      <c r="D50" s="32"/>
      <c r="E50" s="32"/>
      <c r="F50" s="32"/>
      <c r="G50" s="32"/>
      <c r="H50" s="32"/>
      <c r="I50" s="32"/>
      <c r="J50" s="32"/>
      <c r="K50" s="32"/>
      <c r="L50" s="32"/>
      <c r="M50" s="32"/>
      <c r="N50" s="31"/>
      <c r="O50" s="40"/>
      <c r="P50" s="42"/>
    </row>
    <row r="51" spans="1:17" s="3" customFormat="1" x14ac:dyDescent="0.3">
      <c r="B51" s="16" t="s">
        <v>602</v>
      </c>
      <c r="C51" s="17" t="s">
        <v>729</v>
      </c>
      <c r="D51" s="18" t="s">
        <v>604</v>
      </c>
      <c r="E51" s="18" t="s">
        <v>605</v>
      </c>
      <c r="F51" s="19" t="s">
        <v>606</v>
      </c>
      <c r="G51" s="18" t="s">
        <v>607</v>
      </c>
      <c r="H51" s="18" t="s">
        <v>608</v>
      </c>
      <c r="I51" s="18" t="s">
        <v>609</v>
      </c>
      <c r="J51" s="19" t="s">
        <v>610</v>
      </c>
      <c r="K51" s="47" t="s">
        <v>611</v>
      </c>
      <c r="L51" s="18" t="s">
        <v>612</v>
      </c>
      <c r="M51" s="48" t="s">
        <v>613</v>
      </c>
      <c r="O51" s="49" t="s">
        <v>614</v>
      </c>
      <c r="P51" s="50" t="s">
        <v>615</v>
      </c>
      <c r="Q51" s="50" t="s">
        <v>66</v>
      </c>
    </row>
    <row r="52" spans="1:17" ht="99" x14ac:dyDescent="0.3">
      <c r="B52" s="29" t="s">
        <v>824</v>
      </c>
      <c r="C52" s="30" t="s">
        <v>825</v>
      </c>
      <c r="D52" s="30" t="s">
        <v>760</v>
      </c>
      <c r="E52" s="46">
        <v>4</v>
      </c>
      <c r="F52" s="43"/>
      <c r="G52" s="30" t="s">
        <v>826</v>
      </c>
      <c r="H52" s="44" t="s">
        <v>827</v>
      </c>
      <c r="I52" s="30">
        <v>3</v>
      </c>
      <c r="J52" s="43"/>
      <c r="K52" s="66" t="e">
        <f>VLOOKUP('0.评估汇总'!E9,'0.评估汇总'!J8:K11,2,0)</f>
        <v>#N/A</v>
      </c>
      <c r="L52" s="54">
        <f>IFERROR((K52*F52*J52),0)</f>
        <v>0</v>
      </c>
      <c r="M52" s="55">
        <f>MAX(L52:L52)</f>
        <v>0</v>
      </c>
      <c r="O52" s="61"/>
      <c r="P52" s="71" t="s">
        <v>828</v>
      </c>
      <c r="Q52" s="71" t="s">
        <v>829</v>
      </c>
    </row>
    <row r="53" spans="1:17" s="6" customFormat="1" x14ac:dyDescent="0.3">
      <c r="A53" s="33"/>
      <c r="B53" s="39"/>
      <c r="C53" s="39"/>
      <c r="D53" s="40"/>
      <c r="E53" s="40"/>
      <c r="F53" s="41"/>
      <c r="G53" s="40"/>
      <c r="H53" s="42"/>
      <c r="I53" s="40"/>
      <c r="J53" s="41"/>
      <c r="K53" s="68"/>
      <c r="L53" s="40"/>
      <c r="M53" s="39"/>
      <c r="N53" s="33"/>
      <c r="O53" s="69"/>
      <c r="P53" s="42"/>
      <c r="Q53" s="5"/>
    </row>
    <row r="54" spans="1:17" s="5" customFormat="1" ht="21" customHeight="1" x14ac:dyDescent="0.3">
      <c r="A54" s="31"/>
      <c r="B54" s="32" t="s">
        <v>830</v>
      </c>
      <c r="C54" s="32"/>
      <c r="D54" s="32"/>
      <c r="E54" s="32"/>
      <c r="F54" s="32"/>
      <c r="G54" s="32"/>
      <c r="H54" s="32"/>
      <c r="I54" s="32"/>
      <c r="J54" s="32"/>
      <c r="K54" s="32"/>
      <c r="L54" s="32"/>
      <c r="M54" s="32"/>
      <c r="N54" s="31"/>
      <c r="O54" s="40"/>
      <c r="P54" s="42"/>
    </row>
    <row r="55" spans="1:17" s="3" customFormat="1" x14ac:dyDescent="0.3">
      <c r="B55" s="16" t="s">
        <v>602</v>
      </c>
      <c r="C55" s="17" t="s">
        <v>729</v>
      </c>
      <c r="D55" s="18" t="s">
        <v>604</v>
      </c>
      <c r="E55" s="18" t="s">
        <v>605</v>
      </c>
      <c r="F55" s="19" t="s">
        <v>606</v>
      </c>
      <c r="G55" s="18" t="s">
        <v>607</v>
      </c>
      <c r="H55" s="18" t="s">
        <v>608</v>
      </c>
      <c r="I55" s="18" t="s">
        <v>609</v>
      </c>
      <c r="J55" s="19" t="s">
        <v>610</v>
      </c>
      <c r="K55" s="47" t="s">
        <v>611</v>
      </c>
      <c r="L55" s="18" t="s">
        <v>612</v>
      </c>
      <c r="M55" s="48" t="s">
        <v>613</v>
      </c>
      <c r="O55" s="49" t="s">
        <v>614</v>
      </c>
      <c r="P55" s="50" t="s">
        <v>615</v>
      </c>
      <c r="Q55" s="50" t="s">
        <v>66</v>
      </c>
    </row>
    <row r="56" spans="1:17" ht="148.5" x14ac:dyDescent="0.3">
      <c r="B56" s="29" t="s">
        <v>831</v>
      </c>
      <c r="C56" s="30" t="s">
        <v>832</v>
      </c>
      <c r="D56" s="30" t="s">
        <v>619</v>
      </c>
      <c r="E56" s="46">
        <v>4</v>
      </c>
      <c r="F56" s="43"/>
      <c r="G56" s="30" t="s">
        <v>833</v>
      </c>
      <c r="H56" s="44" t="s">
        <v>834</v>
      </c>
      <c r="I56" s="30">
        <v>3</v>
      </c>
      <c r="J56" s="43"/>
      <c r="K56" s="66" t="e">
        <f>VLOOKUP('0.评估汇总'!E9,'0.评估汇总'!J8:K11,2,0)</f>
        <v>#N/A</v>
      </c>
      <c r="L56" s="54">
        <f>IFERROR((K56*F56*J56),0)</f>
        <v>0</v>
      </c>
      <c r="M56" s="55">
        <f>MAX(L56:L56)</f>
        <v>0</v>
      </c>
      <c r="O56" s="61"/>
      <c r="P56" s="71" t="s">
        <v>835</v>
      </c>
      <c r="Q56" s="81" t="s">
        <v>836</v>
      </c>
    </row>
    <row r="58" spans="1:17" s="2" customFormat="1" ht="20.25" customHeight="1" x14ac:dyDescent="0.3">
      <c r="A58" s="1"/>
      <c r="B58" s="14" t="s">
        <v>837</v>
      </c>
      <c r="C58" s="14"/>
      <c r="D58" s="14"/>
      <c r="E58" s="14"/>
      <c r="F58" s="14"/>
      <c r="G58" s="14"/>
      <c r="H58" s="14"/>
      <c r="I58" s="14"/>
      <c r="J58" s="14"/>
      <c r="K58" s="14"/>
      <c r="L58" s="14"/>
      <c r="M58" s="14"/>
      <c r="N58" s="1"/>
      <c r="O58" s="3"/>
      <c r="P58" s="10"/>
    </row>
    <row r="59" spans="1:17" s="2" customFormat="1" ht="21" customHeight="1" x14ac:dyDescent="0.3">
      <c r="A59" s="1"/>
      <c r="B59" s="15" t="s">
        <v>838</v>
      </c>
      <c r="C59" s="15"/>
      <c r="D59" s="15"/>
      <c r="E59" s="15"/>
      <c r="F59" s="15"/>
      <c r="G59" s="15"/>
      <c r="H59" s="15"/>
      <c r="I59" s="15"/>
      <c r="J59" s="15"/>
      <c r="K59" s="15"/>
      <c r="L59" s="15"/>
      <c r="M59" s="15"/>
      <c r="N59" s="1"/>
      <c r="O59" s="3"/>
      <c r="P59" s="10"/>
    </row>
    <row r="60" spans="1:17" s="3" customFormat="1" x14ac:dyDescent="0.3">
      <c r="B60" s="16" t="s">
        <v>602</v>
      </c>
      <c r="C60" s="17" t="s">
        <v>729</v>
      </c>
      <c r="D60" s="18" t="s">
        <v>604</v>
      </c>
      <c r="E60" s="18" t="s">
        <v>605</v>
      </c>
      <c r="F60" s="19" t="s">
        <v>606</v>
      </c>
      <c r="G60" s="18" t="s">
        <v>607</v>
      </c>
      <c r="H60" s="18" t="s">
        <v>608</v>
      </c>
      <c r="I60" s="18" t="s">
        <v>609</v>
      </c>
      <c r="J60" s="19" t="s">
        <v>610</v>
      </c>
      <c r="K60" s="47" t="s">
        <v>611</v>
      </c>
      <c r="L60" s="18" t="s">
        <v>612</v>
      </c>
      <c r="M60" s="48" t="s">
        <v>613</v>
      </c>
      <c r="O60" s="49" t="s">
        <v>614</v>
      </c>
      <c r="P60" s="50" t="s">
        <v>615</v>
      </c>
      <c r="Q60" s="50" t="s">
        <v>66</v>
      </c>
    </row>
    <row r="61" spans="1:17" ht="82.5" x14ac:dyDescent="0.3">
      <c r="B61" s="29" t="s">
        <v>839</v>
      </c>
      <c r="C61" s="30" t="s">
        <v>840</v>
      </c>
      <c r="D61" s="30" t="s">
        <v>841</v>
      </c>
      <c r="E61" s="30">
        <v>4</v>
      </c>
      <c r="F61" s="43"/>
      <c r="G61" s="30" t="s">
        <v>842</v>
      </c>
      <c r="H61" s="44" t="s">
        <v>843</v>
      </c>
      <c r="I61" s="30">
        <v>2</v>
      </c>
      <c r="J61" s="43"/>
      <c r="K61" s="66" t="e">
        <f>VLOOKUP('0.评估汇总'!E9,'0.评估汇总'!J8:K11,2,0)</f>
        <v>#N/A</v>
      </c>
      <c r="L61" s="54">
        <f>IFERROR((K61*F61*J61),0)</f>
        <v>0</v>
      </c>
      <c r="M61" s="55">
        <f>MAX(L61:L61)</f>
        <v>0</v>
      </c>
      <c r="O61" s="61"/>
      <c r="P61" s="71" t="s">
        <v>844</v>
      </c>
      <c r="Q61" s="71" t="s">
        <v>845</v>
      </c>
    </row>
    <row r="65" spans="1:16" x14ac:dyDescent="0.3">
      <c r="A65" s="4"/>
      <c r="B65" s="2"/>
      <c r="C65" s="2"/>
      <c r="D65" s="2"/>
      <c r="E65" s="2"/>
      <c r="F65" s="4"/>
      <c r="G65" s="2"/>
      <c r="H65" s="2"/>
      <c r="I65" s="2"/>
      <c r="J65" s="4"/>
      <c r="K65" s="2"/>
      <c r="L65" s="2"/>
      <c r="M65" s="2"/>
      <c r="N65" s="4"/>
      <c r="O65" s="82"/>
      <c r="P65" s="2"/>
    </row>
    <row r="66" spans="1:16" x14ac:dyDescent="0.3">
      <c r="A66" s="4"/>
      <c r="B66" s="2"/>
      <c r="C66" s="2"/>
      <c r="D66" s="2"/>
      <c r="E66" s="2"/>
      <c r="F66" s="4"/>
      <c r="G66" s="2"/>
      <c r="H66" s="2"/>
      <c r="I66" s="2"/>
      <c r="J66" s="4"/>
      <c r="K66" s="2"/>
      <c r="L66" s="2"/>
      <c r="M66" s="2"/>
      <c r="N66" s="4"/>
      <c r="O66" s="82"/>
      <c r="P66" s="2"/>
    </row>
    <row r="67" spans="1:16" x14ac:dyDescent="0.3">
      <c r="A67" s="4"/>
      <c r="B67" s="2"/>
      <c r="C67" s="2"/>
      <c r="D67" s="2"/>
      <c r="E67" s="2"/>
      <c r="F67" s="4"/>
      <c r="G67" s="2"/>
      <c r="H67" s="2"/>
      <c r="I67" s="2"/>
      <c r="J67" s="4"/>
      <c r="K67" s="2"/>
      <c r="L67" s="2"/>
      <c r="M67" s="2"/>
      <c r="N67" s="4"/>
      <c r="O67" s="82"/>
      <c r="P67" s="2"/>
    </row>
    <row r="68" spans="1:16" x14ac:dyDescent="0.3">
      <c r="A68" s="4"/>
      <c r="B68" s="2"/>
      <c r="C68" s="2"/>
      <c r="D68" s="2"/>
      <c r="E68" s="2"/>
      <c r="F68" s="4"/>
      <c r="G68" s="2"/>
      <c r="H68" s="2"/>
      <c r="I68" s="2"/>
      <c r="J68" s="4"/>
      <c r="K68" s="2"/>
      <c r="L68" s="2"/>
      <c r="M68" s="2"/>
      <c r="N68" s="4"/>
      <c r="O68" s="82"/>
      <c r="P68" s="2"/>
    </row>
    <row r="69" spans="1:16" x14ac:dyDescent="0.3">
      <c r="A69" s="4"/>
      <c r="B69" s="2"/>
      <c r="C69" s="2"/>
      <c r="D69" s="2"/>
      <c r="E69" s="2"/>
      <c r="F69" s="4"/>
      <c r="G69" s="2"/>
      <c r="H69" s="2"/>
      <c r="I69" s="2"/>
      <c r="J69" s="4"/>
      <c r="K69" s="2"/>
      <c r="L69" s="2"/>
      <c r="M69" s="2"/>
      <c r="N69" s="4"/>
      <c r="O69" s="82"/>
      <c r="P69" s="2"/>
    </row>
    <row r="70" spans="1:16" x14ac:dyDescent="0.3">
      <c r="A70" s="4"/>
      <c r="B70" s="2"/>
      <c r="C70" s="2"/>
      <c r="D70" s="2"/>
      <c r="E70" s="2"/>
      <c r="F70" s="4"/>
      <c r="G70" s="2"/>
      <c r="H70" s="2"/>
      <c r="I70" s="2"/>
      <c r="J70" s="4"/>
      <c r="K70" s="2"/>
      <c r="L70" s="2"/>
      <c r="M70" s="2"/>
      <c r="N70" s="4"/>
      <c r="O70" s="82"/>
      <c r="P70" s="2"/>
    </row>
    <row r="71" spans="1:16" x14ac:dyDescent="0.3">
      <c r="A71" s="4"/>
      <c r="B71" s="2"/>
      <c r="C71" s="2"/>
      <c r="D71" s="2"/>
      <c r="E71" s="2"/>
      <c r="F71" s="4"/>
      <c r="G71" s="2"/>
      <c r="H71" s="2"/>
      <c r="I71" s="2"/>
      <c r="J71" s="4"/>
      <c r="K71" s="2"/>
      <c r="L71" s="2"/>
      <c r="M71" s="2"/>
      <c r="N71" s="4"/>
      <c r="O71" s="82"/>
      <c r="P71" s="2"/>
    </row>
    <row r="72" spans="1:16" x14ac:dyDescent="0.3">
      <c r="A72" s="4"/>
      <c r="B72" s="2"/>
      <c r="C72" s="2"/>
      <c r="D72" s="2"/>
      <c r="E72" s="2"/>
      <c r="F72" s="4"/>
      <c r="G72" s="2"/>
      <c r="H72" s="2"/>
      <c r="I72" s="2"/>
      <c r="J72" s="4"/>
      <c r="K72" s="2"/>
      <c r="L72" s="2"/>
      <c r="M72" s="2"/>
      <c r="N72" s="4"/>
      <c r="O72" s="82"/>
      <c r="P72" s="2"/>
    </row>
    <row r="73" spans="1:16" x14ac:dyDescent="0.3">
      <c r="A73" s="4"/>
      <c r="B73" s="2"/>
      <c r="C73" s="2"/>
      <c r="D73" s="2"/>
      <c r="E73" s="2"/>
      <c r="F73" s="4"/>
      <c r="G73" s="2"/>
      <c r="H73" s="2"/>
      <c r="I73" s="2"/>
      <c r="J73" s="4"/>
      <c r="K73" s="2"/>
      <c r="L73" s="2"/>
      <c r="M73" s="2"/>
      <c r="N73" s="4"/>
      <c r="O73" s="82"/>
      <c r="P73" s="2"/>
    </row>
    <row r="74" spans="1:16" x14ac:dyDescent="0.3">
      <c r="A74" s="4"/>
      <c r="B74" s="2"/>
      <c r="C74" s="2"/>
      <c r="D74" s="2"/>
      <c r="E74" s="2"/>
      <c r="F74" s="4"/>
      <c r="G74" s="2"/>
      <c r="H74" s="2"/>
      <c r="I74" s="2"/>
      <c r="J74" s="4"/>
      <c r="K74" s="2"/>
      <c r="L74" s="2"/>
      <c r="M74" s="2"/>
      <c r="N74" s="4"/>
      <c r="O74" s="82"/>
      <c r="P74" s="2"/>
    </row>
    <row r="75" spans="1:16" x14ac:dyDescent="0.3">
      <c r="A75" s="4"/>
      <c r="B75" s="2"/>
      <c r="C75" s="2"/>
      <c r="D75" s="2"/>
      <c r="E75" s="2"/>
      <c r="F75" s="4"/>
      <c r="G75" s="2"/>
      <c r="H75" s="2"/>
      <c r="I75" s="2"/>
      <c r="J75" s="4"/>
      <c r="K75" s="2"/>
      <c r="L75" s="2"/>
      <c r="M75" s="2"/>
      <c r="N75" s="4"/>
      <c r="O75" s="82"/>
      <c r="P75" s="2"/>
    </row>
    <row r="76" spans="1:16" x14ac:dyDescent="0.3">
      <c r="A76" s="4"/>
      <c r="B76" s="2"/>
      <c r="C76" s="2"/>
      <c r="D76" s="2"/>
      <c r="E76" s="2"/>
      <c r="F76" s="4"/>
      <c r="G76" s="2"/>
      <c r="H76" s="2"/>
      <c r="I76" s="2"/>
      <c r="J76" s="4"/>
      <c r="K76" s="2"/>
      <c r="L76" s="2"/>
      <c r="M76" s="2"/>
      <c r="N76" s="4"/>
      <c r="O76" s="82"/>
      <c r="P76" s="2"/>
    </row>
    <row r="77" spans="1:16" x14ac:dyDescent="0.3">
      <c r="A77" s="4"/>
      <c r="B77" s="2"/>
      <c r="C77" s="2"/>
      <c r="D77" s="2"/>
      <c r="E77" s="2"/>
      <c r="F77" s="4"/>
      <c r="G77" s="2"/>
      <c r="H77" s="2"/>
      <c r="I77" s="2"/>
      <c r="J77" s="4"/>
      <c r="K77" s="2"/>
      <c r="L77" s="2"/>
      <c r="M77" s="2"/>
      <c r="N77" s="4"/>
      <c r="O77" s="82"/>
      <c r="P77" s="2"/>
    </row>
    <row r="78" spans="1:16" x14ac:dyDescent="0.3">
      <c r="A78" s="4"/>
      <c r="B78" s="2"/>
      <c r="C78" s="2"/>
      <c r="D78" s="2"/>
      <c r="E78" s="2"/>
      <c r="F78" s="4"/>
      <c r="G78" s="2"/>
      <c r="H78" s="2"/>
      <c r="I78" s="2"/>
      <c r="J78" s="4"/>
      <c r="K78" s="2"/>
      <c r="L78" s="2"/>
      <c r="M78" s="2"/>
      <c r="N78" s="4"/>
      <c r="O78" s="82"/>
      <c r="P78" s="2"/>
    </row>
    <row r="79" spans="1:16" x14ac:dyDescent="0.3">
      <c r="A79" s="4"/>
      <c r="B79" s="2"/>
      <c r="C79" s="2"/>
      <c r="D79" s="2"/>
      <c r="E79" s="2"/>
      <c r="F79" s="4"/>
      <c r="G79" s="2"/>
      <c r="H79" s="2"/>
      <c r="I79" s="2"/>
      <c r="J79" s="4"/>
      <c r="K79" s="2"/>
      <c r="L79" s="2"/>
      <c r="M79" s="2"/>
      <c r="N79" s="4"/>
      <c r="O79" s="82"/>
      <c r="P79" s="2"/>
    </row>
    <row r="80" spans="1:16" x14ac:dyDescent="0.3">
      <c r="A80" s="4"/>
      <c r="B80" s="2"/>
      <c r="C80" s="2"/>
      <c r="D80" s="2"/>
      <c r="E80" s="2"/>
      <c r="F80" s="4"/>
      <c r="G80" s="2"/>
      <c r="H80" s="2"/>
      <c r="I80" s="2"/>
      <c r="J80" s="4"/>
      <c r="K80" s="2"/>
      <c r="L80" s="2"/>
      <c r="M80" s="2"/>
      <c r="N80" s="4"/>
      <c r="O80" s="82"/>
      <c r="P80" s="2"/>
    </row>
    <row r="81" spans="1:16" x14ac:dyDescent="0.3">
      <c r="A81" s="4"/>
      <c r="B81" s="2"/>
      <c r="C81" s="2"/>
      <c r="D81" s="2"/>
      <c r="E81" s="2"/>
      <c r="F81" s="4"/>
      <c r="G81" s="2"/>
      <c r="H81" s="2"/>
      <c r="I81" s="2"/>
      <c r="J81" s="4"/>
      <c r="K81" s="2"/>
      <c r="L81" s="2"/>
      <c r="M81" s="2"/>
      <c r="N81" s="4"/>
      <c r="O81" s="82"/>
      <c r="P81" s="2"/>
    </row>
    <row r="82" spans="1:16" x14ac:dyDescent="0.3">
      <c r="A82" s="4"/>
      <c r="B82" s="2"/>
      <c r="C82" s="2"/>
      <c r="D82" s="2"/>
      <c r="E82" s="2"/>
      <c r="F82" s="4"/>
      <c r="G82" s="2"/>
      <c r="H82" s="2"/>
      <c r="I82" s="2"/>
      <c r="J82" s="4"/>
      <c r="K82" s="2"/>
      <c r="L82" s="2"/>
      <c r="M82" s="2"/>
      <c r="N82" s="4"/>
      <c r="O82" s="82"/>
      <c r="P82" s="2"/>
    </row>
    <row r="83" spans="1:16" x14ac:dyDescent="0.3">
      <c r="A83" s="4"/>
      <c r="B83" s="2"/>
      <c r="C83" s="2"/>
      <c r="D83" s="2"/>
      <c r="E83" s="2"/>
      <c r="F83" s="4"/>
      <c r="G83" s="2"/>
      <c r="H83" s="2"/>
      <c r="I83" s="2"/>
      <c r="J83" s="4"/>
      <c r="K83" s="2"/>
      <c r="L83" s="2"/>
      <c r="M83" s="2"/>
      <c r="N83" s="4"/>
      <c r="O83" s="82"/>
      <c r="P83" s="2"/>
    </row>
    <row r="84" spans="1:16" x14ac:dyDescent="0.3">
      <c r="A84" s="4"/>
      <c r="B84" s="2"/>
      <c r="C84" s="2"/>
      <c r="D84" s="2"/>
      <c r="E84" s="2"/>
      <c r="F84" s="4"/>
      <c r="G84" s="2"/>
      <c r="H84" s="2"/>
      <c r="I84" s="2"/>
      <c r="J84" s="4"/>
      <c r="K84" s="2"/>
      <c r="L84" s="2"/>
      <c r="M84" s="2"/>
      <c r="N84" s="4"/>
      <c r="O84" s="82"/>
      <c r="P84" s="2"/>
    </row>
    <row r="85" spans="1:16" x14ac:dyDescent="0.3">
      <c r="A85" s="4"/>
      <c r="B85" s="2"/>
      <c r="C85" s="2"/>
      <c r="D85" s="2"/>
      <c r="E85" s="2"/>
      <c r="F85" s="4"/>
      <c r="G85" s="2"/>
      <c r="H85" s="2"/>
      <c r="I85" s="2"/>
      <c r="J85" s="4"/>
      <c r="K85" s="2"/>
      <c r="L85" s="2"/>
      <c r="M85" s="2"/>
      <c r="N85" s="4"/>
      <c r="O85" s="82"/>
      <c r="P85" s="2"/>
    </row>
    <row r="86" spans="1:16" x14ac:dyDescent="0.3">
      <c r="A86" s="4"/>
      <c r="B86" s="2"/>
      <c r="C86" s="2"/>
      <c r="D86" s="2"/>
      <c r="E86" s="2"/>
      <c r="F86" s="4"/>
      <c r="G86" s="2"/>
      <c r="H86" s="2"/>
      <c r="I86" s="2"/>
      <c r="J86" s="4"/>
      <c r="K86" s="2"/>
      <c r="L86" s="2"/>
      <c r="M86" s="2"/>
      <c r="N86" s="4"/>
      <c r="O86" s="82"/>
      <c r="P86" s="2"/>
    </row>
    <row r="87" spans="1:16" x14ac:dyDescent="0.3">
      <c r="A87" s="4"/>
      <c r="B87" s="2"/>
      <c r="C87" s="2"/>
      <c r="D87" s="2"/>
      <c r="E87" s="2"/>
      <c r="F87" s="4"/>
      <c r="G87" s="2"/>
      <c r="H87" s="2"/>
      <c r="I87" s="2"/>
      <c r="J87" s="4"/>
      <c r="K87" s="2"/>
      <c r="L87" s="2"/>
      <c r="M87" s="2"/>
      <c r="N87" s="4"/>
      <c r="O87" s="82"/>
      <c r="P87" s="2"/>
    </row>
    <row r="88" spans="1:16" x14ac:dyDescent="0.3">
      <c r="A88" s="4"/>
      <c r="B88" s="2"/>
      <c r="C88" s="2"/>
      <c r="D88" s="2"/>
      <c r="E88" s="2"/>
      <c r="F88" s="4"/>
      <c r="G88" s="2"/>
      <c r="H88" s="2"/>
      <c r="I88" s="2"/>
      <c r="J88" s="4"/>
      <c r="K88" s="2"/>
      <c r="L88" s="2"/>
      <c r="M88" s="2"/>
      <c r="N88" s="4"/>
      <c r="O88" s="82"/>
      <c r="P88" s="2"/>
    </row>
    <row r="89" spans="1:16" x14ac:dyDescent="0.3">
      <c r="A89" s="4"/>
      <c r="B89" s="2"/>
      <c r="C89" s="2"/>
      <c r="D89" s="2"/>
      <c r="E89" s="2"/>
      <c r="F89" s="4"/>
      <c r="G89" s="2"/>
      <c r="H89" s="2"/>
      <c r="I89" s="2"/>
      <c r="J89" s="4"/>
      <c r="K89" s="2"/>
      <c r="L89" s="2"/>
      <c r="M89" s="2"/>
      <c r="N89" s="4"/>
      <c r="O89" s="82"/>
      <c r="P89" s="2"/>
    </row>
    <row r="90" spans="1:16" x14ac:dyDescent="0.3">
      <c r="A90" s="4"/>
      <c r="B90" s="2"/>
      <c r="C90" s="2"/>
      <c r="D90" s="2"/>
      <c r="E90" s="2"/>
      <c r="F90" s="4"/>
      <c r="G90" s="2"/>
      <c r="H90" s="2"/>
      <c r="I90" s="2"/>
      <c r="J90" s="4"/>
      <c r="K90" s="2"/>
      <c r="L90" s="2"/>
      <c r="M90" s="2"/>
      <c r="N90" s="4"/>
      <c r="O90" s="82"/>
      <c r="P90" s="2"/>
    </row>
    <row r="91" spans="1:16" x14ac:dyDescent="0.3">
      <c r="A91" s="4"/>
      <c r="B91" s="2"/>
      <c r="C91" s="2"/>
      <c r="D91" s="2"/>
      <c r="E91" s="2"/>
      <c r="F91" s="4"/>
      <c r="G91" s="2"/>
      <c r="H91" s="2"/>
      <c r="I91" s="2"/>
      <c r="J91" s="4"/>
      <c r="K91" s="2"/>
      <c r="L91" s="2"/>
      <c r="M91" s="2"/>
      <c r="N91" s="4"/>
      <c r="O91" s="82"/>
      <c r="P91" s="2"/>
    </row>
    <row r="92" spans="1:16" x14ac:dyDescent="0.3">
      <c r="A92" s="4"/>
      <c r="B92" s="2"/>
      <c r="C92" s="2"/>
      <c r="D92" s="2"/>
      <c r="E92" s="2"/>
      <c r="F92" s="4"/>
      <c r="G92" s="2"/>
      <c r="H92" s="2"/>
      <c r="I92" s="2"/>
      <c r="J92" s="4"/>
      <c r="K92" s="2"/>
      <c r="L92" s="2"/>
      <c r="M92" s="2"/>
      <c r="N92" s="4"/>
      <c r="O92" s="82"/>
      <c r="P92" s="2"/>
    </row>
  </sheetData>
  <sheetProtection algorithmName="SHA-512" hashValue="NJGJzCGbMmKZxpBFcGy+wCWVZV+0FG35KH/q4W68hgrGVr4nMRd4E8WZgMS3NwmVjqv6tS97aUGG1CDDxQuzXA==" saltValue="0KxE3lvHt3hkjNVcq+OWRw==" spinCount="100000" sheet="1" formatCells="0" formatColumns="0" formatRows="0" insertColumns="0" insertRows="0" insertHyperlinks="0" deleteColumns="0" deleteRows="0" sort="0" autoFilter="0" pivotTables="0"/>
  <mergeCells count="22">
    <mergeCell ref="B6:B7"/>
    <mergeCell ref="B18:B20"/>
    <mergeCell ref="B24:B25"/>
    <mergeCell ref="C6:C7"/>
    <mergeCell ref="C18:C20"/>
    <mergeCell ref="C24:C25"/>
    <mergeCell ref="D6:D7"/>
    <mergeCell ref="D18:D20"/>
    <mergeCell ref="D24:D25"/>
    <mergeCell ref="E6:E7"/>
    <mergeCell ref="E18:E20"/>
    <mergeCell ref="E24:E25"/>
    <mergeCell ref="M6:M7"/>
    <mergeCell ref="M18:M20"/>
    <mergeCell ref="M24:M25"/>
    <mergeCell ref="F6:F7"/>
    <mergeCell ref="F18:F20"/>
    <mergeCell ref="F24:F25"/>
    <mergeCell ref="K6:K7"/>
    <mergeCell ref="K12:K13"/>
    <mergeCell ref="K18:K20"/>
    <mergeCell ref="K24:K25"/>
  </mergeCells>
  <phoneticPr fontId="30" type="noConversion"/>
  <dataValidations count="5">
    <dataValidation type="list" allowBlank="1" showInputMessage="1" showErrorMessage="1" sqref="J6 J12 J13 J19 J20 J25 J61" xr:uid="{00000000-0002-0000-0900-000000000000}">
      <formula1>"2,0"</formula1>
    </dataValidation>
    <dataValidation type="list" allowBlank="1" showInputMessage="1" showErrorMessage="1" sqref="F34 F52 F56 F61 F18:F20 F24:F25" xr:uid="{00000000-0002-0000-0900-000001000000}">
      <formula1>"4,0"</formula1>
    </dataValidation>
    <dataValidation type="list" allowBlank="1" showInputMessage="1" showErrorMessage="1" sqref="J7 F13 J24 F30 J30 J34 F39 J39 F43 J43 J47 J52 J56" xr:uid="{00000000-0002-0000-0900-000002000000}">
      <formula1>"3,0"</formula1>
    </dataValidation>
    <dataValidation type="list" allowBlank="1" showInputMessage="1" showErrorMessage="1" sqref="F12 F47 F6:F7" xr:uid="{00000000-0002-0000-0900-000003000000}">
      <formula1>"5,0"</formula1>
    </dataValidation>
    <dataValidation type="list" allowBlank="1" showInputMessage="1" showErrorMessage="1" sqref="J18" xr:uid="{00000000-0002-0000-0900-000004000000}">
      <formula1>"1,0"</formula1>
    </dataValidation>
  </dataValidations>
  <pageMargins left="0.118110236220472" right="0.118110236220472" top="0.35433070866141703" bottom="0.35433070866141703" header="0.31496062992126" footer="0.31496062992126"/>
  <pageSetup paperSize="9" scale="17" orientation="landscape" horizontalDpi="2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4506668294322"/>
  </sheetPr>
  <dimension ref="A1:N32"/>
  <sheetViews>
    <sheetView tabSelected="1" zoomScale="80" zoomScaleNormal="80" workbookViewId="0">
      <selection activeCell="D12" sqref="D12"/>
    </sheetView>
  </sheetViews>
  <sheetFormatPr defaultColWidth="9" defaultRowHeight="16.5" x14ac:dyDescent="0.45"/>
  <cols>
    <col min="1" max="1" width="3.75" style="188" customWidth="1"/>
    <col min="2" max="2" width="26.25" style="188" customWidth="1"/>
    <col min="3" max="3" width="13.58203125" style="188" customWidth="1"/>
    <col min="4" max="4" width="24.08203125" style="188" customWidth="1"/>
    <col min="5" max="5" width="18" style="189" customWidth="1"/>
    <col min="6" max="6" width="13.58203125" style="188" customWidth="1"/>
    <col min="7" max="7" width="22.83203125" style="188" customWidth="1"/>
    <col min="8" max="8" width="9" style="188"/>
    <col min="9" max="9" width="16.25" style="188" customWidth="1"/>
    <col min="10" max="10" width="17.5" style="188" hidden="1" customWidth="1"/>
    <col min="11" max="11" width="13.25" style="188" hidden="1" customWidth="1"/>
    <col min="12" max="13" width="9" style="188"/>
    <col min="14" max="14" width="12" style="188" customWidth="1"/>
    <col min="15" max="16384" width="9" style="188"/>
  </cols>
  <sheetData>
    <row r="1" spans="1:14" ht="20.149999999999999" customHeight="1" x14ac:dyDescent="0.45">
      <c r="A1" s="190"/>
      <c r="B1" s="231" t="s">
        <v>26</v>
      </c>
      <c r="C1" s="231"/>
      <c r="D1" s="231"/>
      <c r="E1" s="231"/>
      <c r="F1" s="231"/>
      <c r="G1" s="134" t="s">
        <v>27</v>
      </c>
    </row>
    <row r="2" spans="1:14" ht="17.25" customHeight="1" x14ac:dyDescent="0.45">
      <c r="B2" s="225" t="s">
        <v>28</v>
      </c>
      <c r="C2" s="226" t="s">
        <v>29</v>
      </c>
      <c r="D2" s="99" t="s">
        <v>30</v>
      </c>
      <c r="E2" s="230" t="s">
        <v>860</v>
      </c>
      <c r="F2" s="230"/>
      <c r="G2" s="82"/>
    </row>
    <row r="3" spans="1:14" ht="17.25" customHeight="1" x14ac:dyDescent="0.45">
      <c r="B3" s="225"/>
      <c r="C3" s="226"/>
      <c r="D3" s="99" t="s">
        <v>31</v>
      </c>
      <c r="E3" s="230" t="s">
        <v>861</v>
      </c>
      <c r="F3" s="230"/>
      <c r="G3" s="82"/>
    </row>
    <row r="4" spans="1:14" ht="17.25" customHeight="1" x14ac:dyDescent="0.45">
      <c r="B4" s="225"/>
      <c r="C4" s="226"/>
      <c r="D4" s="99" t="s">
        <v>32</v>
      </c>
      <c r="E4" s="230" t="s">
        <v>859</v>
      </c>
      <c r="F4" s="230"/>
      <c r="G4" s="82"/>
    </row>
    <row r="5" spans="1:14" ht="17.25" customHeight="1" x14ac:dyDescent="0.45">
      <c r="B5" s="225"/>
      <c r="C5" s="226"/>
      <c r="D5" s="99" t="s">
        <v>33</v>
      </c>
      <c r="E5" s="230" t="s">
        <v>858</v>
      </c>
      <c r="F5" s="230"/>
      <c r="G5" s="82"/>
    </row>
    <row r="6" spans="1:14" x14ac:dyDescent="0.45">
      <c r="B6" s="225"/>
      <c r="C6" s="226" t="s">
        <v>34</v>
      </c>
      <c r="D6" s="99" t="s">
        <v>35</v>
      </c>
      <c r="E6" s="229" t="s">
        <v>849</v>
      </c>
      <c r="F6" s="230"/>
      <c r="G6" s="82"/>
    </row>
    <row r="7" spans="1:14" ht="17.25" customHeight="1" x14ac:dyDescent="0.45">
      <c r="B7" s="225"/>
      <c r="C7" s="226"/>
      <c r="D7" s="99" t="s">
        <v>36</v>
      </c>
      <c r="E7" s="230" t="s">
        <v>846</v>
      </c>
      <c r="F7" s="230"/>
      <c r="G7" s="82"/>
    </row>
    <row r="8" spans="1:14" ht="17.25" customHeight="1" x14ac:dyDescent="0.45">
      <c r="B8" s="225"/>
      <c r="C8" s="226"/>
      <c r="D8" s="99" t="s">
        <v>37</v>
      </c>
      <c r="E8" s="230" t="s">
        <v>847</v>
      </c>
      <c r="F8" s="230"/>
      <c r="G8" s="82"/>
      <c r="J8" s="188" t="s">
        <v>38</v>
      </c>
      <c r="K8" s="188">
        <v>1</v>
      </c>
    </row>
    <row r="9" spans="1:14" ht="18" customHeight="1" x14ac:dyDescent="0.45">
      <c r="B9" s="225"/>
      <c r="C9" s="226"/>
      <c r="D9" s="99" t="s">
        <v>39</v>
      </c>
      <c r="E9" s="229" t="s">
        <v>848</v>
      </c>
      <c r="F9" s="230"/>
      <c r="G9" s="82"/>
      <c r="J9" s="188" t="s">
        <v>40</v>
      </c>
      <c r="K9" s="188">
        <v>2</v>
      </c>
    </row>
    <row r="10" spans="1:14" ht="20.149999999999999" customHeight="1" x14ac:dyDescent="0.45">
      <c r="B10" s="225"/>
      <c r="C10" s="227" t="s">
        <v>41</v>
      </c>
      <c r="D10" s="132" t="s">
        <v>42</v>
      </c>
      <c r="E10" s="318" t="s">
        <v>862</v>
      </c>
      <c r="F10" s="319"/>
      <c r="G10" s="124"/>
      <c r="H10" s="194"/>
      <c r="I10" s="200"/>
      <c r="J10" s="200" t="s">
        <v>43</v>
      </c>
      <c r="K10" s="188">
        <v>3</v>
      </c>
      <c r="L10" s="200"/>
      <c r="M10" s="200"/>
      <c r="N10" s="200"/>
    </row>
    <row r="11" spans="1:14" ht="33" x14ac:dyDescent="0.45">
      <c r="B11" s="225"/>
      <c r="C11" s="227"/>
      <c r="D11" s="132" t="s">
        <v>44</v>
      </c>
      <c r="E11" s="320" t="s">
        <v>863</v>
      </c>
      <c r="F11" s="321"/>
      <c r="G11" s="124"/>
      <c r="H11" s="194"/>
      <c r="I11" s="200"/>
      <c r="J11" s="200" t="s">
        <v>45</v>
      </c>
      <c r="K11" s="188">
        <v>5</v>
      </c>
      <c r="L11" s="200"/>
      <c r="M11" s="200"/>
      <c r="N11" s="200"/>
    </row>
    <row r="12" spans="1:14" ht="33" x14ac:dyDescent="0.45">
      <c r="B12" s="225"/>
      <c r="C12" s="227"/>
      <c r="D12" s="132" t="s">
        <v>46</v>
      </c>
      <c r="E12" s="322" t="s">
        <v>864</v>
      </c>
      <c r="F12" s="323"/>
      <c r="G12" s="124"/>
      <c r="H12" s="194"/>
      <c r="I12" s="200"/>
      <c r="J12" s="200"/>
      <c r="K12" s="200"/>
      <c r="L12" s="200"/>
      <c r="M12" s="200"/>
      <c r="N12" s="200"/>
    </row>
    <row r="13" spans="1:14" ht="20.149999999999999" customHeight="1" x14ac:dyDescent="0.45">
      <c r="B13" s="225"/>
      <c r="C13" s="227"/>
      <c r="D13" s="132" t="s">
        <v>47</v>
      </c>
      <c r="E13" s="229" t="s">
        <v>850</v>
      </c>
      <c r="F13" s="230"/>
      <c r="G13" s="124"/>
      <c r="H13" s="194"/>
      <c r="I13" s="200"/>
      <c r="J13" s="200"/>
      <c r="K13" s="200"/>
      <c r="L13" s="200"/>
      <c r="M13" s="200"/>
      <c r="N13" s="200"/>
    </row>
    <row r="14" spans="1:14" ht="20.149999999999999" customHeight="1" x14ac:dyDescent="0.45">
      <c r="B14" s="225"/>
      <c r="C14" s="227"/>
      <c r="D14" s="132" t="s">
        <v>48</v>
      </c>
      <c r="E14" s="229" t="s">
        <v>851</v>
      </c>
      <c r="F14" s="230"/>
      <c r="G14" s="124"/>
      <c r="H14" s="194"/>
      <c r="I14" s="200"/>
      <c r="J14" s="200"/>
      <c r="K14" s="200"/>
      <c r="L14" s="200"/>
      <c r="M14" s="200"/>
      <c r="N14" s="200"/>
    </row>
    <row r="15" spans="1:14" ht="20.149999999999999" customHeight="1" x14ac:dyDescent="0.45">
      <c r="B15" s="225"/>
      <c r="C15" s="227"/>
      <c r="D15" s="132" t="s">
        <v>49</v>
      </c>
      <c r="E15" s="229" t="s">
        <v>852</v>
      </c>
      <c r="F15" s="230"/>
      <c r="G15" s="124"/>
      <c r="H15" s="194"/>
      <c r="I15" s="200"/>
      <c r="J15" s="200"/>
      <c r="K15" s="200"/>
      <c r="L15" s="200"/>
      <c r="M15" s="200"/>
      <c r="N15" s="200"/>
    </row>
    <row r="16" spans="1:14" ht="20.149999999999999" customHeight="1" x14ac:dyDescent="0.45">
      <c r="B16" s="225"/>
      <c r="C16" s="227"/>
      <c r="D16" s="132" t="s">
        <v>50</v>
      </c>
      <c r="E16" s="229" t="s">
        <v>853</v>
      </c>
      <c r="F16" s="230"/>
      <c r="G16" s="124"/>
      <c r="H16" s="194"/>
      <c r="I16" s="200"/>
      <c r="J16" s="200"/>
      <c r="K16" s="200"/>
      <c r="L16" s="200"/>
      <c r="M16" s="200"/>
      <c r="N16" s="200"/>
    </row>
    <row r="17" spans="2:14" ht="20.149999999999999" customHeight="1" x14ac:dyDescent="0.45">
      <c r="B17" s="225"/>
      <c r="C17" s="227"/>
      <c r="D17" s="132" t="s">
        <v>51</v>
      </c>
      <c r="E17" s="229" t="s">
        <v>854</v>
      </c>
      <c r="F17" s="230"/>
      <c r="G17" s="124"/>
      <c r="H17" s="194"/>
      <c r="I17" s="200"/>
      <c r="J17" s="200"/>
      <c r="K17" s="200"/>
      <c r="L17" s="200"/>
      <c r="M17" s="200"/>
      <c r="N17" s="200"/>
    </row>
    <row r="18" spans="2:14" ht="20.149999999999999" customHeight="1" x14ac:dyDescent="0.45">
      <c r="B18" s="225"/>
      <c r="C18" s="227"/>
      <c r="D18" s="132" t="s">
        <v>52</v>
      </c>
      <c r="E18" s="229" t="s">
        <v>855</v>
      </c>
      <c r="F18" s="230"/>
      <c r="G18" s="124"/>
    </row>
    <row r="19" spans="2:14" ht="20.149999999999999" customHeight="1" x14ac:dyDescent="0.45">
      <c r="B19" s="225"/>
      <c r="C19" s="227"/>
      <c r="D19" s="132" t="s">
        <v>53</v>
      </c>
      <c r="E19" s="229" t="s">
        <v>856</v>
      </c>
      <c r="F19" s="230"/>
      <c r="G19" s="124"/>
    </row>
    <row r="20" spans="2:14" ht="20.149999999999999" customHeight="1" x14ac:dyDescent="0.45">
      <c r="B20" s="225"/>
      <c r="C20" s="227"/>
      <c r="D20" s="132" t="s">
        <v>54</v>
      </c>
      <c r="E20" s="229" t="s">
        <v>857</v>
      </c>
      <c r="F20" s="230"/>
      <c r="G20" s="124"/>
    </row>
    <row r="21" spans="2:14" ht="5.25" customHeight="1" x14ac:dyDescent="0.45">
      <c r="B21" s="195"/>
      <c r="C21" s="196"/>
      <c r="D21" s="197"/>
      <c r="E21" s="198"/>
      <c r="F21" s="198"/>
      <c r="G21" s="124"/>
    </row>
    <row r="22" spans="2:14" x14ac:dyDescent="0.45">
      <c r="B22" s="225" t="s">
        <v>55</v>
      </c>
      <c r="C22" s="228" t="s">
        <v>1</v>
      </c>
      <c r="D22" s="228"/>
      <c r="E22" s="191" t="s">
        <v>56</v>
      </c>
      <c r="F22" s="191" t="s">
        <v>57</v>
      </c>
    </row>
    <row r="23" spans="2:14" ht="34.5" customHeight="1" x14ac:dyDescent="0.45">
      <c r="B23" s="225"/>
      <c r="C23" s="224" t="s">
        <v>12</v>
      </c>
      <c r="D23" s="224"/>
      <c r="E23" s="192">
        <f>COUNTIF('A3.匹配性分析'!H4:H45,"中/高风险")</f>
        <v>1</v>
      </c>
      <c r="F23" s="192">
        <f>COUNTIF('A3.匹配性分析'!H4:H45,"低风险")</f>
        <v>6</v>
      </c>
    </row>
    <row r="24" spans="2:14" ht="34.5" customHeight="1" x14ac:dyDescent="0.45">
      <c r="B24" s="225"/>
      <c r="C24" s="224" t="s">
        <v>22</v>
      </c>
      <c r="D24" s="224"/>
      <c r="E24" s="199">
        <f>COUNTIF(B.业务系统安全!L:L,"&gt;=30")</f>
        <v>0</v>
      </c>
      <c r="F24" s="199">
        <f>COUNTIF(B.业务系统安全!L:L,"&lt;30")-COUNTIF(B.业务系统安全!L:L,"0")</f>
        <v>0</v>
      </c>
    </row>
    <row r="25" spans="2:14" ht="35.25" customHeight="1" x14ac:dyDescent="0.45">
      <c r="B25" s="225"/>
      <c r="C25" s="224" t="s">
        <v>25</v>
      </c>
      <c r="D25" s="224"/>
      <c r="E25" s="199">
        <f>COUNTIF('C.数据安全'!L:L,"&gt;=30")</f>
        <v>0</v>
      </c>
      <c r="F25" s="199">
        <f>COUNTIF('C.数据安全'!L:L,"&lt;30")-COUNTIF('C.数据安全'!L:L,"0")</f>
        <v>0</v>
      </c>
    </row>
    <row r="26" spans="2:14" ht="6.75" customHeight="1" x14ac:dyDescent="0.45">
      <c r="B26" s="195"/>
      <c r="C26" s="196"/>
      <c r="D26" s="197"/>
      <c r="E26" s="198"/>
      <c r="F26" s="198"/>
    </row>
    <row r="27" spans="2:14" x14ac:dyDescent="0.45">
      <c r="B27" s="225" t="s">
        <v>58</v>
      </c>
      <c r="C27" s="228" t="s">
        <v>1</v>
      </c>
      <c r="D27" s="228"/>
      <c r="E27" s="191" t="s">
        <v>59</v>
      </c>
      <c r="F27" s="191" t="s">
        <v>60</v>
      </c>
    </row>
    <row r="28" spans="2:14" ht="56.25" customHeight="1" x14ac:dyDescent="0.45">
      <c r="B28" s="225"/>
      <c r="C28" s="224" t="s">
        <v>12</v>
      </c>
      <c r="D28" s="224"/>
      <c r="E28" s="193"/>
      <c r="F28" s="193"/>
    </row>
    <row r="29" spans="2:14" ht="52.5" customHeight="1" x14ac:dyDescent="0.45">
      <c r="B29" s="225"/>
      <c r="C29" s="224" t="s">
        <v>22</v>
      </c>
      <c r="D29" s="224"/>
      <c r="E29" s="193"/>
      <c r="F29" s="193"/>
    </row>
    <row r="30" spans="2:14" ht="47.25" customHeight="1" x14ac:dyDescent="0.45">
      <c r="B30" s="225"/>
      <c r="C30" s="224" t="s">
        <v>25</v>
      </c>
      <c r="D30" s="224"/>
      <c r="E30" s="193"/>
      <c r="F30" s="193"/>
    </row>
    <row r="31" spans="2:14" x14ac:dyDescent="0.45">
      <c r="E31" s="188"/>
    </row>
    <row r="32" spans="2:14" x14ac:dyDescent="0.45">
      <c r="E32" s="188"/>
    </row>
  </sheetData>
  <sheetProtection algorithmName="SHA-512" hashValue="vYloJtYj1P/ssTK+wEmfRwXv5NUbcivjWzb0Lymp12YhXigDpDKub9n7mTOqzclW3f+RunSIqwM6bU1tm2+M3w==" saltValue="tJFjwj+be6hqoFXk73fLZQ==" spinCount="100000" sheet="1" objects="1" scenarios="1"/>
  <mergeCells count="34">
    <mergeCell ref="B1:F1"/>
    <mergeCell ref="E2:F2"/>
    <mergeCell ref="E3:F3"/>
    <mergeCell ref="E4:F4"/>
    <mergeCell ref="E5:F5"/>
    <mergeCell ref="E6:F6"/>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C28:D28"/>
    <mergeCell ref="C29:D29"/>
    <mergeCell ref="C30:D30"/>
    <mergeCell ref="B2:B20"/>
    <mergeCell ref="B22:B25"/>
    <mergeCell ref="B27:B30"/>
    <mergeCell ref="C2:C5"/>
    <mergeCell ref="C6:C9"/>
    <mergeCell ref="C10:C20"/>
    <mergeCell ref="C22:D22"/>
    <mergeCell ref="C23:D23"/>
    <mergeCell ref="C24:D24"/>
    <mergeCell ref="C25:D25"/>
    <mergeCell ref="C27:D27"/>
  </mergeCells>
  <phoneticPr fontId="28" type="noConversion"/>
  <dataValidations count="1">
    <dataValidation type="list" allowBlank="1" showInputMessage="1" showErrorMessage="1" sqref="E21" xr:uid="{00000000-0002-0000-0100-000000000000}">
      <formula1>"是,否"</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4506668294322"/>
  </sheetPr>
  <dimension ref="A1:J23"/>
  <sheetViews>
    <sheetView zoomScale="80" zoomScaleNormal="80" workbookViewId="0">
      <pane xSplit="3" ySplit="2" topLeftCell="D3" activePane="bottomRight" state="frozen"/>
      <selection pane="topRight"/>
      <selection pane="bottomLeft"/>
      <selection pane="bottomRight" activeCell="L10" sqref="L10"/>
    </sheetView>
  </sheetViews>
  <sheetFormatPr defaultColWidth="9" defaultRowHeight="16.5" x14ac:dyDescent="0.3"/>
  <cols>
    <col min="1" max="1" width="9.58203125" style="124" customWidth="1"/>
    <col min="2" max="2" width="12.33203125" style="134" customWidth="1"/>
    <col min="3" max="3" width="20.08203125" style="135" customWidth="1"/>
    <col min="4" max="4" width="47.83203125" style="124" customWidth="1"/>
    <col min="5" max="5" width="14.83203125" style="134" hidden="1" customWidth="1"/>
    <col min="6" max="6" width="40.58203125" style="124" customWidth="1"/>
    <col min="7" max="7" width="7.75" style="134" customWidth="1"/>
    <col min="8" max="8" width="15.75" style="134" customWidth="1"/>
    <col min="9" max="9" width="46.58203125" style="134" customWidth="1"/>
    <col min="10" max="10" width="32.58203125" style="124" hidden="1" customWidth="1"/>
    <col min="11" max="16384" width="9" style="124"/>
  </cols>
  <sheetData>
    <row r="1" spans="1:10" ht="60.75" customHeight="1" x14ac:dyDescent="0.3">
      <c r="A1" s="232" t="s">
        <v>61</v>
      </c>
      <c r="B1" s="233"/>
      <c r="C1" s="233"/>
      <c r="D1" s="233"/>
      <c r="E1" s="233"/>
      <c r="F1" s="233"/>
      <c r="G1" s="233"/>
      <c r="H1" s="233"/>
      <c r="I1" s="233"/>
      <c r="J1" s="233"/>
    </row>
    <row r="2" spans="1:10" ht="30" customHeight="1" x14ac:dyDescent="0.3">
      <c r="A2" s="158" t="s">
        <v>62</v>
      </c>
      <c r="B2" s="158" t="s">
        <v>63</v>
      </c>
      <c r="C2" s="169" t="s">
        <v>64</v>
      </c>
      <c r="D2" s="157" t="s">
        <v>65</v>
      </c>
      <c r="E2" s="157" t="s">
        <v>66</v>
      </c>
      <c r="F2" s="234" t="s">
        <v>67</v>
      </c>
      <c r="G2" s="235"/>
      <c r="H2" s="158" t="s">
        <v>68</v>
      </c>
      <c r="I2" s="158" t="s">
        <v>69</v>
      </c>
      <c r="J2" s="182"/>
    </row>
    <row r="3" spans="1:10" ht="55.5" customHeight="1" x14ac:dyDescent="0.3">
      <c r="A3" s="236" t="s">
        <v>70</v>
      </c>
      <c r="B3" s="236" t="s">
        <v>71</v>
      </c>
      <c r="C3" s="170" t="s">
        <v>72</v>
      </c>
      <c r="D3" s="171" t="s">
        <v>73</v>
      </c>
      <c r="E3" s="172" t="s">
        <v>74</v>
      </c>
      <c r="F3" s="171" t="s">
        <v>75</v>
      </c>
      <c r="G3" s="173" t="s">
        <v>76</v>
      </c>
      <c r="H3" s="172" t="str">
        <f>IF(G3="否","安全风险较低","安全风险较高")</f>
        <v>安全风险较低</v>
      </c>
      <c r="I3" s="183" t="str">
        <f>J3</f>
        <v>XX业务用户规模为…，（是/否）建立上线前或用户规模发生较大变化时开展评估工作的管理制度</v>
      </c>
      <c r="J3" s="184" t="s">
        <v>77</v>
      </c>
    </row>
    <row r="4" spans="1:10" ht="49.5" x14ac:dyDescent="0.3">
      <c r="A4" s="237"/>
      <c r="B4" s="237"/>
      <c r="C4" s="170" t="s">
        <v>78</v>
      </c>
      <c r="D4" s="171" t="s">
        <v>79</v>
      </c>
      <c r="E4" s="172" t="s">
        <v>80</v>
      </c>
      <c r="F4" s="171" t="s">
        <v>81</v>
      </c>
      <c r="G4" s="173" t="s">
        <v>76</v>
      </c>
      <c r="H4" s="172" t="str">
        <f t="shared" ref="H4:H5" si="0">IF(G4="否","安全风险较低","安全风险较高")</f>
        <v>安全风险较低</v>
      </c>
      <c r="I4" s="183" t="str">
        <f t="shared" ref="I4:I7" si="1">J4</f>
        <v>XX业务用户类型主要集中在…</v>
      </c>
      <c r="J4" s="184" t="s">
        <v>82</v>
      </c>
    </row>
    <row r="5" spans="1:10" ht="66" x14ac:dyDescent="0.3">
      <c r="A5" s="237"/>
      <c r="B5" s="237"/>
      <c r="C5" s="170" t="s">
        <v>83</v>
      </c>
      <c r="D5" s="171" t="s">
        <v>84</v>
      </c>
      <c r="E5" s="172" t="s">
        <v>80</v>
      </c>
      <c r="F5" s="171" t="s">
        <v>85</v>
      </c>
      <c r="G5" s="173" t="s">
        <v>76</v>
      </c>
      <c r="H5" s="172" t="str">
        <f t="shared" si="0"/>
        <v>安全风险较低</v>
      </c>
      <c r="I5" s="183" t="str">
        <f t="shared" si="1"/>
        <v>XX业务用户相关性情况为…</v>
      </c>
      <c r="J5" s="184" t="s">
        <v>86</v>
      </c>
    </row>
    <row r="6" spans="1:10" ht="82.5" x14ac:dyDescent="0.3">
      <c r="A6" s="237"/>
      <c r="B6" s="237"/>
      <c r="C6" s="143" t="s">
        <v>87</v>
      </c>
      <c r="D6" s="174" t="s">
        <v>88</v>
      </c>
      <c r="E6" s="144" t="s">
        <v>80</v>
      </c>
      <c r="F6" s="175" t="s">
        <v>89</v>
      </c>
      <c r="G6" s="176" t="s">
        <v>90</v>
      </c>
      <c r="H6" s="172" t="str">
        <f>IF(G6="是","安全风险较低","安全风险较高")</f>
        <v>安全风险较低</v>
      </c>
      <c r="I6" s="183" t="str">
        <f t="shared" si="1"/>
        <v>XX业务实名核验情况…</v>
      </c>
      <c r="J6" s="185" t="s">
        <v>91</v>
      </c>
    </row>
    <row r="7" spans="1:10" ht="115.5" x14ac:dyDescent="0.3">
      <c r="A7" s="237"/>
      <c r="B7" s="237"/>
      <c r="C7" s="138" t="s">
        <v>92</v>
      </c>
      <c r="D7" s="177" t="s">
        <v>93</v>
      </c>
      <c r="E7" s="140" t="s">
        <v>80</v>
      </c>
      <c r="F7" s="178" t="s">
        <v>94</v>
      </c>
      <c r="G7" s="161" t="s">
        <v>90</v>
      </c>
      <c r="H7" s="172" t="str">
        <f>IF(G7="是","安全风险较低","安全风险较高")</f>
        <v>安全风险较低</v>
      </c>
      <c r="I7" s="183" t="str">
        <f t="shared" si="1"/>
        <v>XX业务用户真实身份鉴别手段为…</v>
      </c>
      <c r="J7" s="186" t="s">
        <v>95</v>
      </c>
    </row>
    <row r="8" spans="1:10" ht="55.5" customHeight="1" x14ac:dyDescent="0.3">
      <c r="A8" s="237"/>
      <c r="B8" s="236" t="s">
        <v>96</v>
      </c>
      <c r="C8" s="170" t="s">
        <v>97</v>
      </c>
      <c r="D8" s="171" t="s">
        <v>98</v>
      </c>
      <c r="E8" s="172" t="s">
        <v>80</v>
      </c>
      <c r="F8" s="171" t="s">
        <v>99</v>
      </c>
      <c r="G8" s="173" t="s">
        <v>76</v>
      </c>
      <c r="H8" s="172" t="str">
        <f>IF(AND('0.评估汇总'!$E$11="否",'0.评估汇总'!$E$12="否"),"不适用",IF(G8="否","安全风险较低","安全风险较高"))</f>
        <v>安全风险较低</v>
      </c>
      <c r="I8" s="183" t="str">
        <f t="shared" ref="I8" si="2">IF(H8="不适用","该业务不具有信息发布功能",J8)</f>
        <v>XX业务信息主题类别为…</v>
      </c>
      <c r="J8" s="184" t="s">
        <v>100</v>
      </c>
    </row>
    <row r="9" spans="1:10" ht="66" x14ac:dyDescent="0.3">
      <c r="A9" s="237"/>
      <c r="B9" s="238"/>
      <c r="C9" s="170" t="s">
        <v>101</v>
      </c>
      <c r="D9" s="171" t="s">
        <v>102</v>
      </c>
      <c r="E9" s="172" t="s">
        <v>80</v>
      </c>
      <c r="F9" s="171" t="s">
        <v>103</v>
      </c>
      <c r="G9" s="173" t="s">
        <v>76</v>
      </c>
      <c r="H9" s="172" t="str">
        <f>IF(AND('0.评估汇总'!$E$11="否",'0.评估汇总'!$E$12="否"),"不适用",IF(G9="否","安全风险较低","安全风险较高"))</f>
        <v>安全风险较低</v>
      </c>
      <c r="I9" s="183" t="str">
        <f t="shared" ref="I9:I17" si="3">IF(H9="不适用","该业务不具有信息发布功能",J9)</f>
        <v>XX业务信息主题相关性情况…</v>
      </c>
      <c r="J9" s="184" t="s">
        <v>104</v>
      </c>
    </row>
    <row r="10" spans="1:10" ht="66" x14ac:dyDescent="0.3">
      <c r="A10" s="237"/>
      <c r="B10" s="236" t="s">
        <v>105</v>
      </c>
      <c r="C10" s="170" t="s">
        <v>106</v>
      </c>
      <c r="D10" s="171" t="s">
        <v>107</v>
      </c>
      <c r="E10" s="172" t="s">
        <v>80</v>
      </c>
      <c r="F10" s="171" t="s">
        <v>108</v>
      </c>
      <c r="G10" s="173" t="s">
        <v>76</v>
      </c>
      <c r="H10" s="172" t="str">
        <f>IF(AND('0.评估汇总'!$E$11="否",'0.评估汇总'!$E$12="否"),"不适用",IF(G10="否","安全风险较低","安全风险较高"))</f>
        <v>安全风险较低</v>
      </c>
      <c r="I10" s="183" t="str">
        <f t="shared" si="3"/>
        <v>XX业务信息呈现方式（承载的信息格式）主要为…</v>
      </c>
      <c r="J10" s="184" t="s">
        <v>109</v>
      </c>
    </row>
    <row r="11" spans="1:10" ht="49.5" x14ac:dyDescent="0.3">
      <c r="A11" s="237"/>
      <c r="B11" s="238"/>
      <c r="C11" s="170" t="s">
        <v>110</v>
      </c>
      <c r="D11" s="171" t="s">
        <v>111</v>
      </c>
      <c r="E11" s="172" t="s">
        <v>80</v>
      </c>
      <c r="F11" s="171" t="s">
        <v>112</v>
      </c>
      <c r="G11" s="173" t="s">
        <v>76</v>
      </c>
      <c r="H11" s="172" t="str">
        <f>IF(AND('0.评估汇总'!$E$11="否",'0.评估汇总'!$E$12="否"),"不适用",IF(G11="否","安全风险较低","安全风险较高"))</f>
        <v>安全风险较低</v>
      </c>
      <c r="I11" s="183" t="str">
        <f t="shared" si="3"/>
        <v>XX业务语言类型为...</v>
      </c>
      <c r="J11" s="184" t="s">
        <v>113</v>
      </c>
    </row>
    <row r="12" spans="1:10" ht="66" x14ac:dyDescent="0.3">
      <c r="A12" s="237"/>
      <c r="B12" s="236" t="s">
        <v>114</v>
      </c>
      <c r="C12" s="179" t="s">
        <v>115</v>
      </c>
      <c r="D12" s="180" t="s">
        <v>116</v>
      </c>
      <c r="E12" s="172" t="s">
        <v>117</v>
      </c>
      <c r="F12" s="180" t="s">
        <v>118</v>
      </c>
      <c r="G12" s="181" t="s">
        <v>90</v>
      </c>
      <c r="H12" s="172" t="str">
        <f>IF(AND('0.评估汇总'!$E$11="否",'0.评估汇总'!$E$12="否"),"不适用",IF(G12="是","安全风险较低","安全风险较高"))</f>
        <v>安全风险较低</v>
      </c>
      <c r="I12" s="183" t="str">
        <f t="shared" si="3"/>
        <v>XX业务内容源管控措施为…（内容源引入流程和机制、内容发布流程和机制、内容审核机制）</v>
      </c>
      <c r="J12" s="185" t="s">
        <v>119</v>
      </c>
    </row>
    <row r="13" spans="1:10" ht="66" x14ac:dyDescent="0.3">
      <c r="A13" s="237"/>
      <c r="B13" s="238"/>
      <c r="C13" s="143" t="s">
        <v>120</v>
      </c>
      <c r="D13" s="174" t="s">
        <v>121</v>
      </c>
      <c r="E13" s="144" t="s">
        <v>80</v>
      </c>
      <c r="F13" s="174" t="s">
        <v>122</v>
      </c>
      <c r="G13" s="176" t="s">
        <v>76</v>
      </c>
      <c r="H13" s="172" t="str">
        <f>IF(AND('0.评估汇总'!$E$11="否",'0.评估汇总'!$E$12="否"),"不适用",IF('0.评估汇总'!E12="否","安全风险较低","安全风险较高"))</f>
        <v>安全风险较高</v>
      </c>
      <c r="I13" s="183" t="str">
        <f t="shared" si="3"/>
        <v>XX业务信息产生方式为…</v>
      </c>
      <c r="J13" s="187" t="s">
        <v>123</v>
      </c>
    </row>
    <row r="14" spans="1:10" ht="82.5" x14ac:dyDescent="0.3">
      <c r="A14" s="237"/>
      <c r="B14" s="236" t="s">
        <v>124</v>
      </c>
      <c r="C14" s="138" t="s">
        <v>125</v>
      </c>
      <c r="D14" s="177" t="s">
        <v>126</v>
      </c>
      <c r="E14" s="140" t="s">
        <v>80</v>
      </c>
      <c r="F14" s="177" t="s">
        <v>127</v>
      </c>
      <c r="G14" s="161" t="s">
        <v>76</v>
      </c>
      <c r="H14" s="172" t="str">
        <f>IF(AND('0.评估汇总'!$E$11="否",'0.评估汇总'!$E$12="否"),"不适用",IF(G14="否","安全风险较低","安全风险较高"))</f>
        <v>安全风险较低</v>
      </c>
      <c r="I14" s="183" t="str">
        <f t="shared" si="3"/>
        <v>XX业务信息传播方式为…</v>
      </c>
      <c r="J14" s="186" t="s">
        <v>128</v>
      </c>
    </row>
    <row r="15" spans="1:10" ht="82.5" x14ac:dyDescent="0.3">
      <c r="A15" s="237"/>
      <c r="B15" s="237"/>
      <c r="C15" s="170" t="s">
        <v>129</v>
      </c>
      <c r="D15" s="171" t="s">
        <v>130</v>
      </c>
      <c r="E15" s="172" t="s">
        <v>80</v>
      </c>
      <c r="F15" s="171" t="s">
        <v>131</v>
      </c>
      <c r="G15" s="173" t="s">
        <v>76</v>
      </c>
      <c r="H15" s="172" t="str">
        <f>IF(AND('0.评估汇总'!$E$11="否",'0.评估汇总'!$E$12="否"),"不适用",IF(G15="否","安全风险较低","安全风险较高"))</f>
        <v>安全风险较低</v>
      </c>
      <c r="I15" s="183" t="str">
        <f t="shared" si="3"/>
        <v>XX业务通信媒介情况…</v>
      </c>
      <c r="J15" s="184" t="s">
        <v>132</v>
      </c>
    </row>
    <row r="16" spans="1:10" ht="59.25" customHeight="1" x14ac:dyDescent="0.3">
      <c r="A16" s="237"/>
      <c r="B16" s="238"/>
      <c r="C16" s="170" t="s">
        <v>133</v>
      </c>
      <c r="D16" s="171" t="s">
        <v>134</v>
      </c>
      <c r="E16" s="172" t="s">
        <v>80</v>
      </c>
      <c r="F16" s="171" t="s">
        <v>135</v>
      </c>
      <c r="G16" s="173" t="s">
        <v>90</v>
      </c>
      <c r="H16" s="172" t="str">
        <f>IF(AND('0.评估汇总'!$E$11="否",'0.评估汇总'!$E$12="否"),"不适用",IF(G16="否","安全风险较低","安全风险较高"))</f>
        <v>安全风险较高</v>
      </c>
      <c r="I16" s="183" t="str">
        <f t="shared" si="3"/>
        <v>XX业务信息推送情况…，客户端（是/否）设置消息推送选项</v>
      </c>
      <c r="J16" s="184" t="s">
        <v>136</v>
      </c>
    </row>
    <row r="17" spans="1:10" ht="90" customHeight="1" x14ac:dyDescent="0.3">
      <c r="A17" s="237"/>
      <c r="B17" s="172" t="s">
        <v>137</v>
      </c>
      <c r="C17" s="170" t="s">
        <v>138</v>
      </c>
      <c r="D17" s="171" t="s">
        <v>139</v>
      </c>
      <c r="E17" s="172" t="s">
        <v>80</v>
      </c>
      <c r="F17" s="171" t="s">
        <v>140</v>
      </c>
      <c r="G17" s="173" t="s">
        <v>76</v>
      </c>
      <c r="H17" s="172" t="str">
        <f>IF(AND('0.评估汇总'!$E$11="否",'0.评估汇总'!$E$12="否"),"不适用",IF(G17="否","安全风险较低","安全风险较高"))</f>
        <v>安全风险较低</v>
      </c>
      <c r="I17" s="183" t="str">
        <f t="shared" si="3"/>
        <v>XX业务信息收取方式为…（用户主动获取/信息主动推送），（是/否）主动推送第三方/用户生成信息至用户（如公众账号功能）</v>
      </c>
      <c r="J17" s="184" t="s">
        <v>141</v>
      </c>
    </row>
    <row r="18" spans="1:10" ht="66" x14ac:dyDescent="0.3">
      <c r="A18" s="237"/>
      <c r="B18" s="140" t="s">
        <v>142</v>
      </c>
      <c r="C18" s="170" t="s">
        <v>143</v>
      </c>
      <c r="D18" s="171" t="s">
        <v>144</v>
      </c>
      <c r="E18" s="172" t="s">
        <v>145</v>
      </c>
      <c r="F18" s="171" t="s">
        <v>146</v>
      </c>
      <c r="G18" s="173" t="s">
        <v>90</v>
      </c>
      <c r="H18" s="172" t="str">
        <f>IF(G18="是","安全风险较低","安全风险较高")</f>
        <v>安全风险较低</v>
      </c>
      <c r="I18" s="183" t="str">
        <f>J18</f>
        <v>XX业务日志留存情况…（类型、时间）</v>
      </c>
      <c r="J18" s="184" t="s">
        <v>147</v>
      </c>
    </row>
    <row r="19" spans="1:10" ht="82.5" x14ac:dyDescent="0.3">
      <c r="A19" s="236" t="s">
        <v>148</v>
      </c>
      <c r="B19" s="172" t="s">
        <v>149</v>
      </c>
      <c r="C19" s="170" t="s">
        <v>150</v>
      </c>
      <c r="D19" s="171" t="s">
        <v>151</v>
      </c>
      <c r="E19" s="172" t="s">
        <v>152</v>
      </c>
      <c r="F19" s="171" t="s">
        <v>153</v>
      </c>
      <c r="G19" s="173" t="s">
        <v>76</v>
      </c>
      <c r="H19" s="172" t="str">
        <f>IF(G19="否","安全风险较低","安全风险较高")</f>
        <v>安全风险较低</v>
      </c>
      <c r="I19" s="183" t="str">
        <f>J19</f>
        <v>XX业务服务器、机房或节点分布情况…</v>
      </c>
      <c r="J19" s="184" t="s">
        <v>154</v>
      </c>
    </row>
    <row r="20" spans="1:10" ht="66" x14ac:dyDescent="0.3">
      <c r="A20" s="237"/>
      <c r="B20" s="236" t="s">
        <v>155</v>
      </c>
      <c r="C20" s="170" t="s">
        <v>156</v>
      </c>
      <c r="D20" s="171" t="s">
        <v>157</v>
      </c>
      <c r="E20" s="172" t="s">
        <v>152</v>
      </c>
      <c r="F20" s="171" t="s">
        <v>158</v>
      </c>
      <c r="G20" s="173" t="s">
        <v>76</v>
      </c>
      <c r="H20" s="172" t="str">
        <f t="shared" ref="H20:H21" si="4">IF(G20="否","安全风险较低","安全风险较高")</f>
        <v>安全风险较低</v>
      </c>
      <c r="I20" s="183" t="str">
        <f>J20</f>
        <v>XX业务系统平台资源调度方式…（是/否）采用云计算或第三方云服务</v>
      </c>
      <c r="J20" s="184" t="s">
        <v>159</v>
      </c>
    </row>
    <row r="21" spans="1:10" ht="47.25" customHeight="1" x14ac:dyDescent="0.3">
      <c r="A21" s="237"/>
      <c r="B21" s="238"/>
      <c r="C21" s="170" t="s">
        <v>160</v>
      </c>
      <c r="D21" s="171" t="s">
        <v>161</v>
      </c>
      <c r="E21" s="172" t="s">
        <v>152</v>
      </c>
      <c r="F21" s="171" t="s">
        <v>162</v>
      </c>
      <c r="G21" s="173" t="s">
        <v>76</v>
      </c>
      <c r="H21" s="172" t="str">
        <f t="shared" si="4"/>
        <v>安全风险较低</v>
      </c>
      <c r="I21" s="183" t="str">
        <f>J21</f>
        <v>XX业务系统平台资源调度方式…，（是/否）采用云内容分发网络技术</v>
      </c>
      <c r="J21" s="184" t="s">
        <v>163</v>
      </c>
    </row>
    <row r="22" spans="1:10" ht="81.75" customHeight="1" x14ac:dyDescent="0.3">
      <c r="A22" s="237"/>
      <c r="B22" s="144" t="s">
        <v>164</v>
      </c>
      <c r="C22" s="170" t="s">
        <v>165</v>
      </c>
      <c r="D22" s="171" t="s">
        <v>166</v>
      </c>
      <c r="E22" s="172" t="s">
        <v>117</v>
      </c>
      <c r="F22" s="171" t="s">
        <v>167</v>
      </c>
      <c r="G22" s="173" t="s">
        <v>76</v>
      </c>
      <c r="H22" s="172" t="str">
        <f>IF('0.评估汇总'!E8="中国电信独立运营","不适用",IF(G22="是","安全风险较低","安全风险较高"))</f>
        <v>安全风险较高</v>
      </c>
      <c r="I22" s="183" t="str">
        <f>IF(H22="不适用","该业务无合作方",J22)</f>
        <v>XX业务的合作模式为…对合作企业资质审核情况</v>
      </c>
      <c r="J22" s="184" t="s">
        <v>168</v>
      </c>
    </row>
    <row r="23" spans="1:10" ht="132" x14ac:dyDescent="0.3">
      <c r="A23" s="238"/>
      <c r="B23" s="140" t="s">
        <v>169</v>
      </c>
      <c r="C23" s="170" t="s">
        <v>170</v>
      </c>
      <c r="D23" s="171" t="s">
        <v>171</v>
      </c>
      <c r="E23" s="172" t="s">
        <v>172</v>
      </c>
      <c r="F23" s="171" t="s">
        <v>173</v>
      </c>
      <c r="G23" s="173" t="s">
        <v>76</v>
      </c>
      <c r="H23" s="172" t="str">
        <f>IF('0.评估汇总'!E20="否","不适用",IF(G23="否","安全风险较低","安全风险较高"))</f>
        <v>安全风险较低</v>
      </c>
      <c r="I23" s="183" t="str">
        <f>IF(H23="不适用","该业务不"&amp;'0.评估汇总'!D20,J23)</f>
        <v>XX业务第三方调用开放API接口情况…</v>
      </c>
      <c r="J23" s="184" t="s">
        <v>174</v>
      </c>
    </row>
  </sheetData>
  <sheetProtection algorithmName="SHA-512" hashValue="jsGpAZt4Fi5QoO34/5vSx3D/RLv5mnEw1gZ7lUfmbv8g+0Np0J/RtSoLWzRgmo/hyV20rA5DU712gUIGR6e/xA==" saltValue="TiQF15jUKaE/XsSQ+0axmg==" spinCount="100000" sheet="1" objects="1" scenarios="1"/>
  <mergeCells count="10">
    <mergeCell ref="A1:J1"/>
    <mergeCell ref="F2:G2"/>
    <mergeCell ref="A3:A18"/>
    <mergeCell ref="A19:A23"/>
    <mergeCell ref="B3:B7"/>
    <mergeCell ref="B8:B9"/>
    <mergeCell ref="B10:B11"/>
    <mergeCell ref="B12:B13"/>
    <mergeCell ref="B14:B16"/>
    <mergeCell ref="B20:B21"/>
  </mergeCells>
  <phoneticPr fontId="30" type="noConversion"/>
  <conditionalFormatting sqref="H3:H23">
    <cfRule type="containsText" dxfId="14" priority="6" operator="containsText" text="安全风险较高">
      <formula>NOT(ISERROR(SEARCH("安全风险较高",H3)))</formula>
    </cfRule>
  </conditionalFormatting>
  <conditionalFormatting sqref="I1:I1048576">
    <cfRule type="containsText" dxfId="13" priority="1" operator="containsText" text="XX业务">
      <formula>NOT(ISERROR(SEARCH("XX业务",I1)))</formula>
    </cfRule>
  </conditionalFormatting>
  <dataValidations count="1">
    <dataValidation type="list" allowBlank="1" showInputMessage="1" showErrorMessage="1" sqref="G3:G23" xr:uid="{00000000-0002-0000-0200-000000000000}">
      <formula1>"是,否"</formula1>
    </dataValidation>
  </dataValidations>
  <pageMargins left="0.7" right="0.7" top="0.75" bottom="0.75" header="0.3" footer="0.3"/>
  <pageSetup paperSize="9" orientation="landscape"/>
  <ignoredErrors>
    <ignoredError sqref="H12" formula="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4506668294322"/>
  </sheetPr>
  <dimension ref="A1:N31"/>
  <sheetViews>
    <sheetView zoomScale="80" zoomScaleNormal="80" workbookViewId="0">
      <pane xSplit="4" ySplit="2" topLeftCell="E27" activePane="bottomRight" state="frozen"/>
      <selection pane="topRight"/>
      <selection pane="bottomLeft"/>
      <selection pane="bottomRight" activeCell="D27" sqref="D27"/>
    </sheetView>
  </sheetViews>
  <sheetFormatPr defaultColWidth="9" defaultRowHeight="16.5" x14ac:dyDescent="0.3"/>
  <cols>
    <col min="1" max="1" width="9.08203125" style="134" customWidth="1"/>
    <col min="2" max="2" width="9" style="134" customWidth="1"/>
    <col min="3" max="3" width="5" style="134" customWidth="1"/>
    <col min="4" max="4" width="16" style="134" customWidth="1"/>
    <col min="5" max="5" width="65.83203125" style="124" customWidth="1"/>
    <col min="6" max="6" width="10.25" style="135" hidden="1" customWidth="1"/>
    <col min="7" max="7" width="50" style="135" customWidth="1"/>
    <col min="8" max="8" width="7.5" style="134" customWidth="1"/>
    <col min="9" max="9" width="9.33203125" style="124" customWidth="1"/>
    <col min="10" max="10" width="42.25" style="134" customWidth="1"/>
    <col min="11" max="11" width="41.83203125" style="124" hidden="1" customWidth="1"/>
    <col min="12" max="16384" width="9" style="124"/>
  </cols>
  <sheetData>
    <row r="1" spans="1:14" ht="51" customHeight="1" x14ac:dyDescent="0.3">
      <c r="A1" s="232" t="s">
        <v>175</v>
      </c>
      <c r="B1" s="233"/>
      <c r="C1" s="233"/>
      <c r="D1" s="233"/>
      <c r="E1" s="233"/>
      <c r="F1" s="233"/>
      <c r="G1" s="233"/>
      <c r="H1" s="233"/>
      <c r="I1" s="233"/>
      <c r="J1" s="233"/>
      <c r="K1" s="233"/>
    </row>
    <row r="2" spans="1:14" ht="30" customHeight="1" x14ac:dyDescent="0.3">
      <c r="A2" s="157" t="s">
        <v>62</v>
      </c>
      <c r="B2" s="157" t="s">
        <v>63</v>
      </c>
      <c r="C2" s="157" t="s">
        <v>176</v>
      </c>
      <c r="D2" s="157" t="s">
        <v>64</v>
      </c>
      <c r="E2" s="157" t="s">
        <v>65</v>
      </c>
      <c r="F2" s="157" t="s">
        <v>66</v>
      </c>
      <c r="G2" s="239" t="s">
        <v>67</v>
      </c>
      <c r="H2" s="235"/>
      <c r="I2" s="157" t="s">
        <v>68</v>
      </c>
      <c r="J2" s="164" t="s">
        <v>69</v>
      </c>
      <c r="K2" s="165"/>
    </row>
    <row r="3" spans="1:14" ht="132" x14ac:dyDescent="0.3">
      <c r="A3" s="236" t="s">
        <v>177</v>
      </c>
      <c r="B3" s="240" t="s">
        <v>178</v>
      </c>
      <c r="C3" s="140">
        <v>1</v>
      </c>
      <c r="D3" s="159" t="s">
        <v>179</v>
      </c>
      <c r="E3" s="160" t="s">
        <v>180</v>
      </c>
      <c r="F3" s="138" t="s">
        <v>80</v>
      </c>
      <c r="G3" s="138" t="s">
        <v>181</v>
      </c>
      <c r="H3" s="161" t="s">
        <v>182</v>
      </c>
      <c r="I3" s="140" t="str">
        <f>IF(OR('0.评估汇总'!E10="否",H3="不适用"),"不适用",IF(H3="是","满足","不满足"))</f>
        <v>不适用</v>
      </c>
      <c r="J3" s="166" t="str">
        <f>IF('0.评估汇总'!E10="否","该业务不"&amp;'0.评估汇总'!D10,IF(I3="满足",K3," "))</f>
        <v xml:space="preserve"> </v>
      </c>
      <c r="K3" s="167" t="s">
        <v>183</v>
      </c>
    </row>
    <row r="4" spans="1:14" ht="49.5" x14ac:dyDescent="0.3">
      <c r="A4" s="237"/>
      <c r="B4" s="240"/>
      <c r="C4" s="140">
        <v>2</v>
      </c>
      <c r="D4" s="159" t="s">
        <v>184</v>
      </c>
      <c r="E4" s="160" t="s">
        <v>185</v>
      </c>
      <c r="F4" s="138" t="s">
        <v>80</v>
      </c>
      <c r="G4" s="138" t="s">
        <v>186</v>
      </c>
      <c r="H4" s="161" t="s">
        <v>182</v>
      </c>
      <c r="I4" s="140" t="str">
        <f>IF(OR('0.评估汇总'!E13="否",H4="不适用"),"不适用",IF(H4="是","满足","不满足"))</f>
        <v>不适用</v>
      </c>
      <c r="J4" s="166" t="str">
        <f>IF('0.评估汇总'!E13="否","该业务不"&amp;'0.评估汇总'!D13,IF(I4="满足",K4," "))</f>
        <v xml:space="preserve"> </v>
      </c>
      <c r="K4" s="167" t="s">
        <v>187</v>
      </c>
    </row>
    <row r="5" spans="1:14" ht="66" x14ac:dyDescent="0.3">
      <c r="A5" s="237"/>
      <c r="B5" s="240"/>
      <c r="C5" s="140">
        <v>3</v>
      </c>
      <c r="D5" s="162" t="s">
        <v>188</v>
      </c>
      <c r="E5" s="163" t="s">
        <v>189</v>
      </c>
      <c r="F5" s="138" t="s">
        <v>80</v>
      </c>
      <c r="G5" s="138" t="s">
        <v>190</v>
      </c>
      <c r="H5" s="161"/>
      <c r="I5" s="140" t="str">
        <f>IF(OR('0.评估汇总'!E10="否",H5="不适用"),"不适用",IF(H5="是","满足","不满足"))</f>
        <v>不满足</v>
      </c>
      <c r="J5" s="166" t="str">
        <f>IF('0.评估汇总'!E10="否","该业务不"&amp;'0.评估汇总'!D10,IF(I5="满足",K5," "))</f>
        <v xml:space="preserve"> </v>
      </c>
      <c r="K5" s="167" t="s">
        <v>191</v>
      </c>
    </row>
    <row r="6" spans="1:14" ht="66" x14ac:dyDescent="0.3">
      <c r="A6" s="237"/>
      <c r="B6" s="240"/>
      <c r="C6" s="140">
        <v>4</v>
      </c>
      <c r="D6" s="140" t="s">
        <v>192</v>
      </c>
      <c r="E6" s="138" t="s">
        <v>193</v>
      </c>
      <c r="F6" s="138" t="s">
        <v>80</v>
      </c>
      <c r="G6" s="138" t="s">
        <v>194</v>
      </c>
      <c r="H6" s="161"/>
      <c r="I6" s="140" t="str">
        <f>IF(H6="是","满足",IF(H6="不适用","不适用","不满足"))</f>
        <v>不满足</v>
      </c>
      <c r="J6" s="166" t="str">
        <f>IF(I6="满足",K6," ")</f>
        <v xml:space="preserve"> </v>
      </c>
      <c r="K6" s="167" t="s">
        <v>195</v>
      </c>
    </row>
    <row r="7" spans="1:14" ht="66" x14ac:dyDescent="0.3">
      <c r="A7" s="237"/>
      <c r="B7" s="240"/>
      <c r="C7" s="140">
        <v>5</v>
      </c>
      <c r="D7" s="140" t="s">
        <v>196</v>
      </c>
      <c r="E7" s="138" t="s">
        <v>197</v>
      </c>
      <c r="F7" s="138" t="s">
        <v>198</v>
      </c>
      <c r="G7" s="138" t="s">
        <v>199</v>
      </c>
      <c r="H7" s="161"/>
      <c r="I7" s="140" t="str">
        <f>IF(OR('0.评估汇总'!E12="否",H7="不适用"),"不适用",IF(H7="是","满足","不满足"))</f>
        <v>不满足</v>
      </c>
      <c r="J7" s="166" t="str">
        <f>IF('0.评估汇总'!E12="否","该业务不"&amp;'0.评估汇总'!D12,IF(I7="满足",K7," "))</f>
        <v xml:space="preserve"> </v>
      </c>
      <c r="K7" s="167" t="s">
        <v>200</v>
      </c>
    </row>
    <row r="8" spans="1:14" ht="66" x14ac:dyDescent="0.3">
      <c r="A8" s="237"/>
      <c r="B8" s="240"/>
      <c r="C8" s="140">
        <v>6</v>
      </c>
      <c r="D8" s="162" t="s">
        <v>201</v>
      </c>
      <c r="E8" s="163" t="s">
        <v>202</v>
      </c>
      <c r="F8" s="138" t="s">
        <v>203</v>
      </c>
      <c r="G8" s="138" t="s">
        <v>204</v>
      </c>
      <c r="H8" s="161" t="s">
        <v>76</v>
      </c>
      <c r="I8" s="140" t="str">
        <f>IF(AND('0.评估汇总'!E12="否",'0.评估汇总'!E11="否"),"不适用",IF(H8="是","满足",IF(H8="否","不满足","不适用")))</f>
        <v>不满足</v>
      </c>
      <c r="J8" s="166" t="str">
        <f>IF(AND('0.评估汇总'!$E$12="否",'0.评估汇总'!$E$11="否"),"该业务不具有信息发布功能",IF(I8="满足",K8," "))</f>
        <v xml:space="preserve"> </v>
      </c>
      <c r="K8" s="167" t="s">
        <v>205</v>
      </c>
    </row>
    <row r="9" spans="1:14" ht="118.5" customHeight="1" x14ac:dyDescent="0.3">
      <c r="A9" s="237"/>
      <c r="B9" s="144" t="s">
        <v>206</v>
      </c>
      <c r="C9" s="140">
        <v>7</v>
      </c>
      <c r="D9" s="140" t="s">
        <v>207</v>
      </c>
      <c r="E9" s="138" t="s">
        <v>208</v>
      </c>
      <c r="F9" s="138" t="s">
        <v>145</v>
      </c>
      <c r="G9" s="138" t="s">
        <v>209</v>
      </c>
      <c r="H9" s="161" t="s">
        <v>90</v>
      </c>
      <c r="I9" s="140" t="str">
        <f>IF(AND('0.评估汇总'!E12="否",'0.评估汇总'!E11="否"),"不适用",IF(H9="是","满足",IF(H9="否","不满足","不适用")))</f>
        <v>满足</v>
      </c>
      <c r="J9" s="166" t="str">
        <f>IF(AND('0.评估汇总'!$E$12="否",'0.评估汇总'!$E$11="否"),"该业务不具有信息发布功能",IF(I9="满足",K9," "))</f>
        <v>描述XX业务针对公共违法信息内容监测处置的管理机制和技术手段，提供违法信息样本库（有更新功能）截图。</v>
      </c>
      <c r="K9" s="167" t="s">
        <v>210</v>
      </c>
    </row>
    <row r="10" spans="1:14" ht="49.5" x14ac:dyDescent="0.3">
      <c r="A10" s="237"/>
      <c r="B10" s="162" t="s">
        <v>211</v>
      </c>
      <c r="C10" s="140">
        <v>8</v>
      </c>
      <c r="D10" s="162" t="s">
        <v>211</v>
      </c>
      <c r="E10" s="163" t="s">
        <v>212</v>
      </c>
      <c r="F10" s="138" t="s">
        <v>80</v>
      </c>
      <c r="G10" s="138" t="s">
        <v>213</v>
      </c>
      <c r="H10" s="161" t="s">
        <v>182</v>
      </c>
      <c r="I10" s="140" t="str">
        <f>IF(OR('0.评估汇总'!E17="否",H10="不适用"),"不适用",IF(H10="是","满足","不满足"))</f>
        <v>不适用</v>
      </c>
      <c r="J10" s="166" t="str">
        <f>IF('0.评估汇总'!E17="否","该业务不"&amp;'0.评估汇总'!D17,IF(I10="满足",K10," "))</f>
        <v xml:space="preserve"> </v>
      </c>
      <c r="K10" s="167" t="s">
        <v>214</v>
      </c>
      <c r="N10" s="168"/>
    </row>
    <row r="11" spans="1:14" ht="66" x14ac:dyDescent="0.3">
      <c r="A11" s="237"/>
      <c r="B11" s="140" t="s">
        <v>215</v>
      </c>
      <c r="C11" s="140">
        <v>9</v>
      </c>
      <c r="D11" s="140" t="s">
        <v>215</v>
      </c>
      <c r="E11" s="138" t="s">
        <v>216</v>
      </c>
      <c r="F11" s="138" t="s">
        <v>152</v>
      </c>
      <c r="G11" s="138" t="s">
        <v>217</v>
      </c>
      <c r="H11" s="161" t="s">
        <v>90</v>
      </c>
      <c r="I11" s="140" t="str">
        <f>IF(OR('0.评估汇总'!E13="否",H11="不适用"),"不适用",IF(H11="是","满足","不满足"))</f>
        <v>满足</v>
      </c>
      <c r="J11" s="166" t="str">
        <f>IF('0.评估汇总'!E13="否","该业务不"&amp;'0.评估汇总'!D13,IF(I11="满足",K11," "))</f>
        <v>描述XX业务对于公众账号发布的公开信息内容作违法信息日常监测巡查的工作机制和人员配备，提供相应管理文件及相关记录。</v>
      </c>
      <c r="K11" s="167" t="s">
        <v>218</v>
      </c>
    </row>
    <row r="12" spans="1:14" ht="49.5" x14ac:dyDescent="0.3">
      <c r="A12" s="237"/>
      <c r="B12" s="140" t="s">
        <v>219</v>
      </c>
      <c r="C12" s="140">
        <v>10</v>
      </c>
      <c r="D12" s="140" t="s">
        <v>219</v>
      </c>
      <c r="E12" s="138" t="s">
        <v>220</v>
      </c>
      <c r="F12" s="138" t="s">
        <v>117</v>
      </c>
      <c r="G12" s="138" t="s">
        <v>221</v>
      </c>
      <c r="H12" s="161" t="s">
        <v>182</v>
      </c>
      <c r="I12" s="140" t="str">
        <f>IF(OR('0.评估汇总'!E16="否",H12="不适用"),"不适用",IF(H12="是","满足","不满足"))</f>
        <v>不适用</v>
      </c>
      <c r="J12" s="166" t="str">
        <f>IF('0.评估汇总'!E16="否","该业务不"&amp;'0.评估汇总'!D16,IF(I12="满足",K12," "))</f>
        <v xml:space="preserve"> </v>
      </c>
      <c r="K12" s="167" t="s">
        <v>222</v>
      </c>
    </row>
    <row r="13" spans="1:14" ht="82.5" x14ac:dyDescent="0.3">
      <c r="A13" s="237"/>
      <c r="B13" s="240" t="s">
        <v>223</v>
      </c>
      <c r="C13" s="140">
        <v>11</v>
      </c>
      <c r="D13" s="140" t="s">
        <v>224</v>
      </c>
      <c r="E13" s="138" t="s">
        <v>225</v>
      </c>
      <c r="F13" s="138" t="s">
        <v>80</v>
      </c>
      <c r="G13" s="138" t="s">
        <v>226</v>
      </c>
      <c r="H13" s="161" t="s">
        <v>182</v>
      </c>
      <c r="I13" s="140" t="str">
        <f>IF(OR('0.评估汇总'!E14="否",H13="不适用"),"不适用",IF(H13="是","满足","不满足"))</f>
        <v>不适用</v>
      </c>
      <c r="J13" s="166" t="str">
        <f>IF('0.评估汇总'!E14="否","该业务不"&amp;'0.评估汇总'!D14,IF(I13="满足",K13," "))</f>
        <v xml:space="preserve"> </v>
      </c>
      <c r="K13" s="167" t="s">
        <v>227</v>
      </c>
    </row>
    <row r="14" spans="1:14" ht="49.5" x14ac:dyDescent="0.3">
      <c r="A14" s="237"/>
      <c r="B14" s="240"/>
      <c r="C14" s="140">
        <v>12</v>
      </c>
      <c r="D14" s="140" t="s">
        <v>228</v>
      </c>
      <c r="E14" s="138" t="s">
        <v>229</v>
      </c>
      <c r="F14" s="138" t="s">
        <v>145</v>
      </c>
      <c r="G14" s="138" t="s">
        <v>230</v>
      </c>
      <c r="H14" s="161" t="s">
        <v>90</v>
      </c>
      <c r="I14" s="140" t="str">
        <f>IF(OR('0.评估汇总'!E15="否",H14="不适用"),"不适用",IF(H14="是","满足","不满足"))</f>
        <v>满足</v>
      </c>
      <c r="J14" s="166" t="str">
        <f>IF(AND('0.评估汇总'!E15="否",I14="不适用"),"该业务不"&amp;'0.评估汇总'!D15,IF(I14="满足",K14," "))</f>
        <v>描述XX业务针对匿名发布功能配备的信息监测处置管理机制，提供技术手段截图。</v>
      </c>
      <c r="K14" s="167" t="s">
        <v>231</v>
      </c>
    </row>
    <row r="15" spans="1:14" ht="66" x14ac:dyDescent="0.3">
      <c r="A15" s="237"/>
      <c r="B15" s="240"/>
      <c r="C15" s="140">
        <v>13</v>
      </c>
      <c r="D15" s="140" t="s">
        <v>232</v>
      </c>
      <c r="E15" s="138" t="s">
        <v>233</v>
      </c>
      <c r="F15" s="138" t="s">
        <v>152</v>
      </c>
      <c r="G15" s="138" t="s">
        <v>234</v>
      </c>
      <c r="H15" s="161" t="s">
        <v>182</v>
      </c>
      <c r="I15" s="140" t="str">
        <f>IF(OR('0.评估汇总'!E16="否",H15="不适用"),"不适用",IF(H15="是","满足","不满足"))</f>
        <v>不适用</v>
      </c>
      <c r="J15" s="166" t="str">
        <f>IF('0.评估汇总'!E16="否","该业务不"&amp;'0.评估汇总'!D16,IF(I15="满足",K15," "))</f>
        <v xml:space="preserve"> </v>
      </c>
      <c r="K15" s="167" t="s">
        <v>235</v>
      </c>
    </row>
    <row r="16" spans="1:14" ht="49.5" x14ac:dyDescent="0.3">
      <c r="A16" s="237"/>
      <c r="B16" s="240"/>
      <c r="C16" s="140">
        <v>14</v>
      </c>
      <c r="D16" s="162" t="s">
        <v>236</v>
      </c>
      <c r="E16" s="163" t="s">
        <v>237</v>
      </c>
      <c r="F16" s="138" t="s">
        <v>145</v>
      </c>
      <c r="G16" s="138" t="s">
        <v>238</v>
      </c>
      <c r="H16" s="161" t="s">
        <v>182</v>
      </c>
      <c r="I16" s="140" t="str">
        <f>IF(H16="是","满足",IF(H16="不适用","不适用","不满足"))</f>
        <v>不适用</v>
      </c>
      <c r="J16" s="166" t="str">
        <f>IF(I16="满足",K16," ")</f>
        <v xml:space="preserve"> </v>
      </c>
      <c r="K16" s="167" t="s">
        <v>239</v>
      </c>
    </row>
    <row r="17" spans="1:11" ht="82.5" x14ac:dyDescent="0.3">
      <c r="A17" s="237"/>
      <c r="B17" s="140" t="s">
        <v>240</v>
      </c>
      <c r="C17" s="140">
        <v>15</v>
      </c>
      <c r="D17" s="140" t="s">
        <v>240</v>
      </c>
      <c r="E17" s="138" t="s">
        <v>241</v>
      </c>
      <c r="F17" s="138" t="s">
        <v>80</v>
      </c>
      <c r="G17" s="138" t="s">
        <v>242</v>
      </c>
      <c r="H17" s="161" t="s">
        <v>90</v>
      </c>
      <c r="I17" s="140" t="str">
        <f>IF(OR('0.评估汇总'!E12="否",H17="不适用"),"不适用",IF(H17="是","满足","不满足"))</f>
        <v>满足</v>
      </c>
      <c r="J17" s="166" t="str">
        <f>IF('0.评估汇总'!E12="否","该业务不"&amp;'0.评估汇总'!D12,IF(I17="满足",K17," "))</f>
        <v>提供XX业务用告知用户“禁止发布、复制、传播违法信息”的截图，要求用户承诺遵守七条底线“的用户协议截图。</v>
      </c>
      <c r="K17" s="167" t="s">
        <v>243</v>
      </c>
    </row>
    <row r="18" spans="1:11" ht="49.5" x14ac:dyDescent="0.3">
      <c r="A18" s="237"/>
      <c r="B18" s="240" t="s">
        <v>244</v>
      </c>
      <c r="C18" s="140">
        <v>16</v>
      </c>
      <c r="D18" s="140" t="s">
        <v>245</v>
      </c>
      <c r="E18" s="138" t="s">
        <v>246</v>
      </c>
      <c r="F18" s="138" t="s">
        <v>145</v>
      </c>
      <c r="G18" s="138" t="s">
        <v>247</v>
      </c>
      <c r="H18" s="161" t="s">
        <v>90</v>
      </c>
      <c r="I18" s="140" t="str">
        <f>IF(H18="是","满足",IF(H18="不适用","不适用","不满足"))</f>
        <v>满足</v>
      </c>
      <c r="J18" s="166" t="str">
        <f>IF(I18="满足",K18," ")</f>
        <v>提供XX业务用户身份信息变更日志记录截图。</v>
      </c>
      <c r="K18" s="167" t="s">
        <v>248</v>
      </c>
    </row>
    <row r="19" spans="1:11" ht="49.5" x14ac:dyDescent="0.3">
      <c r="A19" s="237"/>
      <c r="B19" s="240"/>
      <c r="C19" s="140">
        <v>17</v>
      </c>
      <c r="D19" s="140" t="s">
        <v>249</v>
      </c>
      <c r="E19" s="138" t="s">
        <v>250</v>
      </c>
      <c r="F19" s="138" t="s">
        <v>251</v>
      </c>
      <c r="G19" s="138" t="s">
        <v>252</v>
      </c>
      <c r="H19" s="161" t="s">
        <v>90</v>
      </c>
      <c r="I19" s="140" t="str">
        <f>IF(H19="是","满足",IF(H19="不适用","不适用","不满足"))</f>
        <v>满足</v>
      </c>
      <c r="J19" s="166" t="str">
        <f>IF(I19="满足",K19," ")</f>
        <v>提供XX业务满足时间要求（6个月）的用户行为日志记录查询结果截图。</v>
      </c>
      <c r="K19" s="167" t="s">
        <v>253</v>
      </c>
    </row>
    <row r="20" spans="1:11" ht="49.5" x14ac:dyDescent="0.3">
      <c r="A20" s="237"/>
      <c r="B20" s="140" t="s">
        <v>254</v>
      </c>
      <c r="C20" s="140">
        <v>18</v>
      </c>
      <c r="D20" s="140" t="s">
        <v>254</v>
      </c>
      <c r="E20" s="138" t="s">
        <v>255</v>
      </c>
      <c r="F20" s="138" t="s">
        <v>145</v>
      </c>
      <c r="G20" s="138" t="s">
        <v>256</v>
      </c>
      <c r="H20" s="161" t="s">
        <v>90</v>
      </c>
      <c r="I20" s="140" t="str">
        <f>IF(OR('0.评估汇总'!E16="否",H20="不适用"),"不适用",IF(H20="是","满足","不满足"))</f>
        <v>满足</v>
      </c>
      <c r="J20" s="166" t="str">
        <f>IF('0.评估汇总'!E16="否","该业务不"&amp;'0.评估汇总'!D16,IF(I20="满足",K20," "))</f>
        <v>描述XX业务在紧急、必要情况下，迅速切断同步或关联关系，联动删除各关联平台上的违法信息的能力，提供删除日志记录截图。</v>
      </c>
      <c r="K20" s="167" t="s">
        <v>257</v>
      </c>
    </row>
    <row r="21" spans="1:11" ht="115.5" x14ac:dyDescent="0.3">
      <c r="A21" s="237"/>
      <c r="B21" s="162" t="s">
        <v>258</v>
      </c>
      <c r="C21" s="140">
        <v>19</v>
      </c>
      <c r="D21" s="162" t="s">
        <v>259</v>
      </c>
      <c r="E21" s="163" t="s">
        <v>260</v>
      </c>
      <c r="F21" s="138" t="s">
        <v>117</v>
      </c>
      <c r="G21" s="138" t="s">
        <v>261</v>
      </c>
      <c r="H21" s="161" t="s">
        <v>90</v>
      </c>
      <c r="I21" s="140" t="str">
        <f>IF(AND('0.评估汇总'!E12="否",'0.评估汇总'!E11="否"),"不适用",IF(H21="是","满足",IF(H21="否","不满足","不适用")))</f>
        <v>满足</v>
      </c>
      <c r="J21" s="166" t="str">
        <f>IF(AND('0.评估汇总'!$E$12="否",'0.评估汇总'!$E$11="否"),"该业务不具有信息发布功能",IF(I21="满足",K21," "))</f>
        <v>提供企业/XX业务应急预案文件，描述应急处置管理机制及技术手段。</v>
      </c>
      <c r="K21" s="167" t="s">
        <v>262</v>
      </c>
    </row>
    <row r="22" spans="1:11" ht="63" customHeight="1" x14ac:dyDescent="0.3">
      <c r="A22" s="237" t="s">
        <v>263</v>
      </c>
      <c r="B22" s="240" t="s">
        <v>264</v>
      </c>
      <c r="C22" s="140">
        <v>20</v>
      </c>
      <c r="D22" s="140" t="s">
        <v>265</v>
      </c>
      <c r="E22" s="138" t="s">
        <v>266</v>
      </c>
      <c r="F22" s="138" t="s">
        <v>117</v>
      </c>
      <c r="G22" s="138" t="s">
        <v>267</v>
      </c>
      <c r="H22" s="161" t="s">
        <v>90</v>
      </c>
      <c r="I22" s="140" t="str">
        <f>IF(H22="是","满足",IF(H22="不适用","不适用","不满足"))</f>
        <v>满足</v>
      </c>
      <c r="J22" s="166" t="str">
        <f>IF(I22="满足",K22," ")</f>
        <v>描述XX业务开办信息及报备情况。</v>
      </c>
      <c r="K22" s="167" t="s">
        <v>268</v>
      </c>
    </row>
    <row r="23" spans="1:11" ht="66" x14ac:dyDescent="0.3">
      <c r="A23" s="237"/>
      <c r="B23" s="240"/>
      <c r="C23" s="140">
        <v>21</v>
      </c>
      <c r="D23" s="140" t="s">
        <v>269</v>
      </c>
      <c r="E23" s="138" t="s">
        <v>270</v>
      </c>
      <c r="F23" s="138" t="s">
        <v>152</v>
      </c>
      <c r="G23" s="138" t="s">
        <v>271</v>
      </c>
      <c r="H23" s="161" t="s">
        <v>182</v>
      </c>
      <c r="I23" s="140" t="str">
        <f>IF(OR('0.评估汇总'!E19="否",H15="不适用"),"不适用",IF(H15="是","满足","不满足"))</f>
        <v>不适用</v>
      </c>
      <c r="J23" s="166" t="str">
        <f>IF('0.评估汇总'!E19="否","该业务不"&amp;'0.评估汇总'!D19,IF(I23="满足",K23," "))</f>
        <v xml:space="preserve"> </v>
      </c>
      <c r="K23" s="167" t="s">
        <v>272</v>
      </c>
    </row>
    <row r="24" spans="1:11" ht="49.5" x14ac:dyDescent="0.3">
      <c r="A24" s="237"/>
      <c r="B24" s="240" t="s">
        <v>273</v>
      </c>
      <c r="C24" s="140">
        <v>22</v>
      </c>
      <c r="D24" s="140" t="s">
        <v>274</v>
      </c>
      <c r="E24" s="138" t="s">
        <v>275</v>
      </c>
      <c r="F24" s="138" t="s">
        <v>145</v>
      </c>
      <c r="G24" s="138" t="s">
        <v>276</v>
      </c>
      <c r="H24" s="161" t="s">
        <v>182</v>
      </c>
      <c r="I24" s="140" t="str">
        <f>IF(H24="是","满足",IF(H24="不适用","不适用","不满足"))</f>
        <v>不适用</v>
      </c>
      <c r="J24" s="166" t="str">
        <f>IF(I24="满足",K24," ")</f>
        <v xml:space="preserve"> </v>
      </c>
      <c r="K24" s="167" t="s">
        <v>277</v>
      </c>
    </row>
    <row r="25" spans="1:11" ht="49.5" x14ac:dyDescent="0.3">
      <c r="A25" s="237"/>
      <c r="B25" s="240"/>
      <c r="C25" s="140">
        <v>23</v>
      </c>
      <c r="D25" s="140" t="s">
        <v>278</v>
      </c>
      <c r="E25" s="138" t="s">
        <v>279</v>
      </c>
      <c r="F25" s="138" t="s">
        <v>145</v>
      </c>
      <c r="G25" s="138" t="s">
        <v>280</v>
      </c>
      <c r="H25" s="161" t="s">
        <v>182</v>
      </c>
      <c r="I25" s="140" t="str">
        <f>IF(AND('0.评估汇总'!E11="否",'0.评估汇总'!E12="否"),"不适用",IF(H25="是","满足",IF(H25="否","不满足","不适用")))</f>
        <v>不适用</v>
      </c>
      <c r="J25" s="166" t="str">
        <f>IF(AND('0.评估汇总'!$E$12="否",'0.评估汇总'!$E$11="否"),"该业务不具有信息发布功能",IF(I25="满足",K25," "))</f>
        <v xml:space="preserve"> </v>
      </c>
      <c r="K25" s="167" t="s">
        <v>281</v>
      </c>
    </row>
    <row r="26" spans="1:11" ht="66" x14ac:dyDescent="0.3">
      <c r="A26" s="237"/>
      <c r="B26" s="240"/>
      <c r="C26" s="140">
        <v>24</v>
      </c>
      <c r="D26" s="162" t="s">
        <v>282</v>
      </c>
      <c r="E26" s="163" t="s">
        <v>283</v>
      </c>
      <c r="F26" s="138" t="s">
        <v>145</v>
      </c>
      <c r="G26" s="138" t="s">
        <v>284</v>
      </c>
      <c r="H26" s="161" t="s">
        <v>90</v>
      </c>
      <c r="I26" s="140" t="str">
        <f>IF(H26="是","满足",IF(H26="不适用","不适用","不满足"))</f>
        <v>满足</v>
      </c>
      <c r="J26" s="166" t="str">
        <f>IF(I26="满足",K26," ")</f>
        <v>提供XX业务满足时间要求（6个月）的系统日志截图。</v>
      </c>
      <c r="K26" s="167" t="s">
        <v>285</v>
      </c>
    </row>
    <row r="27" spans="1:11" ht="82.5" x14ac:dyDescent="0.3">
      <c r="A27" s="237"/>
      <c r="B27" s="236" t="s">
        <v>286</v>
      </c>
      <c r="C27" s="140">
        <v>25</v>
      </c>
      <c r="D27" s="162" t="s">
        <v>287</v>
      </c>
      <c r="E27" s="163" t="s">
        <v>288</v>
      </c>
      <c r="F27" s="138" t="s">
        <v>117</v>
      </c>
      <c r="G27" s="138" t="s">
        <v>289</v>
      </c>
      <c r="H27" s="161" t="s">
        <v>182</v>
      </c>
      <c r="I27" s="140" t="str">
        <f>IF(OR('0.评估汇总'!E8="中国电信独立运营",H27="不适用"),"不适用",IF(H27="是","满足","不满足"))</f>
        <v>不适用</v>
      </c>
      <c r="J27" s="166" t="str">
        <f>IF('0.评估汇总'!E8="中国电信独立运营","该业务为独立运营，无合作方",IF(I27="满足",K27," "))</f>
        <v xml:space="preserve"> </v>
      </c>
      <c r="K27" s="167" t="s">
        <v>290</v>
      </c>
    </row>
    <row r="28" spans="1:11" ht="49.5" x14ac:dyDescent="0.3">
      <c r="A28" s="237"/>
      <c r="B28" s="237"/>
      <c r="C28" s="140">
        <v>26</v>
      </c>
      <c r="D28" s="140" t="s">
        <v>291</v>
      </c>
      <c r="E28" s="138" t="s">
        <v>292</v>
      </c>
      <c r="F28" s="138" t="s">
        <v>117</v>
      </c>
      <c r="G28" s="138" t="s">
        <v>293</v>
      </c>
      <c r="H28" s="161" t="s">
        <v>182</v>
      </c>
      <c r="I28" s="140" t="str">
        <f>IF(H28="是","满足",IF(H28="不适用","不适用","不满足"))</f>
        <v>不适用</v>
      </c>
      <c r="J28" s="166" t="str">
        <f>IF(I28="满足",K28," ")</f>
        <v xml:space="preserve"> </v>
      </c>
      <c r="K28" s="167" t="s">
        <v>294</v>
      </c>
    </row>
    <row r="29" spans="1:11" ht="66" x14ac:dyDescent="0.3">
      <c r="A29" s="237"/>
      <c r="B29" s="237"/>
      <c r="C29" s="140">
        <v>27</v>
      </c>
      <c r="D29" s="162" t="s">
        <v>295</v>
      </c>
      <c r="E29" s="163" t="s">
        <v>296</v>
      </c>
      <c r="F29" s="138" t="s">
        <v>117</v>
      </c>
      <c r="G29" s="138" t="s">
        <v>297</v>
      </c>
      <c r="H29" s="161" t="s">
        <v>182</v>
      </c>
      <c r="I29" s="140" t="str">
        <f>IF(H29="是","满足",IF(H29="不适用","不适用","不满足"))</f>
        <v>不适用</v>
      </c>
      <c r="J29" s="166" t="str">
        <f>IF(I29="满足",K29," ")</f>
        <v xml:space="preserve"> </v>
      </c>
      <c r="K29" s="167" t="s">
        <v>298</v>
      </c>
    </row>
    <row r="30" spans="1:11" ht="214.5" x14ac:dyDescent="0.3">
      <c r="A30" s="237"/>
      <c r="B30" s="237"/>
      <c r="C30" s="140">
        <v>28</v>
      </c>
      <c r="D30" s="162" t="s">
        <v>299</v>
      </c>
      <c r="E30" s="163" t="s">
        <v>300</v>
      </c>
      <c r="F30" s="138" t="s">
        <v>117</v>
      </c>
      <c r="G30" s="138" t="s">
        <v>301</v>
      </c>
      <c r="H30" s="161" t="s">
        <v>90</v>
      </c>
      <c r="I30" s="140" t="str">
        <f>IF(OR('0.评估汇总'!E18="否",H30="不适用"),"不适用",IF(H30="是","满足","不满足"))</f>
        <v>满足</v>
      </c>
      <c r="J30" s="166" t="str">
        <f>IF('0.评估汇总'!E18="否","该业务不具"&amp;'0.评估汇总'!D18,IF(I30="满足",K30," "))</f>
        <v>提供XX业务：
1.应用开发者管理相关证明材料；
2.应用安全审查相关证明材料；
3.日常监测相关证明材料；
4.违法应急处置相关证明材料。</v>
      </c>
      <c r="K30" s="167" t="s">
        <v>302</v>
      </c>
    </row>
    <row r="31" spans="1:11" ht="66" x14ac:dyDescent="0.3">
      <c r="A31" s="238"/>
      <c r="B31" s="238"/>
      <c r="C31" s="140">
        <v>29</v>
      </c>
      <c r="D31" s="140" t="s">
        <v>303</v>
      </c>
      <c r="E31" s="138" t="s">
        <v>304</v>
      </c>
      <c r="F31" s="138" t="s">
        <v>117</v>
      </c>
      <c r="G31" s="138" t="s">
        <v>305</v>
      </c>
      <c r="H31" s="161" t="s">
        <v>182</v>
      </c>
      <c r="I31" s="140" t="str">
        <f>IF(OR('0.评估汇总'!E20="否",H31="不适用"),"不适用",IF(H31="是","满足","不满足"))</f>
        <v>不适用</v>
      </c>
      <c r="J31" s="166" t="str">
        <f>IF('0.评估汇总'!E20="否","该业务不"&amp;'0.评估汇总'!D20,IF(I31="满足",K31," "))</f>
        <v xml:space="preserve"> </v>
      </c>
      <c r="K31" s="167" t="s">
        <v>306</v>
      </c>
    </row>
  </sheetData>
  <sheetProtection algorithmName="SHA-512" hashValue="YZXxg5x9SfTEcRMEaADPIQKeCzG6LX3ucMNmnPZh0zH3RZHcm0W3LUzl+MR08yC0GRVZhFXBylXXj/rn4CTP6w==" saltValue="XeMPXY0XjC3ayOI2HaqO+w==" spinCount="100000" sheet="1" objects="1" scenarios="1"/>
  <mergeCells count="10">
    <mergeCell ref="A1:K1"/>
    <mergeCell ref="G2:H2"/>
    <mergeCell ref="A3:A21"/>
    <mergeCell ref="A22:A31"/>
    <mergeCell ref="B3:B8"/>
    <mergeCell ref="B13:B16"/>
    <mergeCell ref="B18:B19"/>
    <mergeCell ref="B22:B23"/>
    <mergeCell ref="B24:B26"/>
    <mergeCell ref="B27:B31"/>
  </mergeCells>
  <phoneticPr fontId="30" type="noConversion"/>
  <conditionalFormatting sqref="I3:I29">
    <cfRule type="containsText" dxfId="12" priority="4" operator="containsText" text="不满足">
      <formula>NOT(ISERROR(SEARCH("不满足",I3)))</formula>
    </cfRule>
  </conditionalFormatting>
  <conditionalFormatting sqref="I30:I31">
    <cfRule type="containsText" dxfId="11" priority="3" operator="containsText" text="不满足">
      <formula>NOT(ISERROR(SEARCH("不满足",I30)))</formula>
    </cfRule>
  </conditionalFormatting>
  <conditionalFormatting sqref="J2:J1048576">
    <cfRule type="containsText" dxfId="10" priority="1" operator="containsText" text="XX业务">
      <formula>NOT(ISERROR(SEARCH("XX业务",J2)))</formula>
    </cfRule>
  </conditionalFormatting>
  <dataValidations count="1">
    <dataValidation type="list" allowBlank="1" showInputMessage="1" showErrorMessage="1" sqref="H3:H31" xr:uid="{00000000-0002-0000-0300-000000000000}">
      <formula1>"是,否,不适用"</formula1>
    </dataValidation>
  </dataValidations>
  <pageMargins left="0.7" right="0.7" top="0.75" bottom="0.75" header="0.3" footer="0.3"/>
  <pageSetup paperSize="9" orientation="portrait"/>
  <ignoredErrors>
    <ignoredError sqref="I25:J25 I27:J27 I17:J17 I23:J23 I4:J4" formula="1"/>
    <ignoredError sqref="J19 J26 J22 J16 J14 I8 I5 J6 J28:J29 J24" unlockedFormula="1"/>
  </ignoredError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78"/>
  <sheetViews>
    <sheetView topLeftCell="B1" workbookViewId="0">
      <selection activeCell="H49" sqref="H49"/>
    </sheetView>
  </sheetViews>
  <sheetFormatPr defaultColWidth="9" defaultRowHeight="14" x14ac:dyDescent="0.3"/>
  <cols>
    <col min="1" max="2" width="9" style="146"/>
    <col min="3" max="3" width="11" style="146" customWidth="1"/>
    <col min="4" max="4" width="25.5" style="146" customWidth="1"/>
    <col min="5" max="5" width="33.83203125" style="146" customWidth="1"/>
    <col min="6" max="6" width="3.08203125" style="146" customWidth="1"/>
    <col min="7" max="7" width="12.75" style="146" customWidth="1"/>
    <col min="8" max="8" width="35.25" style="146" customWidth="1"/>
    <col min="9" max="16384" width="9" style="146"/>
  </cols>
  <sheetData>
    <row r="2" spans="1:9" x14ac:dyDescent="0.3">
      <c r="A2" s="147"/>
      <c r="B2" s="147"/>
      <c r="C2" s="147" t="s">
        <v>307</v>
      </c>
      <c r="D2" s="147" t="s">
        <v>308</v>
      </c>
      <c r="E2" s="147" t="s">
        <v>309</v>
      </c>
      <c r="G2" s="148"/>
      <c r="H2" s="148" t="s">
        <v>310</v>
      </c>
      <c r="I2" s="147"/>
    </row>
    <row r="3" spans="1:9" ht="56" x14ac:dyDescent="0.3">
      <c r="A3" s="247" t="s">
        <v>311</v>
      </c>
      <c r="B3" s="241" t="s">
        <v>312</v>
      </c>
      <c r="C3" s="241" t="s">
        <v>313</v>
      </c>
      <c r="D3" s="241" t="s">
        <v>314</v>
      </c>
      <c r="E3" s="241" t="s">
        <v>315</v>
      </c>
      <c r="G3" s="149" t="s">
        <v>316</v>
      </c>
      <c r="H3" s="150" t="s">
        <v>317</v>
      </c>
      <c r="I3" s="147"/>
    </row>
    <row r="4" spans="1:9" ht="56" x14ac:dyDescent="0.3">
      <c r="A4" s="247"/>
      <c r="B4" s="242"/>
      <c r="C4" s="242"/>
      <c r="D4" s="242"/>
      <c r="E4" s="242"/>
      <c r="G4" s="152" t="s">
        <v>318</v>
      </c>
      <c r="H4" s="147" t="s">
        <v>319</v>
      </c>
      <c r="I4" s="147" t="s">
        <v>179</v>
      </c>
    </row>
    <row r="5" spans="1:9" ht="70" x14ac:dyDescent="0.3">
      <c r="A5" s="247"/>
      <c r="B5" s="242"/>
      <c r="C5" s="242"/>
      <c r="D5" s="242"/>
      <c r="E5" s="242"/>
      <c r="G5" s="152" t="s">
        <v>320</v>
      </c>
      <c r="H5" s="147" t="s">
        <v>321</v>
      </c>
      <c r="I5" s="147" t="s">
        <v>184</v>
      </c>
    </row>
    <row r="6" spans="1:9" ht="99" customHeight="1" x14ac:dyDescent="0.3">
      <c r="A6" s="247"/>
      <c r="B6" s="242"/>
      <c r="C6" s="242"/>
      <c r="D6" s="242"/>
      <c r="E6" s="242"/>
      <c r="G6" s="152" t="s">
        <v>322</v>
      </c>
      <c r="H6" s="147" t="s">
        <v>323</v>
      </c>
      <c r="I6" s="147" t="s">
        <v>196</v>
      </c>
    </row>
    <row r="7" spans="1:9" ht="98" x14ac:dyDescent="0.3">
      <c r="A7" s="247"/>
      <c r="B7" s="242"/>
      <c r="C7" s="243"/>
      <c r="D7" s="243"/>
      <c r="E7" s="243"/>
      <c r="G7" s="153" t="s">
        <v>324</v>
      </c>
      <c r="H7" s="154" t="s">
        <v>325</v>
      </c>
      <c r="I7" s="147" t="s">
        <v>201</v>
      </c>
    </row>
    <row r="8" spans="1:9" ht="81" customHeight="1" x14ac:dyDescent="0.3">
      <c r="A8" s="247"/>
      <c r="B8" s="242"/>
      <c r="C8" s="241" t="s">
        <v>326</v>
      </c>
      <c r="D8" s="241" t="s">
        <v>327</v>
      </c>
      <c r="E8" s="241" t="s">
        <v>328</v>
      </c>
      <c r="G8" s="149" t="s">
        <v>329</v>
      </c>
      <c r="H8" s="150" t="s">
        <v>330</v>
      </c>
      <c r="I8" s="147"/>
    </row>
    <row r="9" spans="1:9" ht="98" x14ac:dyDescent="0.3">
      <c r="A9" s="247"/>
      <c r="B9" s="242"/>
      <c r="C9" s="243"/>
      <c r="D9" s="243"/>
      <c r="E9" s="243"/>
      <c r="G9" s="153" t="s">
        <v>331</v>
      </c>
      <c r="H9" s="154" t="s">
        <v>332</v>
      </c>
      <c r="I9" s="147" t="s">
        <v>201</v>
      </c>
    </row>
    <row r="10" spans="1:9" ht="70" x14ac:dyDescent="0.3">
      <c r="A10" s="247"/>
      <c r="B10" s="242"/>
      <c r="C10" s="241" t="s">
        <v>333</v>
      </c>
      <c r="D10" s="241" t="s">
        <v>334</v>
      </c>
      <c r="E10" s="241" t="s">
        <v>335</v>
      </c>
      <c r="G10" s="149" t="s">
        <v>336</v>
      </c>
      <c r="H10" s="150" t="s">
        <v>337</v>
      </c>
      <c r="I10" s="147"/>
    </row>
    <row r="11" spans="1:9" ht="98" x14ac:dyDescent="0.3">
      <c r="A11" s="247"/>
      <c r="B11" s="242"/>
      <c r="C11" s="243"/>
      <c r="D11" s="243"/>
      <c r="E11" s="243"/>
      <c r="G11" s="153" t="s">
        <v>338</v>
      </c>
      <c r="H11" s="154" t="s">
        <v>339</v>
      </c>
      <c r="I11" s="147" t="s">
        <v>201</v>
      </c>
    </row>
    <row r="12" spans="1:9" ht="135" customHeight="1" x14ac:dyDescent="0.3">
      <c r="A12" s="247"/>
      <c r="B12" s="242"/>
      <c r="C12" s="241" t="s">
        <v>340</v>
      </c>
      <c r="D12" s="241" t="s">
        <v>341</v>
      </c>
      <c r="E12" s="241" t="s">
        <v>342</v>
      </c>
      <c r="G12" s="149" t="s">
        <v>343</v>
      </c>
      <c r="H12" s="150" t="s">
        <v>344</v>
      </c>
      <c r="I12" s="147" t="s">
        <v>184</v>
      </c>
    </row>
    <row r="13" spans="1:9" ht="70" x14ac:dyDescent="0.3">
      <c r="A13" s="247"/>
      <c r="B13" s="242"/>
      <c r="C13" s="242"/>
      <c r="D13" s="242"/>
      <c r="E13" s="242"/>
      <c r="G13" s="152" t="s">
        <v>345</v>
      </c>
      <c r="H13" s="147" t="s">
        <v>346</v>
      </c>
      <c r="I13" s="147" t="s">
        <v>179</v>
      </c>
    </row>
    <row r="14" spans="1:9" ht="42" x14ac:dyDescent="0.3">
      <c r="A14" s="247"/>
      <c r="B14" s="242"/>
      <c r="C14" s="242"/>
      <c r="D14" s="242"/>
      <c r="E14" s="242"/>
      <c r="G14" s="152" t="s">
        <v>347</v>
      </c>
      <c r="H14" s="147" t="s">
        <v>348</v>
      </c>
      <c r="I14" s="147" t="s">
        <v>245</v>
      </c>
    </row>
    <row r="15" spans="1:9" ht="42" x14ac:dyDescent="0.3">
      <c r="A15" s="247"/>
      <c r="B15" s="242"/>
      <c r="C15" s="243"/>
      <c r="D15" s="243"/>
      <c r="E15" s="243"/>
      <c r="G15" s="153" t="s">
        <v>349</v>
      </c>
      <c r="H15" s="154" t="s">
        <v>350</v>
      </c>
      <c r="I15" s="147" t="s">
        <v>245</v>
      </c>
    </row>
    <row r="16" spans="1:9" ht="121.5" customHeight="1" x14ac:dyDescent="0.3">
      <c r="A16" s="247"/>
      <c r="B16" s="242"/>
      <c r="C16" s="241" t="s">
        <v>351</v>
      </c>
      <c r="D16" s="241" t="s">
        <v>352</v>
      </c>
      <c r="E16" s="244" t="s">
        <v>353</v>
      </c>
      <c r="G16" s="149" t="s">
        <v>354</v>
      </c>
      <c r="H16" s="150" t="s">
        <v>355</v>
      </c>
      <c r="I16" s="147"/>
    </row>
    <row r="17" spans="1:9" ht="28" x14ac:dyDescent="0.3">
      <c r="A17" s="247"/>
      <c r="B17" s="242"/>
      <c r="C17" s="242"/>
      <c r="D17" s="242"/>
      <c r="E17" s="245"/>
      <c r="G17" s="152" t="s">
        <v>356</v>
      </c>
      <c r="H17" s="147" t="s">
        <v>357</v>
      </c>
      <c r="I17" s="147"/>
    </row>
    <row r="18" spans="1:9" ht="42" x14ac:dyDescent="0.3">
      <c r="A18" s="247"/>
      <c r="B18" s="242"/>
      <c r="C18" s="242"/>
      <c r="D18" s="242"/>
      <c r="E18" s="245"/>
      <c r="G18" s="152" t="s">
        <v>358</v>
      </c>
      <c r="H18" s="147" t="s">
        <v>359</v>
      </c>
      <c r="I18" s="147"/>
    </row>
    <row r="19" spans="1:9" ht="42" x14ac:dyDescent="0.3">
      <c r="A19" s="247"/>
      <c r="B19" s="242"/>
      <c r="C19" s="242"/>
      <c r="D19" s="242"/>
      <c r="E19" s="245"/>
      <c r="G19" s="152" t="s">
        <v>360</v>
      </c>
      <c r="H19" s="147" t="s">
        <v>361</v>
      </c>
      <c r="I19" s="147"/>
    </row>
    <row r="20" spans="1:9" ht="42" x14ac:dyDescent="0.3">
      <c r="A20" s="247"/>
      <c r="B20" s="242"/>
      <c r="C20" s="243"/>
      <c r="D20" s="243"/>
      <c r="E20" s="246"/>
      <c r="G20" s="153" t="s">
        <v>362</v>
      </c>
      <c r="H20" s="154" t="s">
        <v>363</v>
      </c>
      <c r="I20" s="147"/>
    </row>
    <row r="21" spans="1:9" ht="56" x14ac:dyDescent="0.3">
      <c r="A21" s="247"/>
      <c r="B21" s="242"/>
      <c r="C21" s="241" t="s">
        <v>364</v>
      </c>
      <c r="D21" s="241" t="s">
        <v>365</v>
      </c>
      <c r="E21" s="244" t="s">
        <v>366</v>
      </c>
      <c r="G21" s="149" t="s">
        <v>367</v>
      </c>
      <c r="H21" s="150" t="s">
        <v>368</v>
      </c>
      <c r="I21" s="147"/>
    </row>
    <row r="22" spans="1:9" ht="42" x14ac:dyDescent="0.3">
      <c r="A22" s="247"/>
      <c r="B22" s="242"/>
      <c r="C22" s="242"/>
      <c r="D22" s="242"/>
      <c r="E22" s="245"/>
      <c r="G22" s="152" t="s">
        <v>369</v>
      </c>
      <c r="H22" s="147" t="s">
        <v>370</v>
      </c>
      <c r="I22" s="147"/>
    </row>
    <row r="23" spans="1:9" ht="70" x14ac:dyDescent="0.3">
      <c r="A23" s="247"/>
      <c r="B23" s="242"/>
      <c r="C23" s="242"/>
      <c r="D23" s="242"/>
      <c r="E23" s="245"/>
      <c r="G23" s="152" t="s">
        <v>371</v>
      </c>
      <c r="H23" s="147" t="s">
        <v>372</v>
      </c>
      <c r="I23" s="147"/>
    </row>
    <row r="24" spans="1:9" ht="28" x14ac:dyDescent="0.3">
      <c r="A24" s="247"/>
      <c r="B24" s="242"/>
      <c r="C24" s="243"/>
      <c r="D24" s="243"/>
      <c r="E24" s="246"/>
      <c r="G24" s="153" t="s">
        <v>373</v>
      </c>
      <c r="H24" s="154" t="s">
        <v>374</v>
      </c>
      <c r="I24" s="147"/>
    </row>
    <row r="25" spans="1:9" ht="54" customHeight="1" x14ac:dyDescent="0.3">
      <c r="A25" s="247"/>
      <c r="B25" s="242"/>
      <c r="C25" s="241" t="s">
        <v>375</v>
      </c>
      <c r="D25" s="241" t="s">
        <v>376</v>
      </c>
      <c r="E25" s="244" t="s">
        <v>377</v>
      </c>
      <c r="G25" s="149" t="s">
        <v>378</v>
      </c>
      <c r="H25" s="150" t="s">
        <v>379</v>
      </c>
      <c r="I25" s="147"/>
    </row>
    <row r="26" spans="1:9" ht="42" x14ac:dyDescent="0.3">
      <c r="A26" s="247"/>
      <c r="B26" s="243"/>
      <c r="C26" s="243"/>
      <c r="D26" s="243"/>
      <c r="E26" s="246"/>
      <c r="G26" s="153" t="s">
        <v>380</v>
      </c>
      <c r="H26" s="154" t="s">
        <v>381</v>
      </c>
      <c r="I26" s="147"/>
    </row>
    <row r="27" spans="1:9" ht="108" customHeight="1" x14ac:dyDescent="0.3">
      <c r="A27" s="247"/>
      <c r="B27" s="241" t="s">
        <v>382</v>
      </c>
      <c r="C27" s="241" t="s">
        <v>383</v>
      </c>
      <c r="D27" s="241" t="s">
        <v>384</v>
      </c>
      <c r="E27" s="244" t="s">
        <v>385</v>
      </c>
      <c r="G27" s="149" t="s">
        <v>386</v>
      </c>
      <c r="H27" s="150" t="s">
        <v>387</v>
      </c>
      <c r="I27" s="147" t="s">
        <v>388</v>
      </c>
    </row>
    <row r="28" spans="1:9" ht="42" x14ac:dyDescent="0.3">
      <c r="A28" s="247"/>
      <c r="B28" s="242"/>
      <c r="C28" s="242"/>
      <c r="D28" s="242"/>
      <c r="E28" s="245"/>
      <c r="G28" s="152" t="s">
        <v>389</v>
      </c>
      <c r="H28" s="147" t="s">
        <v>390</v>
      </c>
      <c r="I28" s="147"/>
    </row>
    <row r="29" spans="1:9" ht="42" x14ac:dyDescent="0.3">
      <c r="A29" s="247"/>
      <c r="B29" s="242"/>
      <c r="C29" s="242"/>
      <c r="D29" s="242"/>
      <c r="E29" s="245"/>
      <c r="G29" s="152" t="s">
        <v>391</v>
      </c>
      <c r="H29" s="147" t="s">
        <v>392</v>
      </c>
      <c r="I29" s="147" t="s">
        <v>388</v>
      </c>
    </row>
    <row r="30" spans="1:9" ht="70" x14ac:dyDescent="0.3">
      <c r="A30" s="247"/>
      <c r="B30" s="242"/>
      <c r="C30" s="243"/>
      <c r="D30" s="243"/>
      <c r="E30" s="246"/>
      <c r="G30" s="153" t="s">
        <v>393</v>
      </c>
      <c r="H30" s="154" t="s">
        <v>394</v>
      </c>
      <c r="I30" s="147" t="s">
        <v>395</v>
      </c>
    </row>
    <row r="31" spans="1:9" ht="84" x14ac:dyDescent="0.3">
      <c r="A31" s="247"/>
      <c r="B31" s="242"/>
      <c r="C31" s="241" t="s">
        <v>396</v>
      </c>
      <c r="D31" s="241" t="s">
        <v>397</v>
      </c>
      <c r="E31" s="241" t="s">
        <v>398</v>
      </c>
      <c r="G31" s="149" t="s">
        <v>399</v>
      </c>
      <c r="H31" s="150" t="s">
        <v>400</v>
      </c>
      <c r="I31" s="147" t="s">
        <v>388</v>
      </c>
    </row>
    <row r="32" spans="1:9" ht="42" x14ac:dyDescent="0.3">
      <c r="A32" s="247"/>
      <c r="B32" s="242"/>
      <c r="C32" s="242"/>
      <c r="D32" s="242"/>
      <c r="E32" s="242"/>
      <c r="G32" s="152" t="s">
        <v>401</v>
      </c>
      <c r="H32" s="147" t="s">
        <v>402</v>
      </c>
      <c r="I32" s="147"/>
    </row>
    <row r="33" spans="1:9" ht="70" x14ac:dyDescent="0.3">
      <c r="A33" s="247"/>
      <c r="B33" s="242"/>
      <c r="C33" s="243"/>
      <c r="D33" s="243"/>
      <c r="E33" s="243"/>
      <c r="G33" s="153" t="s">
        <v>403</v>
      </c>
      <c r="H33" s="154" t="s">
        <v>394</v>
      </c>
      <c r="I33" s="147" t="s">
        <v>395</v>
      </c>
    </row>
    <row r="34" spans="1:9" ht="70" x14ac:dyDescent="0.3">
      <c r="A34" s="247"/>
      <c r="B34" s="242"/>
      <c r="C34" s="241" t="s">
        <v>404</v>
      </c>
      <c r="D34" s="241" t="s">
        <v>405</v>
      </c>
      <c r="E34" s="241" t="s">
        <v>406</v>
      </c>
      <c r="G34" s="149" t="s">
        <v>407</v>
      </c>
      <c r="H34" s="150" t="s">
        <v>408</v>
      </c>
      <c r="I34" s="147" t="s">
        <v>388</v>
      </c>
    </row>
    <row r="35" spans="1:9" ht="42" x14ac:dyDescent="0.3">
      <c r="A35" s="247"/>
      <c r="B35" s="242"/>
      <c r="C35" s="242"/>
      <c r="D35" s="242"/>
      <c r="E35" s="242"/>
      <c r="G35" s="152" t="s">
        <v>409</v>
      </c>
      <c r="H35" s="147" t="s">
        <v>410</v>
      </c>
      <c r="I35" s="147"/>
    </row>
    <row r="36" spans="1:9" ht="70" x14ac:dyDescent="0.3">
      <c r="A36" s="247"/>
      <c r="B36" s="243"/>
      <c r="C36" s="243"/>
      <c r="D36" s="243"/>
      <c r="E36" s="243"/>
      <c r="G36" s="153" t="s">
        <v>411</v>
      </c>
      <c r="H36" s="154" t="s">
        <v>394</v>
      </c>
      <c r="I36" s="147" t="s">
        <v>395</v>
      </c>
    </row>
    <row r="37" spans="1:9" ht="135" customHeight="1" x14ac:dyDescent="0.3">
      <c r="A37" s="247"/>
      <c r="B37" s="241" t="s">
        <v>412</v>
      </c>
      <c r="C37" s="241" t="s">
        <v>413</v>
      </c>
      <c r="D37" s="241" t="s">
        <v>414</v>
      </c>
      <c r="E37" s="241" t="s">
        <v>415</v>
      </c>
      <c r="G37" s="149" t="s">
        <v>416</v>
      </c>
      <c r="H37" s="150" t="s">
        <v>417</v>
      </c>
      <c r="I37" s="147" t="s">
        <v>388</v>
      </c>
    </row>
    <row r="38" spans="1:9" ht="42" x14ac:dyDescent="0.3">
      <c r="A38" s="247"/>
      <c r="B38" s="242"/>
      <c r="C38" s="243"/>
      <c r="D38" s="243"/>
      <c r="E38" s="243"/>
      <c r="G38" s="152" t="s">
        <v>418</v>
      </c>
      <c r="H38" s="147" t="s">
        <v>419</v>
      </c>
      <c r="I38" s="147" t="s">
        <v>395</v>
      </c>
    </row>
    <row r="39" spans="1:9" ht="67.5" customHeight="1" x14ac:dyDescent="0.3">
      <c r="A39" s="247"/>
      <c r="B39" s="242"/>
      <c r="C39" s="241" t="s">
        <v>420</v>
      </c>
      <c r="D39" s="241" t="s">
        <v>421</v>
      </c>
      <c r="E39" s="241" t="s">
        <v>422</v>
      </c>
      <c r="G39" s="152" t="s">
        <v>423</v>
      </c>
      <c r="H39" s="147" t="s">
        <v>424</v>
      </c>
      <c r="I39" s="147" t="s">
        <v>388</v>
      </c>
    </row>
    <row r="40" spans="1:9" ht="42" x14ac:dyDescent="0.3">
      <c r="A40" s="247"/>
      <c r="B40" s="243"/>
      <c r="C40" s="243"/>
      <c r="D40" s="243"/>
      <c r="E40" s="243"/>
      <c r="G40" s="153" t="s">
        <v>425</v>
      </c>
      <c r="H40" s="154" t="s">
        <v>419</v>
      </c>
      <c r="I40" s="147" t="s">
        <v>395</v>
      </c>
    </row>
    <row r="41" spans="1:9" ht="94.5" customHeight="1" x14ac:dyDescent="0.3">
      <c r="A41" s="247"/>
      <c r="B41" s="241" t="s">
        <v>426</v>
      </c>
      <c r="C41" s="241" t="s">
        <v>427</v>
      </c>
      <c r="D41" s="241" t="s">
        <v>428</v>
      </c>
      <c r="E41" s="241" t="s">
        <v>429</v>
      </c>
      <c r="G41" s="149" t="s">
        <v>430</v>
      </c>
      <c r="H41" s="150" t="s">
        <v>431</v>
      </c>
      <c r="I41" s="147" t="s">
        <v>192</v>
      </c>
    </row>
    <row r="42" spans="1:9" ht="140" x14ac:dyDescent="0.3">
      <c r="A42" s="247"/>
      <c r="B42" s="242"/>
      <c r="C42" s="242"/>
      <c r="D42" s="242"/>
      <c r="E42" s="242"/>
      <c r="G42" s="152" t="s">
        <v>432</v>
      </c>
      <c r="H42" s="147" t="s">
        <v>433</v>
      </c>
      <c r="I42" s="147" t="s">
        <v>211</v>
      </c>
    </row>
    <row r="43" spans="1:9" ht="42" x14ac:dyDescent="0.3">
      <c r="A43" s="247"/>
      <c r="B43" s="242"/>
      <c r="C43" s="243"/>
      <c r="D43" s="243"/>
      <c r="E43" s="243"/>
      <c r="G43" s="153" t="s">
        <v>434</v>
      </c>
      <c r="H43" s="154" t="s">
        <v>435</v>
      </c>
      <c r="I43" s="147" t="s">
        <v>228</v>
      </c>
    </row>
    <row r="44" spans="1:9" ht="121.5" customHeight="1" x14ac:dyDescent="0.3">
      <c r="A44" s="247"/>
      <c r="B44" s="242"/>
      <c r="C44" s="241" t="s">
        <v>436</v>
      </c>
      <c r="D44" s="241" t="s">
        <v>437</v>
      </c>
      <c r="E44" s="241" t="s">
        <v>438</v>
      </c>
      <c r="G44" s="149" t="s">
        <v>439</v>
      </c>
      <c r="H44" s="150" t="s">
        <v>440</v>
      </c>
      <c r="I44" s="147" t="s">
        <v>240</v>
      </c>
    </row>
    <row r="45" spans="1:9" ht="84" x14ac:dyDescent="0.3">
      <c r="A45" s="247"/>
      <c r="B45" s="242"/>
      <c r="C45" s="242"/>
      <c r="D45" s="242"/>
      <c r="E45" s="242"/>
      <c r="G45" s="152" t="s">
        <v>441</v>
      </c>
      <c r="H45" s="147" t="s">
        <v>442</v>
      </c>
      <c r="I45" s="147" t="s">
        <v>196</v>
      </c>
    </row>
    <row r="46" spans="1:9" ht="70" x14ac:dyDescent="0.3">
      <c r="A46" s="247"/>
      <c r="B46" s="242"/>
      <c r="C46" s="242"/>
      <c r="D46" s="242"/>
      <c r="E46" s="242"/>
      <c r="G46" s="152" t="s">
        <v>443</v>
      </c>
      <c r="H46" s="147" t="s">
        <v>444</v>
      </c>
      <c r="I46" s="147" t="s">
        <v>196</v>
      </c>
    </row>
    <row r="47" spans="1:9" ht="70" x14ac:dyDescent="0.3">
      <c r="A47" s="247"/>
      <c r="B47" s="242"/>
      <c r="C47" s="242"/>
      <c r="D47" s="242"/>
      <c r="E47" s="242"/>
      <c r="G47" s="152" t="s">
        <v>445</v>
      </c>
      <c r="H47" s="147" t="s">
        <v>446</v>
      </c>
      <c r="I47" s="147" t="s">
        <v>215</v>
      </c>
    </row>
    <row r="48" spans="1:9" ht="56" x14ac:dyDescent="0.3">
      <c r="A48" s="247"/>
      <c r="B48" s="242"/>
      <c r="C48" s="242"/>
      <c r="D48" s="242"/>
      <c r="E48" s="242"/>
      <c r="G48" s="152" t="s">
        <v>447</v>
      </c>
      <c r="H48" s="147" t="s">
        <v>448</v>
      </c>
      <c r="I48" s="147" t="s">
        <v>215</v>
      </c>
    </row>
    <row r="49" spans="1:9" ht="42" x14ac:dyDescent="0.3">
      <c r="A49" s="247"/>
      <c r="B49" s="243"/>
      <c r="C49" s="243"/>
      <c r="D49" s="243"/>
      <c r="E49" s="243"/>
      <c r="G49" s="153" t="s">
        <v>449</v>
      </c>
      <c r="H49" s="154" t="s">
        <v>450</v>
      </c>
      <c r="I49" s="147" t="s">
        <v>215</v>
      </c>
    </row>
    <row r="50" spans="1:9" ht="84" x14ac:dyDescent="0.3">
      <c r="A50" s="247"/>
      <c r="B50" s="241" t="s">
        <v>451</v>
      </c>
      <c r="C50" s="241" t="s">
        <v>452</v>
      </c>
      <c r="D50" s="241" t="s">
        <v>453</v>
      </c>
      <c r="E50" s="241" t="s">
        <v>454</v>
      </c>
      <c r="G50" s="149" t="s">
        <v>455</v>
      </c>
      <c r="H50" s="150" t="s">
        <v>456</v>
      </c>
      <c r="I50" s="147" t="s">
        <v>224</v>
      </c>
    </row>
    <row r="51" spans="1:9" ht="56" x14ac:dyDescent="0.3">
      <c r="A51" s="247"/>
      <c r="B51" s="242"/>
      <c r="C51" s="242"/>
      <c r="D51" s="242"/>
      <c r="E51" s="242"/>
      <c r="G51" s="152" t="s">
        <v>457</v>
      </c>
      <c r="H51" s="147" t="s">
        <v>458</v>
      </c>
      <c r="I51" s="147" t="s">
        <v>224</v>
      </c>
    </row>
    <row r="52" spans="1:9" ht="84" x14ac:dyDescent="0.3">
      <c r="A52" s="247"/>
      <c r="B52" s="242"/>
      <c r="C52" s="243"/>
      <c r="D52" s="243"/>
      <c r="E52" s="243"/>
      <c r="G52" s="153" t="s">
        <v>459</v>
      </c>
      <c r="H52" s="154" t="s">
        <v>460</v>
      </c>
      <c r="I52" s="147" t="s">
        <v>461</v>
      </c>
    </row>
    <row r="53" spans="1:9" ht="121.5" customHeight="1" x14ac:dyDescent="0.3">
      <c r="A53" s="247"/>
      <c r="B53" s="242"/>
      <c r="C53" s="241" t="s">
        <v>462</v>
      </c>
      <c r="D53" s="241" t="s">
        <v>463</v>
      </c>
      <c r="E53" s="241" t="s">
        <v>464</v>
      </c>
      <c r="G53" s="149" t="s">
        <v>465</v>
      </c>
      <c r="H53" s="150" t="s">
        <v>466</v>
      </c>
      <c r="I53" s="147" t="s">
        <v>219</v>
      </c>
    </row>
    <row r="54" spans="1:9" ht="42" x14ac:dyDescent="0.3">
      <c r="A54" s="247"/>
      <c r="B54" s="242"/>
      <c r="C54" s="242"/>
      <c r="D54" s="242"/>
      <c r="E54" s="242"/>
      <c r="G54" s="152" t="s">
        <v>467</v>
      </c>
      <c r="H54" s="147" t="s">
        <v>468</v>
      </c>
      <c r="I54" s="147"/>
    </row>
    <row r="55" spans="1:9" ht="70" x14ac:dyDescent="0.3">
      <c r="A55" s="247"/>
      <c r="B55" s="242"/>
      <c r="C55" s="242"/>
      <c r="D55" s="242"/>
      <c r="E55" s="242"/>
      <c r="G55" s="152" t="s">
        <v>469</v>
      </c>
      <c r="H55" s="147" t="s">
        <v>470</v>
      </c>
      <c r="I55" s="147" t="s">
        <v>254</v>
      </c>
    </row>
    <row r="56" spans="1:9" ht="42" x14ac:dyDescent="0.3">
      <c r="A56" s="247"/>
      <c r="B56" s="242"/>
      <c r="C56" s="242"/>
      <c r="D56" s="242"/>
      <c r="E56" s="242"/>
      <c r="G56" s="152" t="s">
        <v>471</v>
      </c>
      <c r="H56" s="147" t="s">
        <v>472</v>
      </c>
      <c r="I56" s="147" t="s">
        <v>254</v>
      </c>
    </row>
    <row r="57" spans="1:9" ht="84" x14ac:dyDescent="0.3">
      <c r="A57" s="247"/>
      <c r="B57" s="242"/>
      <c r="C57" s="243"/>
      <c r="D57" s="243"/>
      <c r="E57" s="243"/>
      <c r="G57" s="153" t="s">
        <v>473</v>
      </c>
      <c r="H57" s="154" t="s">
        <v>474</v>
      </c>
      <c r="I57" s="147" t="s">
        <v>461</v>
      </c>
    </row>
    <row r="58" spans="1:9" ht="42" x14ac:dyDescent="0.3">
      <c r="A58" s="247"/>
      <c r="B58" s="242"/>
      <c r="C58" s="241" t="s">
        <v>475</v>
      </c>
      <c r="D58" s="241" t="s">
        <v>476</v>
      </c>
      <c r="E58" s="241" t="s">
        <v>477</v>
      </c>
      <c r="G58" s="149" t="s">
        <v>478</v>
      </c>
      <c r="H58" s="150" t="s">
        <v>479</v>
      </c>
      <c r="I58" s="147"/>
    </row>
    <row r="59" spans="1:9" ht="84" x14ac:dyDescent="0.3">
      <c r="A59" s="247"/>
      <c r="B59" s="243"/>
      <c r="C59" s="243"/>
      <c r="D59" s="243"/>
      <c r="E59" s="243"/>
      <c r="G59" s="153" t="s">
        <v>480</v>
      </c>
      <c r="H59" s="154" t="s">
        <v>474</v>
      </c>
      <c r="I59" s="147" t="s">
        <v>461</v>
      </c>
    </row>
    <row r="60" spans="1:9" ht="81" customHeight="1" x14ac:dyDescent="0.3">
      <c r="A60" s="247"/>
      <c r="B60" s="241" t="s">
        <v>481</v>
      </c>
      <c r="C60" s="241" t="s">
        <v>482</v>
      </c>
      <c r="D60" s="241" t="s">
        <v>483</v>
      </c>
      <c r="E60" s="241" t="s">
        <v>484</v>
      </c>
      <c r="G60" s="149" t="s">
        <v>485</v>
      </c>
      <c r="H60" s="150" t="s">
        <v>486</v>
      </c>
      <c r="I60" s="147" t="s">
        <v>215</v>
      </c>
    </row>
    <row r="61" spans="1:9" ht="56" x14ac:dyDescent="0.3">
      <c r="A61" s="247"/>
      <c r="B61" s="242"/>
      <c r="C61" s="242"/>
      <c r="D61" s="242"/>
      <c r="E61" s="242"/>
      <c r="G61" s="152" t="s">
        <v>487</v>
      </c>
      <c r="H61" s="147" t="s">
        <v>488</v>
      </c>
      <c r="I61" s="147" t="s">
        <v>215</v>
      </c>
    </row>
    <row r="62" spans="1:9" ht="56" x14ac:dyDescent="0.3">
      <c r="A62" s="247"/>
      <c r="B62" s="243"/>
      <c r="C62" s="243"/>
      <c r="D62" s="243"/>
      <c r="E62" s="243"/>
      <c r="G62" s="153" t="s">
        <v>489</v>
      </c>
      <c r="H62" s="154" t="s">
        <v>490</v>
      </c>
      <c r="I62" s="147" t="s">
        <v>215</v>
      </c>
    </row>
    <row r="63" spans="1:9" ht="108" customHeight="1" x14ac:dyDescent="0.3">
      <c r="A63" s="247"/>
      <c r="B63" s="241" t="s">
        <v>491</v>
      </c>
      <c r="C63" s="241" t="s">
        <v>492</v>
      </c>
      <c r="D63" s="241" t="s">
        <v>493</v>
      </c>
      <c r="E63" s="241" t="s">
        <v>494</v>
      </c>
      <c r="G63" s="149" t="s">
        <v>495</v>
      </c>
      <c r="H63" s="150" t="s">
        <v>496</v>
      </c>
      <c r="I63" s="147" t="s">
        <v>249</v>
      </c>
    </row>
    <row r="64" spans="1:9" ht="56" x14ac:dyDescent="0.3">
      <c r="A64" s="247"/>
      <c r="B64" s="242"/>
      <c r="C64" s="242"/>
      <c r="D64" s="242"/>
      <c r="E64" s="242"/>
      <c r="G64" s="152" t="s">
        <v>497</v>
      </c>
      <c r="H64" s="147" t="s">
        <v>498</v>
      </c>
      <c r="I64" s="147" t="s">
        <v>249</v>
      </c>
    </row>
    <row r="65" spans="1:9" ht="70" x14ac:dyDescent="0.3">
      <c r="A65" s="247"/>
      <c r="B65" s="242"/>
      <c r="C65" s="242"/>
      <c r="D65" s="242"/>
      <c r="E65" s="242"/>
      <c r="G65" s="152" t="s">
        <v>499</v>
      </c>
      <c r="H65" s="147" t="s">
        <v>500</v>
      </c>
      <c r="I65" s="147" t="s">
        <v>249</v>
      </c>
    </row>
    <row r="66" spans="1:9" ht="84" x14ac:dyDescent="0.3">
      <c r="A66" s="247"/>
      <c r="B66" s="243"/>
      <c r="C66" s="243"/>
      <c r="D66" s="243"/>
      <c r="E66" s="243"/>
      <c r="G66" s="153" t="s">
        <v>501</v>
      </c>
      <c r="H66" s="154" t="s">
        <v>502</v>
      </c>
      <c r="I66" s="147" t="s">
        <v>236</v>
      </c>
    </row>
    <row r="67" spans="1:9" ht="70" x14ac:dyDescent="0.3">
      <c r="A67" s="247" t="s">
        <v>503</v>
      </c>
      <c r="B67" s="241" t="s">
        <v>504</v>
      </c>
      <c r="C67" s="241" t="s">
        <v>505</v>
      </c>
      <c r="D67" s="241" t="s">
        <v>506</v>
      </c>
      <c r="E67" s="241" t="s">
        <v>507</v>
      </c>
      <c r="G67" s="149" t="s">
        <v>508</v>
      </c>
      <c r="H67" s="150" t="s">
        <v>509</v>
      </c>
      <c r="I67" s="147" t="s">
        <v>265</v>
      </c>
    </row>
    <row r="68" spans="1:9" ht="98" x14ac:dyDescent="0.3">
      <c r="A68" s="247"/>
      <c r="B68" s="243"/>
      <c r="C68" s="243"/>
      <c r="D68" s="243"/>
      <c r="E68" s="243"/>
      <c r="G68" s="153" t="s">
        <v>510</v>
      </c>
      <c r="H68" s="154" t="s">
        <v>511</v>
      </c>
      <c r="I68" s="147" t="s">
        <v>269</v>
      </c>
    </row>
    <row r="69" spans="1:9" ht="70" x14ac:dyDescent="0.3">
      <c r="A69" s="247"/>
      <c r="B69" s="241" t="s">
        <v>512</v>
      </c>
      <c r="C69" s="241" t="s">
        <v>513</v>
      </c>
      <c r="D69" s="241" t="s">
        <v>514</v>
      </c>
      <c r="E69" s="241" t="s">
        <v>515</v>
      </c>
      <c r="G69" s="149" t="s">
        <v>516</v>
      </c>
      <c r="H69" s="150" t="s">
        <v>517</v>
      </c>
      <c r="I69" s="147" t="s">
        <v>274</v>
      </c>
    </row>
    <row r="70" spans="1:9" ht="56" x14ac:dyDescent="0.3">
      <c r="A70" s="247"/>
      <c r="B70" s="242"/>
      <c r="C70" s="242"/>
      <c r="D70" s="242"/>
      <c r="E70" s="242"/>
      <c r="G70" s="152" t="s">
        <v>518</v>
      </c>
      <c r="H70" s="147" t="s">
        <v>519</v>
      </c>
      <c r="I70" s="147" t="s">
        <v>278</v>
      </c>
    </row>
    <row r="71" spans="1:9" ht="56" x14ac:dyDescent="0.3">
      <c r="A71" s="247"/>
      <c r="B71" s="242"/>
      <c r="C71" s="243"/>
      <c r="D71" s="243"/>
      <c r="E71" s="243"/>
      <c r="G71" s="152" t="s">
        <v>520</v>
      </c>
      <c r="H71" s="147" t="s">
        <v>521</v>
      </c>
      <c r="I71" s="147" t="s">
        <v>282</v>
      </c>
    </row>
    <row r="72" spans="1:9" ht="70" x14ac:dyDescent="0.3">
      <c r="A72" s="247"/>
      <c r="B72" s="242"/>
      <c r="C72" s="241" t="s">
        <v>522</v>
      </c>
      <c r="D72" s="241" t="s">
        <v>523</v>
      </c>
      <c r="E72" s="241" t="s">
        <v>524</v>
      </c>
      <c r="G72" s="152" t="s">
        <v>525</v>
      </c>
      <c r="H72" s="147" t="s">
        <v>526</v>
      </c>
      <c r="I72" s="147" t="s">
        <v>274</v>
      </c>
    </row>
    <row r="73" spans="1:9" ht="56" x14ac:dyDescent="0.3">
      <c r="A73" s="247"/>
      <c r="B73" s="242"/>
      <c r="C73" s="242"/>
      <c r="D73" s="242"/>
      <c r="E73" s="242"/>
      <c r="G73" s="152" t="s">
        <v>527</v>
      </c>
      <c r="H73" s="147" t="s">
        <v>519</v>
      </c>
      <c r="I73" s="147" t="s">
        <v>278</v>
      </c>
    </row>
    <row r="74" spans="1:9" ht="56" x14ac:dyDescent="0.3">
      <c r="A74" s="247"/>
      <c r="B74" s="243"/>
      <c r="C74" s="243"/>
      <c r="D74" s="243"/>
      <c r="E74" s="243"/>
      <c r="G74" s="153" t="s">
        <v>528</v>
      </c>
      <c r="H74" s="154" t="s">
        <v>521</v>
      </c>
      <c r="I74" s="147" t="s">
        <v>282</v>
      </c>
    </row>
    <row r="75" spans="1:9" ht="42" x14ac:dyDescent="0.3">
      <c r="A75" s="247"/>
      <c r="B75" s="241" t="s">
        <v>529</v>
      </c>
      <c r="C75" s="241" t="s">
        <v>530</v>
      </c>
      <c r="D75" s="241" t="s">
        <v>531</v>
      </c>
      <c r="E75" s="241" t="s">
        <v>532</v>
      </c>
      <c r="G75" s="149" t="s">
        <v>533</v>
      </c>
      <c r="H75" s="150" t="s">
        <v>534</v>
      </c>
      <c r="I75" s="147" t="s">
        <v>291</v>
      </c>
    </row>
    <row r="76" spans="1:9" ht="42" x14ac:dyDescent="0.3">
      <c r="A76" s="247"/>
      <c r="B76" s="242"/>
      <c r="C76" s="243"/>
      <c r="D76" s="243"/>
      <c r="E76" s="243"/>
      <c r="G76" s="153" t="s">
        <v>535</v>
      </c>
      <c r="H76" s="154" t="s">
        <v>536</v>
      </c>
      <c r="I76" s="147" t="s">
        <v>295</v>
      </c>
    </row>
    <row r="77" spans="1:9" ht="98" x14ac:dyDescent="0.3">
      <c r="A77" s="247"/>
      <c r="B77" s="243"/>
      <c r="C77" s="147" t="s">
        <v>537</v>
      </c>
      <c r="D77" s="147" t="s">
        <v>538</v>
      </c>
      <c r="E77" s="147" t="s">
        <v>539</v>
      </c>
      <c r="G77" s="151" t="s">
        <v>540</v>
      </c>
      <c r="H77" s="151" t="s">
        <v>541</v>
      </c>
      <c r="I77" s="147"/>
    </row>
    <row r="78" spans="1:9" ht="56" x14ac:dyDescent="0.3">
      <c r="A78" s="247"/>
      <c r="B78" s="147" t="s">
        <v>542</v>
      </c>
      <c r="C78" s="147" t="s">
        <v>543</v>
      </c>
      <c r="D78" s="147" t="s">
        <v>544</v>
      </c>
      <c r="E78" s="147" t="s">
        <v>545</v>
      </c>
      <c r="G78" s="155" t="s">
        <v>546</v>
      </c>
      <c r="H78" s="156" t="s">
        <v>547</v>
      </c>
      <c r="I78" s="147" t="s">
        <v>303</v>
      </c>
    </row>
  </sheetData>
  <mergeCells count="81">
    <mergeCell ref="A3:A66"/>
    <mergeCell ref="A67:A78"/>
    <mergeCell ref="B3:B26"/>
    <mergeCell ref="B27:B36"/>
    <mergeCell ref="B37:B40"/>
    <mergeCell ref="B41:B49"/>
    <mergeCell ref="B50:B59"/>
    <mergeCell ref="B60:B62"/>
    <mergeCell ref="B63:B66"/>
    <mergeCell ref="B67:B68"/>
    <mergeCell ref="B69:B74"/>
    <mergeCell ref="B75:B77"/>
    <mergeCell ref="C3:C7"/>
    <mergeCell ref="C8:C9"/>
    <mergeCell ref="C10:C11"/>
    <mergeCell ref="C12:C15"/>
    <mergeCell ref="C16:C20"/>
    <mergeCell ref="C21:C24"/>
    <mergeCell ref="C25:C26"/>
    <mergeCell ref="C27:C30"/>
    <mergeCell ref="C31:C33"/>
    <mergeCell ref="C34:C36"/>
    <mergeCell ref="C37:C38"/>
    <mergeCell ref="C39:C40"/>
    <mergeCell ref="C41:C43"/>
    <mergeCell ref="C44:C49"/>
    <mergeCell ref="C50:C52"/>
    <mergeCell ref="C53:C57"/>
    <mergeCell ref="C58:C59"/>
    <mergeCell ref="C60:C62"/>
    <mergeCell ref="C63:C66"/>
    <mergeCell ref="C67:C68"/>
    <mergeCell ref="C69:C71"/>
    <mergeCell ref="C72:C74"/>
    <mergeCell ref="C75:C76"/>
    <mergeCell ref="D3:D7"/>
    <mergeCell ref="D8:D9"/>
    <mergeCell ref="D10:D11"/>
    <mergeCell ref="D12:D15"/>
    <mergeCell ref="D16:D20"/>
    <mergeCell ref="D21:D24"/>
    <mergeCell ref="D25:D26"/>
    <mergeCell ref="D27:D30"/>
    <mergeCell ref="D31:D33"/>
    <mergeCell ref="D34:D36"/>
    <mergeCell ref="D37:D38"/>
    <mergeCell ref="D39:D40"/>
    <mergeCell ref="D41:D43"/>
    <mergeCell ref="D44:D49"/>
    <mergeCell ref="D50:D52"/>
    <mergeCell ref="D53:D57"/>
    <mergeCell ref="D58:D59"/>
    <mergeCell ref="D60:D62"/>
    <mergeCell ref="D63:D66"/>
    <mergeCell ref="D67:D68"/>
    <mergeCell ref="D69:D71"/>
    <mergeCell ref="D72:D74"/>
    <mergeCell ref="D75:D76"/>
    <mergeCell ref="E3:E7"/>
    <mergeCell ref="E8:E9"/>
    <mergeCell ref="E10:E11"/>
    <mergeCell ref="E12:E15"/>
    <mergeCell ref="E16:E20"/>
    <mergeCell ref="E21:E24"/>
    <mergeCell ref="E25:E26"/>
    <mergeCell ref="E27:E30"/>
    <mergeCell ref="E31:E33"/>
    <mergeCell ref="E34:E36"/>
    <mergeCell ref="E37:E38"/>
    <mergeCell ref="E39:E40"/>
    <mergeCell ref="E41:E43"/>
    <mergeCell ref="E44:E49"/>
    <mergeCell ref="E50:E52"/>
    <mergeCell ref="E69:E71"/>
    <mergeCell ref="E72:E74"/>
    <mergeCell ref="E75:E76"/>
    <mergeCell ref="E53:E57"/>
    <mergeCell ref="E58:E59"/>
    <mergeCell ref="E60:E62"/>
    <mergeCell ref="E63:E66"/>
    <mergeCell ref="E67:E68"/>
  </mergeCells>
  <phoneticPr fontId="30" type="noConversion"/>
  <conditionalFormatting sqref="H1:H1048576">
    <cfRule type="duplicateValues" dxfId="9" priority="3"/>
    <cfRule type="duplicateValues" dxfId="8" priority="6"/>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'A2.企业安全保障能力评估'!$D$3:$D$31</xm:f>
          </x14:formula1>
          <xm:sqref>I2:I78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7"/>
  <sheetViews>
    <sheetView topLeftCell="A16" zoomScale="80" zoomScaleNormal="80" workbookViewId="0">
      <selection activeCell="F41" sqref="F41"/>
    </sheetView>
  </sheetViews>
  <sheetFormatPr defaultColWidth="9" defaultRowHeight="16.5" x14ac:dyDescent="0.3"/>
  <cols>
    <col min="1" max="1" width="3.08203125" style="124" customWidth="1"/>
    <col min="2" max="2" width="18.08203125" style="135" customWidth="1"/>
    <col min="3" max="3" width="32.25" style="134" customWidth="1"/>
    <col min="4" max="4" width="16.25" style="134" customWidth="1"/>
    <col min="5" max="5" width="4.5" style="134" customWidth="1"/>
    <col min="6" max="6" width="30.25" style="134" customWidth="1"/>
    <col min="7" max="7" width="16.08203125" style="134" customWidth="1"/>
    <col min="8" max="8" width="14.58203125" style="134" customWidth="1"/>
    <col min="9" max="9" width="13.75" style="134" hidden="1" customWidth="1"/>
    <col min="10" max="10" width="13" style="124" hidden="1" customWidth="1"/>
    <col min="11" max="11" width="9" style="124" hidden="1" customWidth="1"/>
    <col min="12" max="12" width="2.5" style="124" hidden="1" customWidth="1"/>
    <col min="13" max="16384" width="9" style="124"/>
  </cols>
  <sheetData>
    <row r="1" spans="2:12" ht="51.75" customHeight="1" x14ac:dyDescent="0.3">
      <c r="B1" s="257" t="s">
        <v>548</v>
      </c>
      <c r="C1" s="258"/>
      <c r="D1" s="258"/>
      <c r="E1" s="258"/>
      <c r="F1" s="258"/>
      <c r="G1" s="258"/>
      <c r="H1" s="258"/>
      <c r="I1" s="258"/>
    </row>
    <row r="2" spans="2:12" ht="35.25" customHeight="1" x14ac:dyDescent="0.3">
      <c r="B2" s="259" t="s">
        <v>549</v>
      </c>
      <c r="C2" s="260"/>
      <c r="D2" s="261"/>
      <c r="E2" s="259" t="s">
        <v>550</v>
      </c>
      <c r="F2" s="260"/>
      <c r="G2" s="261"/>
      <c r="H2" s="259" t="s">
        <v>551</v>
      </c>
      <c r="I2" s="261"/>
    </row>
    <row r="3" spans="2:12" s="134" customFormat="1" ht="30" hidden="1" customHeight="1" x14ac:dyDescent="0.3">
      <c r="B3" s="136" t="s">
        <v>552</v>
      </c>
      <c r="C3" s="136" t="s">
        <v>553</v>
      </c>
      <c r="D3" s="136" t="s">
        <v>554</v>
      </c>
      <c r="E3" s="136" t="s">
        <v>176</v>
      </c>
      <c r="F3" s="136" t="s">
        <v>555</v>
      </c>
      <c r="G3" s="137" t="s">
        <v>556</v>
      </c>
      <c r="H3" s="136" t="s">
        <v>557</v>
      </c>
      <c r="I3" s="136" t="s">
        <v>558</v>
      </c>
    </row>
    <row r="4" spans="2:12" ht="18" customHeight="1" x14ac:dyDescent="0.3">
      <c r="B4" s="252" t="s">
        <v>71</v>
      </c>
      <c r="C4" s="256" t="s">
        <v>72</v>
      </c>
      <c r="D4" s="240" t="str">
        <f>'A1.业务安全风险评估'!$H$3</f>
        <v>安全风险较低</v>
      </c>
      <c r="E4" s="140">
        <f>MATCH(F4,'A2.企业安全保障能力评估'!$D$3:$D$31,0)</f>
        <v>1</v>
      </c>
      <c r="F4" s="141" t="s">
        <v>179</v>
      </c>
      <c r="G4" s="140" t="str">
        <f>INDEX('A2.企业安全保障能力评估'!$I$3:$I$31,MATCH('A3.匹配性分析'!F4,'A2.企业安全保障能力评估'!$D$3:$D$31,0))</f>
        <v>不适用</v>
      </c>
      <c r="H4" s="142" t="str">
        <f>CHOOSE(IF(G4="不适用",1,IF(G4="满足",2,IF($D$4="安全风险较高",3,4))),"不适用","风险可控","中/高风险","低风险")</f>
        <v>不适用</v>
      </c>
      <c r="I4" s="240" t="str">
        <f>IF(COUNTIF(H4:H7,"中/高风险"),"中/高风险",IF(COUNTIF(H4:H7,"低风险"),"低风险","不适用或可控"))</f>
        <v>低风险</v>
      </c>
      <c r="J4" s="124" t="s">
        <v>559</v>
      </c>
      <c r="K4" s="124" t="s">
        <v>560</v>
      </c>
      <c r="L4" s="124" t="s">
        <v>561</v>
      </c>
    </row>
    <row r="5" spans="2:12" ht="18" customHeight="1" x14ac:dyDescent="0.3">
      <c r="B5" s="252"/>
      <c r="C5" s="256"/>
      <c r="D5" s="240"/>
      <c r="E5" s="140">
        <f>MATCH(F5,'A2.企业安全保障能力评估'!$D$3:$D$31,0)</f>
        <v>2</v>
      </c>
      <c r="F5" s="141" t="s">
        <v>184</v>
      </c>
      <c r="G5" s="140" t="str">
        <f>INDEX('A2.企业安全保障能力评估'!$I$3:$I$31,MATCH('A3.匹配性分析'!F5,'A2.企业安全保障能力评估'!$D$3:$D$31,0))</f>
        <v>不适用</v>
      </c>
      <c r="H5" s="142" t="str">
        <f>CHOOSE(IF(G5="不适用",1,IF(G5="满足",2,IF($D$4="安全风险较高",3,4))),"不适用","风险可控","中/高风险","低风险")</f>
        <v>不适用</v>
      </c>
      <c r="I5" s="240"/>
      <c r="J5" s="124" t="s">
        <v>559</v>
      </c>
      <c r="K5" s="124" t="s">
        <v>562</v>
      </c>
      <c r="L5" s="124" t="s">
        <v>563</v>
      </c>
    </row>
    <row r="6" spans="2:12" ht="18" customHeight="1" x14ac:dyDescent="0.3">
      <c r="B6" s="252"/>
      <c r="C6" s="256"/>
      <c r="D6" s="240"/>
      <c r="E6" s="140">
        <f>MATCH(F6,'A2.企业安全保障能力评估'!$D$3:$D$31,0)</f>
        <v>5</v>
      </c>
      <c r="F6" s="141" t="s">
        <v>196</v>
      </c>
      <c r="G6" s="140" t="str">
        <f>INDEX('A2.企业安全保障能力评估'!$I$3:$I$31,MATCH('A3.匹配性分析'!F6,'A2.企业安全保障能力评估'!$D$3:$D$31,0))</f>
        <v>不满足</v>
      </c>
      <c r="H6" s="142" t="str">
        <f>CHOOSE(IF(G6="不适用",1,IF(G6="满足",2,IF($D$4="安全风险较高",3,4))),"不适用","风险可控","中/高风险","低风险")</f>
        <v>低风险</v>
      </c>
      <c r="I6" s="240"/>
      <c r="J6" s="124" t="s">
        <v>564</v>
      </c>
      <c r="K6" s="124" t="s">
        <v>560</v>
      </c>
      <c r="L6" s="124" t="s">
        <v>563</v>
      </c>
    </row>
    <row r="7" spans="2:12" ht="18" customHeight="1" x14ac:dyDescent="0.3">
      <c r="B7" s="252"/>
      <c r="C7" s="256"/>
      <c r="D7" s="240"/>
      <c r="E7" s="140">
        <f>MATCH(F7,'A2.企业安全保障能力评估'!$D$3:$D$31,0)</f>
        <v>6</v>
      </c>
      <c r="F7" s="141" t="s">
        <v>201</v>
      </c>
      <c r="G7" s="140" t="str">
        <f>INDEX('A2.企业安全保障能力评估'!$I$3:$I$31,MATCH('A3.匹配性分析'!F7,'A2.企业安全保障能力评估'!$D$3:$D$31,0))</f>
        <v>不满足</v>
      </c>
      <c r="H7" s="142" t="str">
        <f>CHOOSE(IF(G7="不适用",1,IF(G7="满足",2,IF($D$4="安全风险较高",3,4))),"不适用","风险可控","中/高风险","低风险")</f>
        <v>低风险</v>
      </c>
      <c r="I7" s="240"/>
      <c r="J7" s="124" t="s">
        <v>564</v>
      </c>
      <c r="K7" s="124" t="s">
        <v>562</v>
      </c>
    </row>
    <row r="8" spans="2:12" ht="18" customHeight="1" x14ac:dyDescent="0.3">
      <c r="B8" s="252"/>
      <c r="C8" s="139" t="s">
        <v>78</v>
      </c>
      <c r="D8" s="140" t="str">
        <f>'A1.业务安全风险评估'!H4</f>
        <v>安全风险较低</v>
      </c>
      <c r="E8" s="140">
        <f>MATCH(F8,'A2.企业安全保障能力评估'!$D$3:$D$31,0)</f>
        <v>6</v>
      </c>
      <c r="F8" s="141" t="s">
        <v>201</v>
      </c>
      <c r="G8" s="140" t="str">
        <f>INDEX('A2.企业安全保障能力评估'!$I$3:$I$31,MATCH('A3.匹配性分析'!F8,'A2.企业安全保障能力评估'!$D$3:$D$31,0))</f>
        <v>不满足</v>
      </c>
      <c r="H8" s="142" t="str">
        <f>CHOOSE(IF(G8="不适用",1,IF(G8="满足",2,IF(D8="安全风险较高",3,4))),"不适用","风险可控","中/高风险","低风险")</f>
        <v>低风险</v>
      </c>
      <c r="I8" s="140" t="str">
        <f>IF(COUNTIF(H8,"中/高风险"),"中/高风险",IF(COUNTIF(H8,"低风险"),"低风险","不适用或可控"))</f>
        <v>低风险</v>
      </c>
      <c r="J8" s="124" t="s">
        <v>182</v>
      </c>
      <c r="K8" s="124" t="s">
        <v>562</v>
      </c>
      <c r="L8" s="124" t="s">
        <v>182</v>
      </c>
    </row>
    <row r="9" spans="2:12" ht="18" customHeight="1" x14ac:dyDescent="0.3">
      <c r="B9" s="252"/>
      <c r="C9" s="139" t="s">
        <v>83</v>
      </c>
      <c r="D9" s="140" t="str">
        <f>'A1.业务安全风险评估'!H5</f>
        <v>安全风险较低</v>
      </c>
      <c r="E9" s="140">
        <f>MATCH(F9,'A2.企业安全保障能力评估'!$D$3:$D$31,0)</f>
        <v>6</v>
      </c>
      <c r="F9" s="141" t="s">
        <v>201</v>
      </c>
      <c r="G9" s="140" t="str">
        <f>INDEX('A2.企业安全保障能力评估'!$I$3:$I$31,MATCH('A3.匹配性分析'!F9,'A2.企业安全保障能力评估'!$D$3:$D$31,0))</f>
        <v>不满足</v>
      </c>
      <c r="H9" s="142" t="str">
        <f>CHOOSE(IF(G9="不适用",1,IF(G9="满足",2,IF(D9="安全风险较高",3,4))),"不适用","风险可控","中/高风险","低风险")</f>
        <v>低风险</v>
      </c>
      <c r="I9" s="140" t="str">
        <f>IF(COUNTIF(H9,"中/高风险"),"中/高风险",IF(COUNTIF(H9,"低风险"),"低风险","不适用或可控"))</f>
        <v>低风险</v>
      </c>
      <c r="J9" s="124" t="s">
        <v>559</v>
      </c>
      <c r="K9" s="124" t="s">
        <v>182</v>
      </c>
      <c r="L9" s="124" t="s">
        <v>182</v>
      </c>
    </row>
    <row r="10" spans="2:12" ht="18" customHeight="1" x14ac:dyDescent="0.3">
      <c r="B10" s="252"/>
      <c r="C10" s="256" t="s">
        <v>87</v>
      </c>
      <c r="D10" s="240" t="str">
        <f>'A1.业务安全风险评估'!$H$6</f>
        <v>安全风险较低</v>
      </c>
      <c r="E10" s="140">
        <f>MATCH(F10,'A2.企业安全保障能力评估'!$D$3:$D$31,0)</f>
        <v>2</v>
      </c>
      <c r="F10" s="141" t="s">
        <v>184</v>
      </c>
      <c r="G10" s="140" t="str">
        <f>INDEX('A2.企业安全保障能力评估'!$I$3:$I$31,MATCH('A3.匹配性分析'!F10,'A2.企业安全保障能力评估'!$D$3:$D$31,0))</f>
        <v>不适用</v>
      </c>
      <c r="H10" s="142" t="str">
        <f>CHOOSE(IF(G10="不适用",1,IF(G10="满足",2,IF($D$10="安全风险较高",3,4))),"不适用","风险可控","中/高风险","低风险")</f>
        <v>不适用</v>
      </c>
      <c r="I10" s="240" t="str">
        <f>IF(COUNTIF(H10:H12,"中/高风险"),"中/高风险",IF(COUNTIF(H10:H12,"低风险"),"低风险","不适用或可控"))</f>
        <v>不适用或可控</v>
      </c>
      <c r="J10" s="124" t="s">
        <v>564</v>
      </c>
      <c r="K10" s="124" t="s">
        <v>182</v>
      </c>
      <c r="L10" s="124" t="s">
        <v>182</v>
      </c>
    </row>
    <row r="11" spans="2:12" ht="18" customHeight="1" x14ac:dyDescent="0.3">
      <c r="B11" s="252"/>
      <c r="C11" s="256"/>
      <c r="D11" s="240"/>
      <c r="E11" s="140">
        <f>MATCH(F11,'A2.企业安全保障能力评估'!$D$3:$D$31,0)</f>
        <v>1</v>
      </c>
      <c r="F11" s="141" t="s">
        <v>179</v>
      </c>
      <c r="G11" s="140" t="str">
        <f>INDEX('A2.企业安全保障能力评估'!$I$3:$I$31,MATCH('A3.匹配性分析'!F11,'A2.企业安全保障能力评估'!$D$3:$D$31,0))</f>
        <v>不适用</v>
      </c>
      <c r="H11" s="142" t="str">
        <f>CHOOSE(IF(G11="不适用",1,IF(G11="满足",2,IF($D$10="安全风险较高",3,4))),"不适用","风险可控","中/高风险","低风险")</f>
        <v>不适用</v>
      </c>
      <c r="I11" s="240"/>
    </row>
    <row r="12" spans="2:12" ht="18" customHeight="1" x14ac:dyDescent="0.3">
      <c r="B12" s="252"/>
      <c r="C12" s="256"/>
      <c r="D12" s="240"/>
      <c r="E12" s="140">
        <f>MATCH(F12,'A2.企业安全保障能力评估'!$D$3:$D$31,0)</f>
        <v>16</v>
      </c>
      <c r="F12" s="141" t="s">
        <v>245</v>
      </c>
      <c r="G12" s="140" t="str">
        <f>INDEX('A2.企业安全保障能力评估'!$I$3:$I$31,MATCH('A3.匹配性分析'!F12,'A2.企业安全保障能力评估'!$D$3:$D$31,0))</f>
        <v>满足</v>
      </c>
      <c r="H12" s="142" t="str">
        <f>CHOOSE(IF(G12="不适用",1,IF(G12="满足",2,IF($D$10="安全风险较高",3,4))),"不适用","风险可控","中/高风险","低风险")</f>
        <v>风险可控</v>
      </c>
      <c r="I12" s="240"/>
    </row>
    <row r="13" spans="2:12" ht="18" customHeight="1" x14ac:dyDescent="0.3">
      <c r="B13" s="252"/>
      <c r="C13" s="139" t="s">
        <v>92</v>
      </c>
      <c r="D13" s="140" t="str">
        <f>'A1.业务安全风险评估'!H7</f>
        <v>安全风险较低</v>
      </c>
      <c r="E13" s="140">
        <f>MATCH(F13,'A2.企业安全保障能力评估'!$D$3:$D$31,0)</f>
        <v>4</v>
      </c>
      <c r="F13" s="141" t="s">
        <v>192</v>
      </c>
      <c r="G13" s="140" t="str">
        <f>INDEX('A2.企业安全保障能力评估'!$I$3:$I$31,MATCH('A3.匹配性分析'!F13,'A2.企业安全保障能力评估'!$D$3:$D$31,0))</f>
        <v>不满足</v>
      </c>
      <c r="H13" s="142" t="str">
        <f>CHOOSE(IF(G13="不适用",1,IF(G13="满足",2,IF(D13="安全风险较高",3,4))),"不适用","风险可控","中/高风险","低风险")</f>
        <v>低风险</v>
      </c>
      <c r="I13" s="140" t="str">
        <f>IF(COUNTIF(H13,"中/高风险"),"中/高风险",IF(COUNTIF(H13,"低风险"),"低风险","不适用或可控"))</f>
        <v>低风险</v>
      </c>
      <c r="J13" s="124" t="s">
        <v>549</v>
      </c>
    </row>
    <row r="14" spans="2:12" ht="18" customHeight="1" x14ac:dyDescent="0.3">
      <c r="B14" s="252" t="s">
        <v>96</v>
      </c>
      <c r="C14" s="139" t="s">
        <v>97</v>
      </c>
      <c r="D14" s="140" t="str">
        <f>'A1.业务安全风险评估'!$H$8</f>
        <v>安全风险较低</v>
      </c>
      <c r="E14" s="140">
        <f>MATCH(F14,'A2.企业安全保障能力评估'!$D$3:$D$31,0)</f>
        <v>7</v>
      </c>
      <c r="F14" s="141" t="s">
        <v>207</v>
      </c>
      <c r="G14" s="140" t="str">
        <f>INDEX('A2.企业安全保障能力评估'!$I$3:$I$31,MATCH('A3.匹配性分析'!F14,'A2.企业安全保障能力评估'!$D$3:$D$31,0))</f>
        <v>满足</v>
      </c>
      <c r="H14" s="142" t="str">
        <f>CHOOSE(IF(OR(G14="不适用",D14="不适用"),1,IF(G14="满足",2,IF(D14="安全风险较高",3,4))),"不适用","风险可控","中/高风险","低风险")</f>
        <v>风险可控</v>
      </c>
      <c r="I14" s="140" t="str">
        <f>IF(COUNTIF(H14:H14,"中/高风险"),"中/高风险",IF(COUNTIF(H14:H14,"低风险"),"低风险","不适用或可控"))</f>
        <v>不适用或可控</v>
      </c>
    </row>
    <row r="15" spans="2:12" ht="18" customHeight="1" x14ac:dyDescent="0.3">
      <c r="B15" s="252"/>
      <c r="C15" s="139" t="s">
        <v>101</v>
      </c>
      <c r="D15" s="140" t="str">
        <f>'A1.业务安全风险评估'!$H$9</f>
        <v>安全风险较低</v>
      </c>
      <c r="E15" s="140">
        <f>MATCH(F15,'A2.企业安全保障能力评估'!$D$3:$D$31,0)</f>
        <v>7</v>
      </c>
      <c r="F15" s="141" t="s">
        <v>207</v>
      </c>
      <c r="G15" s="140" t="str">
        <f>INDEX('A2.企业安全保障能力评估'!$I$3:$I$31,MATCH('A3.匹配性分析'!F15,'A2.企业安全保障能力评估'!$D$3:$D$31,0))</f>
        <v>满足</v>
      </c>
      <c r="H15" s="142" t="str">
        <f>CHOOSE(IF(OR(G15="不适用",D15="不适用"),1,IF(G15="满足",2,IF(D15="安全风险较高",3,4))),"不适用","风险可控","中/高风险","低风险")</f>
        <v>风险可控</v>
      </c>
      <c r="I15" s="140" t="str">
        <f>IF(COUNTIF(H15:H15,"中/高风险"),"中/高风险",IF(COUNTIF(H15:H15,"低风险"),"低风险","不适用或可控"))</f>
        <v>不适用或可控</v>
      </c>
    </row>
    <row r="16" spans="2:12" ht="18" customHeight="1" x14ac:dyDescent="0.3">
      <c r="B16" s="252" t="s">
        <v>105</v>
      </c>
      <c r="C16" s="139" t="s">
        <v>106</v>
      </c>
      <c r="D16" s="140" t="str">
        <f>'A1.业务安全风险评估'!$H$10</f>
        <v>安全风险较低</v>
      </c>
      <c r="E16" s="140">
        <f>MATCH(F16,'A2.企业安全保障能力评估'!$D$3:$D$31,0)</f>
        <v>7</v>
      </c>
      <c r="F16" s="141" t="s">
        <v>207</v>
      </c>
      <c r="G16" s="140" t="str">
        <f>INDEX('A2.企业安全保障能力评估'!$I$3:$I$31,MATCH('A3.匹配性分析'!F16,'A2.企业安全保障能力评估'!$D$3:$D$31,0))</f>
        <v>满足</v>
      </c>
      <c r="H16" s="142" t="str">
        <f>CHOOSE(IF(OR(G16="不适用",D16="不适用"),1,IF(G16="满足",2,IF(D16="安全风险较高",3,4))),"不适用","风险可控","中/高风险","低风险")</f>
        <v>风险可控</v>
      </c>
      <c r="I16" s="140" t="str">
        <f>IF(COUNTIF(H16:H16,"中/高风险"),"中/高风险",IF(COUNTIF(H16:H16,"低风险"),"低风险","不适用或可控"))</f>
        <v>不适用或可控</v>
      </c>
    </row>
    <row r="17" spans="2:9" ht="18" customHeight="1" x14ac:dyDescent="0.3">
      <c r="B17" s="252"/>
      <c r="C17" s="139" t="s">
        <v>110</v>
      </c>
      <c r="D17" s="140" t="str">
        <f>'A1.业务安全风险评估'!$H$11</f>
        <v>安全风险较低</v>
      </c>
      <c r="E17" s="140">
        <f>MATCH(F17,'A2.企业安全保障能力评估'!$D$3:$D$31,0)</f>
        <v>7</v>
      </c>
      <c r="F17" s="141" t="s">
        <v>207</v>
      </c>
      <c r="G17" s="140" t="str">
        <f>INDEX('A2.企业安全保障能力评估'!$I$3:$I$31,MATCH('A3.匹配性分析'!F17,'A2.企业安全保障能力评估'!$D$3:$D$31,0))</f>
        <v>满足</v>
      </c>
      <c r="H17" s="142" t="str">
        <f>CHOOSE(IF(OR(G17="不适用",D17="不适用"),1,IF(G17="满足",2,IF(D17="安全风险较高",3,4))),"不适用","风险可控","中/高风险","低风险")</f>
        <v>风险可控</v>
      </c>
      <c r="I17" s="140" t="str">
        <f>IF(COUNTIF(H17:H17,"中/高风险"),"中/高风险",IF(COUNTIF(H17:H17,"低风险"),"低风险","不适用或可控"))</f>
        <v>不适用或可控</v>
      </c>
    </row>
    <row r="18" spans="2:9" ht="18" customHeight="1" x14ac:dyDescent="0.3">
      <c r="B18" s="252" t="s">
        <v>114</v>
      </c>
      <c r="C18" s="256" t="s">
        <v>115</v>
      </c>
      <c r="D18" s="240" t="str">
        <f>'A1.业务安全风险评估'!$H$12</f>
        <v>安全风险较低</v>
      </c>
      <c r="E18" s="140">
        <f>MATCH(F18,'A2.企业安全保障能力评估'!$D$3:$D$31,0)</f>
        <v>4</v>
      </c>
      <c r="F18" s="141" t="s">
        <v>192</v>
      </c>
      <c r="G18" s="140" t="str">
        <f>INDEX('A2.企业安全保障能力评估'!$I$3:$I$31,MATCH('A3.匹配性分析'!F18,'A2.企业安全保障能力评估'!$D$3:$D$31,0))</f>
        <v>不满足</v>
      </c>
      <c r="H18" s="142" t="str">
        <f>CHOOSE(IF(OR(G18="不适用",$D$18="不适用"),1,IF(G18="满足",2,IF($D$18="安全风险较高",3,4))),"不适用","风险可控","中/高风险","低风险")</f>
        <v>低风险</v>
      </c>
      <c r="I18" s="240" t="str">
        <f>IF(COUNTIF(H18:H20,"中/高风险"),"中/高风险",IF(COUNTIF(H18:H20,"低风险"),"低风险","不适用或可控"))</f>
        <v>低风险</v>
      </c>
    </row>
    <row r="19" spans="2:9" ht="18" customHeight="1" x14ac:dyDescent="0.3">
      <c r="B19" s="252"/>
      <c r="C19" s="256"/>
      <c r="D19" s="240"/>
      <c r="E19" s="140">
        <f>MATCH(F19,'A2.企业安全保障能力评估'!$D$3:$D$31,0)</f>
        <v>8</v>
      </c>
      <c r="F19" s="141" t="s">
        <v>211</v>
      </c>
      <c r="G19" s="140" t="str">
        <f>INDEX('A2.企业安全保障能力评估'!$I$3:$I$31,MATCH('A3.匹配性分析'!F19,'A2.企业安全保障能力评估'!$D$3:$D$31,0))</f>
        <v>不适用</v>
      </c>
      <c r="H19" s="142" t="str">
        <f>CHOOSE(IF(OR(G19="不适用",$D$18="不适用"),1,IF(G19="满足",2,IF($D$18="安全风险较高",3,4))),"不适用","风险可控","中/高风险","低风险")</f>
        <v>不适用</v>
      </c>
      <c r="I19" s="240"/>
    </row>
    <row r="20" spans="2:9" ht="18" customHeight="1" x14ac:dyDescent="0.3">
      <c r="B20" s="252"/>
      <c r="C20" s="256"/>
      <c r="D20" s="240"/>
      <c r="E20" s="140">
        <f>MATCH(F20,'A2.企业安全保障能力评估'!$D$3:$D$31,0)</f>
        <v>12</v>
      </c>
      <c r="F20" s="141" t="s">
        <v>228</v>
      </c>
      <c r="G20" s="140" t="str">
        <f>INDEX('A2.企业安全保障能力评估'!$I$3:$I$31,MATCH('A3.匹配性分析'!F20,'A2.企业安全保障能力评估'!$D$3:$D$31,0))</f>
        <v>满足</v>
      </c>
      <c r="H20" s="142" t="str">
        <f>CHOOSE(IF(OR(G20="不适用",$D$18="不适用"),1,IF(G20="满足",2,IF($D$18="安全风险较高",3,4))),"不适用","风险可控","中/高风险","低风险")</f>
        <v>风险可控</v>
      </c>
      <c r="I20" s="240"/>
    </row>
    <row r="21" spans="2:9" ht="18" customHeight="1" x14ac:dyDescent="0.3">
      <c r="B21" s="252"/>
      <c r="C21" s="256" t="s">
        <v>120</v>
      </c>
      <c r="D21" s="240" t="str">
        <f>'A1.业务安全风险评估'!$H$13</f>
        <v>安全风险较高</v>
      </c>
      <c r="E21" s="140">
        <f>MATCH(F21,'A2.企业安全保障能力评估'!$D$3:$D$31,0)</f>
        <v>15</v>
      </c>
      <c r="F21" s="141" t="s">
        <v>240</v>
      </c>
      <c r="G21" s="140" t="str">
        <f>INDEX('A2.企业安全保障能力评估'!$I$3:$I$31,MATCH('A3.匹配性分析'!F21,'A2.企业安全保障能力评估'!$D$3:$D$31,0))</f>
        <v>满足</v>
      </c>
      <c r="H21" s="142" t="str">
        <f>CHOOSE(IF(OR(G21="不适用",$D$21="不适用"),1,IF(G21="满足",2,IF($D$21="安全风险较高",3,4))),"不适用","风险可控","中/高风险","低风险")</f>
        <v>风险可控</v>
      </c>
      <c r="I21" s="240" t="str">
        <f>IF(COUNTIF(H21:H23,"中/高风险"),"中/高风险",IF(COUNTIF(H21:H23,"低风险"),"低风险","不适用或可控"))</f>
        <v>中/高风险</v>
      </c>
    </row>
    <row r="22" spans="2:9" ht="18" customHeight="1" x14ac:dyDescent="0.3">
      <c r="B22" s="252"/>
      <c r="C22" s="256"/>
      <c r="D22" s="240"/>
      <c r="E22" s="140">
        <f>MATCH(F22,'A2.企业安全保障能力评估'!$D$3:$D$31,0)</f>
        <v>5</v>
      </c>
      <c r="F22" s="141" t="s">
        <v>196</v>
      </c>
      <c r="G22" s="140" t="str">
        <f>INDEX('A2.企业安全保障能力评估'!$I$3:$I$31,MATCH('A3.匹配性分析'!F22,'A2.企业安全保障能力评估'!$D$3:$D$31,0))</f>
        <v>不满足</v>
      </c>
      <c r="H22" s="142" t="str">
        <f>CHOOSE(IF(OR(G22="不适用",$D$21="不适用"),1,IF(G22="满足",2,IF($D$21="安全风险较高",3,4))),"不适用","风险可控","中/高风险","低风险")</f>
        <v>中/高风险</v>
      </c>
      <c r="I22" s="240"/>
    </row>
    <row r="23" spans="2:9" ht="18" customHeight="1" x14ac:dyDescent="0.3">
      <c r="B23" s="252"/>
      <c r="C23" s="256"/>
      <c r="D23" s="240"/>
      <c r="E23" s="140">
        <f>MATCH(F23,'A2.企业安全保障能力评估'!$D$3:$D$31,0)</f>
        <v>9</v>
      </c>
      <c r="F23" s="141" t="s">
        <v>215</v>
      </c>
      <c r="G23" s="140" t="str">
        <f>INDEX('A2.企业安全保障能力评估'!$I$3:$I$31,MATCH('A3.匹配性分析'!F23,'A2.企业安全保障能力评估'!$D$3:$D$31,0))</f>
        <v>满足</v>
      </c>
      <c r="H23" s="142" t="str">
        <f>CHOOSE(IF(OR(G23="不适用",$D$21="不适用"),1,IF(G23="满足",2,IF($D$21="安全风险较高",3,4))),"不适用","风险可控","中/高风险","低风险")</f>
        <v>风险可控</v>
      </c>
      <c r="I23" s="240"/>
    </row>
    <row r="24" spans="2:9" ht="18" customHeight="1" x14ac:dyDescent="0.3">
      <c r="B24" s="252" t="s">
        <v>124</v>
      </c>
      <c r="C24" s="256" t="s">
        <v>125</v>
      </c>
      <c r="D24" s="240" t="str">
        <f>'A1.业务安全风险评估'!$H$14</f>
        <v>安全风险较低</v>
      </c>
      <c r="E24" s="140">
        <f>MATCH(F24,'A2.企业安全保障能力评估'!$D$3:$D$31,0)</f>
        <v>11</v>
      </c>
      <c r="F24" s="141" t="s">
        <v>224</v>
      </c>
      <c r="G24" s="140" t="str">
        <f>INDEX('A2.企业安全保障能力评估'!$I$3:$I$31,MATCH('A3.匹配性分析'!F24,'A2.企业安全保障能力评估'!$D$3:$D$31,0))</f>
        <v>不适用</v>
      </c>
      <c r="H24" s="142" t="str">
        <f>CHOOSE(IF(OR(G24="不适用",$D$24="不适用"),1,IF(G24="满足",2,IF($D$24="安全风险较高",3,4))),"不适用","风险可控","中/高风险","低风险")</f>
        <v>不适用</v>
      </c>
      <c r="I24" s="240" t="str">
        <f>IF(COUNTIF(H24:H25,"中/高风险"),"中/高风险",IF(COUNTIF(H24:H25,"低风险"),"低风险","不适用或可控"))</f>
        <v>不适用或可控</v>
      </c>
    </row>
    <row r="25" spans="2:9" ht="18" customHeight="1" x14ac:dyDescent="0.3">
      <c r="B25" s="252"/>
      <c r="C25" s="256"/>
      <c r="D25" s="240"/>
      <c r="E25" s="140">
        <f>MATCH(F25,'A2.企业安全保障能力评估'!$D$3:$D$31,0)</f>
        <v>19</v>
      </c>
      <c r="F25" s="141" t="s">
        <v>259</v>
      </c>
      <c r="G25" s="140" t="str">
        <f>INDEX('A2.企业安全保障能力评估'!$I$3:$I$31,MATCH('A3.匹配性分析'!F25,'A2.企业安全保障能力评估'!$D$3:$D$31,0))</f>
        <v>满足</v>
      </c>
      <c r="H25" s="142" t="str">
        <f>CHOOSE(IF(OR(G25="不适用",$D$24="不适用"),1,IF(G25="满足",2,IF($D$24="安全风险较高",3,4))),"不适用","风险可控","中/高风险","低风险")</f>
        <v>风险可控</v>
      </c>
      <c r="I25" s="240"/>
    </row>
    <row r="26" spans="2:9" ht="18" customHeight="1" x14ac:dyDescent="0.3">
      <c r="B26" s="252"/>
      <c r="C26" s="256" t="s">
        <v>129</v>
      </c>
      <c r="D26" s="240" t="str">
        <f>'A1.业务安全风险评估'!$H$15</f>
        <v>安全风险较低</v>
      </c>
      <c r="E26" s="140">
        <f>MATCH(F26,'A2.企业安全保障能力评估'!$D$3:$D$31,0)</f>
        <v>10</v>
      </c>
      <c r="F26" s="141" t="s">
        <v>219</v>
      </c>
      <c r="G26" s="140" t="str">
        <f>INDEX('A2.企业安全保障能力评估'!$I$3:$I$31,MATCH('A3.匹配性分析'!F26,'A2.企业安全保障能力评估'!$D$3:$D$31,0))</f>
        <v>不适用</v>
      </c>
      <c r="H26" s="142" t="str">
        <f>CHOOSE(IF(OR(G26="不适用",$D$26="不适用"),1,IF(G26="满足",2,IF($D$26="安全风险较高",3,4))),"不适用","风险可控","中/高风险","低风险")</f>
        <v>不适用</v>
      </c>
      <c r="I26" s="240" t="str">
        <f>IF(COUNTIF(H26:H28,"中/高风险"),"中/高风险",IF(COUNTIF(H26:H28,"低风险"),"低风险","不适用或可控"))</f>
        <v>不适用或可控</v>
      </c>
    </row>
    <row r="27" spans="2:9" ht="18" customHeight="1" x14ac:dyDescent="0.3">
      <c r="B27" s="252"/>
      <c r="C27" s="256"/>
      <c r="D27" s="240"/>
      <c r="E27" s="140">
        <f>MATCH(F27,'A2.企业安全保障能力评估'!$D$3:$D$31,0)</f>
        <v>18</v>
      </c>
      <c r="F27" s="141" t="s">
        <v>254</v>
      </c>
      <c r="G27" s="140" t="str">
        <f>INDEX('A2.企业安全保障能力评估'!$I$3:$I$31,MATCH('A3.匹配性分析'!F27,'A2.企业安全保障能力评估'!$D$3:$D$31,0))</f>
        <v>满足</v>
      </c>
      <c r="H27" s="142" t="str">
        <f>CHOOSE(IF(OR(G27="不适用",$D$26="不适用"),1,IF(G27="满足",2,IF($D$26="安全风险较高",3,4))),"不适用","风险可控","中/高风险","低风险")</f>
        <v>风险可控</v>
      </c>
      <c r="I27" s="240"/>
    </row>
    <row r="28" spans="2:9" ht="18" customHeight="1" x14ac:dyDescent="0.3">
      <c r="B28" s="252"/>
      <c r="C28" s="256"/>
      <c r="D28" s="240"/>
      <c r="E28" s="140">
        <f>MATCH(F28,'A2.企业安全保障能力评估'!$D$3:$D$31,0)</f>
        <v>19</v>
      </c>
      <c r="F28" s="141" t="s">
        <v>259</v>
      </c>
      <c r="G28" s="140" t="str">
        <f>INDEX('A2.企业安全保障能力评估'!$I$3:$I$31,MATCH('A3.匹配性分析'!F28,'A2.企业安全保障能力评估'!$D$3:$D$31,0))</f>
        <v>满足</v>
      </c>
      <c r="H28" s="142" t="str">
        <f>CHOOSE(IF(OR(G28="不适用",$D$26="不适用"),1,IF(G28="满足",2,IF($D$26="安全风险较高",3,4))),"不适用","风险可控","中/高风险","低风险")</f>
        <v>风险可控</v>
      </c>
      <c r="I28" s="240"/>
    </row>
    <row r="29" spans="2:9" ht="18" customHeight="1" x14ac:dyDescent="0.3">
      <c r="B29" s="252"/>
      <c r="C29" s="139" t="s">
        <v>133</v>
      </c>
      <c r="D29" s="140" t="str">
        <f>'A1.业务安全风险评估'!H16</f>
        <v>安全风险较高</v>
      </c>
      <c r="E29" s="140">
        <f>MATCH(F29,'A2.企业安全保障能力评估'!$D$3:$D$31,0)</f>
        <v>19</v>
      </c>
      <c r="F29" s="141" t="s">
        <v>259</v>
      </c>
      <c r="G29" s="140" t="str">
        <f>INDEX('A2.企业安全保障能力评估'!$I$3:$I$31,MATCH('A3.匹配性分析'!F29,'A2.企业安全保障能力评估'!$D$3:$D$31,0))</f>
        <v>满足</v>
      </c>
      <c r="H29" s="142" t="str">
        <f>CHOOSE(IF(OR(G29="不适用",D29="不适用"),1,IF(G29="满足",2,IF(D29="安全风险较高",3,4))),"不适用","风险可控","中/高风险","低风险")</f>
        <v>风险可控</v>
      </c>
      <c r="I29" s="140" t="str">
        <f>IF(COUNTIF(H29,"中/高风险"),"中/高风险",IF(COUNTIF(H29,"低风险"),"低风险","不适用或可控"))</f>
        <v>不适用或可控</v>
      </c>
    </row>
    <row r="30" spans="2:9" ht="18" customHeight="1" x14ac:dyDescent="0.3">
      <c r="B30" s="138" t="s">
        <v>137</v>
      </c>
      <c r="C30" s="139" t="s">
        <v>138</v>
      </c>
      <c r="D30" s="140" t="str">
        <f>'A1.业务安全风险评估'!$H$17</f>
        <v>安全风险较低</v>
      </c>
      <c r="E30" s="140">
        <f>MATCH(F30,'A2.企业安全保障能力评估'!$D$3:$D$31,0)</f>
        <v>9</v>
      </c>
      <c r="F30" s="141" t="s">
        <v>215</v>
      </c>
      <c r="G30" s="140" t="str">
        <f>INDEX('A2.企业安全保障能力评估'!$I$3:$I$31,MATCH('A3.匹配性分析'!F30,'A2.企业安全保障能力评估'!$D$3:$D$31,0))</f>
        <v>满足</v>
      </c>
      <c r="H30" s="142" t="str">
        <f>CHOOSE(IF(OR(G30="不适用",D30="不适用"),1,IF(G30="满足",2,IF(D30="安全风险较高",3,4))),"不适用","风险可控","中/高风险","低风险")</f>
        <v>风险可控</v>
      </c>
      <c r="I30" s="140" t="str">
        <f>IF(COUNTIF(H30:H30,"中/高风险"),"中/高风险",IF(COUNTIF(H30:H30,"低风险"),"低风险","不适用或可控"))</f>
        <v>不适用或可控</v>
      </c>
    </row>
    <row r="31" spans="2:9" ht="18" customHeight="1" x14ac:dyDescent="0.3">
      <c r="B31" s="252" t="s">
        <v>142</v>
      </c>
      <c r="C31" s="256" t="s">
        <v>143</v>
      </c>
      <c r="D31" s="240" t="str">
        <f>'A1.业务安全风险评估'!$H$18</f>
        <v>安全风险较低</v>
      </c>
      <c r="E31" s="140">
        <f>MATCH(F31,'A2.企业安全保障能力评估'!$D$3:$D$31,0)</f>
        <v>17</v>
      </c>
      <c r="F31" s="141" t="s">
        <v>249</v>
      </c>
      <c r="G31" s="140" t="str">
        <f>INDEX('A2.企业安全保障能力评估'!$I$3:$I$31,MATCH('A3.匹配性分析'!F31,'A2.企业安全保障能力评估'!$D$3:$D$31,0))</f>
        <v>满足</v>
      </c>
      <c r="H31" s="142" t="str">
        <f>CHOOSE(IF(G31="不适用",1,IF(G31="满足",2,IF($D$31="安全风险较高",3,4))),"不适用","风险可控","中/高风险","低风险")</f>
        <v>风险可控</v>
      </c>
      <c r="I31" s="240" t="str">
        <f>IF(COUNTIF(H31:H32,"中/高风险"),"中/高风险",IF(COUNTIF(H31:H32,"低风险"),"低风险","不适用或可控"))</f>
        <v>不适用或可控</v>
      </c>
    </row>
    <row r="32" spans="2:9" ht="18" customHeight="1" x14ac:dyDescent="0.3">
      <c r="B32" s="252"/>
      <c r="C32" s="256"/>
      <c r="D32" s="240"/>
      <c r="E32" s="140">
        <f>MATCH(F32,'A2.企业安全保障能力评估'!$D$3:$D$31,0)</f>
        <v>14</v>
      </c>
      <c r="F32" s="141" t="s">
        <v>236</v>
      </c>
      <c r="G32" s="140" t="str">
        <f>INDEX('A2.企业安全保障能力评估'!$I$3:$I$31,MATCH('A3.匹配性分析'!F32,'A2.企业安全保障能力评估'!$D$3:$D$31,0))</f>
        <v>不适用</v>
      </c>
      <c r="H32" s="142" t="str">
        <f>CHOOSE(IF(G32="不适用",1,IF(G32="满足",2,IF($D$31="安全风险较高",3,4))),"不适用","风险可控","中/高风险","低风险")</f>
        <v>不适用</v>
      </c>
      <c r="I32" s="240"/>
    </row>
    <row r="33" spans="2:9" ht="18" customHeight="1" x14ac:dyDescent="0.3">
      <c r="B33" s="252" t="s">
        <v>149</v>
      </c>
      <c r="C33" s="256" t="s">
        <v>150</v>
      </c>
      <c r="D33" s="240" t="str">
        <f>'A1.业务安全风险评估'!H19</f>
        <v>安全风险较低</v>
      </c>
      <c r="E33" s="140">
        <f>MATCH(F33,'A2.企业安全保障能力评估'!$D$3:$D$31,0)</f>
        <v>20</v>
      </c>
      <c r="F33" s="141" t="s">
        <v>265</v>
      </c>
      <c r="G33" s="140" t="str">
        <f>INDEX('A2.企业安全保障能力评估'!$I$3:$I$31,MATCH('A3.匹配性分析'!F33,'A2.企业安全保障能力评估'!$D$3:$D$31,0))</f>
        <v>满足</v>
      </c>
      <c r="H33" s="142" t="str">
        <f>CHOOSE(IF(G33="不适用",1,IF(G33="满足",2,IF($D$33="安全风险较高",3,4))),"不适用","风险可控","中/高风险","低风险")</f>
        <v>风险可控</v>
      </c>
      <c r="I33" s="240" t="str">
        <f>IF(COUNTIF(H33:H34,"中/高风险"),"中/高风险",IF(COUNTIF(H33:H34,"低风险"),"低风险","不适用或可控"))</f>
        <v>不适用或可控</v>
      </c>
    </row>
    <row r="34" spans="2:9" ht="18" customHeight="1" x14ac:dyDescent="0.3">
      <c r="B34" s="252"/>
      <c r="C34" s="256"/>
      <c r="D34" s="240"/>
      <c r="E34" s="140">
        <f>MATCH(F34,'A2.企业安全保障能力评估'!$D$3:$D$31,0)</f>
        <v>21</v>
      </c>
      <c r="F34" s="141" t="s">
        <v>269</v>
      </c>
      <c r="G34" s="140" t="str">
        <f>INDEX('A2.企业安全保障能力评估'!$I$3:$I$31,MATCH('A3.匹配性分析'!F34,'A2.企业安全保障能力评估'!$D$3:$D$31,0))</f>
        <v>不适用</v>
      </c>
      <c r="H34" s="142" t="str">
        <f>CHOOSE(IF(G34="不适用",1,IF(G34="满足",2,IF($D$33="安全风险较高",3,4))),"不适用","风险可控","中/高风险","低风险")</f>
        <v>不适用</v>
      </c>
      <c r="I34" s="240"/>
    </row>
    <row r="35" spans="2:9" ht="18" customHeight="1" x14ac:dyDescent="0.3">
      <c r="B35" s="252" t="s">
        <v>155</v>
      </c>
      <c r="C35" s="256" t="s">
        <v>156</v>
      </c>
      <c r="D35" s="240" t="str">
        <f>'A1.业务安全风险评估'!$H$20</f>
        <v>安全风险较低</v>
      </c>
      <c r="E35" s="140">
        <f>MATCH(F35,'A2.企业安全保障能力评估'!$D$3:$D$31,0)</f>
        <v>22</v>
      </c>
      <c r="F35" s="141" t="s">
        <v>274</v>
      </c>
      <c r="G35" s="140" t="str">
        <f>INDEX('A2.企业安全保障能力评估'!$I$3:$I$31,MATCH('A3.匹配性分析'!F35,'A2.企业安全保障能力评估'!$D$3:$D$31,0))</f>
        <v>不适用</v>
      </c>
      <c r="H35" s="142" t="str">
        <f>CHOOSE(IF(G35="不适用",1,IF(G35="满足",2,IF($D$35="安全风险较高",3,4))),"不适用","风险可控","中/高风险","低风险")</f>
        <v>不适用</v>
      </c>
      <c r="I35" s="240" t="str">
        <f>IF(COUNTIF(H35:H37,"中/高风险"),"中/高风险",IF(COUNTIF(H35:H37,"低风险"),"低风险","不适用或可控"))</f>
        <v>不适用或可控</v>
      </c>
    </row>
    <row r="36" spans="2:9" ht="18" customHeight="1" x14ac:dyDescent="0.3">
      <c r="B36" s="252"/>
      <c r="C36" s="256"/>
      <c r="D36" s="240"/>
      <c r="E36" s="140">
        <f>MATCH(F36,'A2.企业安全保障能力评估'!$D$3:$D$31,0)</f>
        <v>23</v>
      </c>
      <c r="F36" s="141" t="s">
        <v>278</v>
      </c>
      <c r="G36" s="140" t="str">
        <f>INDEX('A2.企业安全保障能力评估'!$I$3:$I$31,MATCH('A3.匹配性分析'!F36,'A2.企业安全保障能力评估'!$D$3:$D$31,0))</f>
        <v>不适用</v>
      </c>
      <c r="H36" s="142" t="str">
        <f>CHOOSE(IF(G36="不适用",1,IF(G36="满足",2,IF($D$35="安全风险较高",3,4))),"不适用","风险可控","中/高风险","低风险")</f>
        <v>不适用</v>
      </c>
      <c r="I36" s="240"/>
    </row>
    <row r="37" spans="2:9" ht="18" customHeight="1" x14ac:dyDescent="0.3">
      <c r="B37" s="252"/>
      <c r="C37" s="256"/>
      <c r="D37" s="240"/>
      <c r="E37" s="140">
        <f>MATCH(F37,'A2.企业安全保障能力评估'!$D$3:$D$31,0)</f>
        <v>24</v>
      </c>
      <c r="F37" s="141" t="s">
        <v>282</v>
      </c>
      <c r="G37" s="140" t="str">
        <f>INDEX('A2.企业安全保障能力评估'!$I$3:$I$31,MATCH('A3.匹配性分析'!F37,'A2.企业安全保障能力评估'!$D$3:$D$31,0))</f>
        <v>满足</v>
      </c>
      <c r="H37" s="142" t="str">
        <f>CHOOSE(IF(G37="不适用",1,IF(G37="满足",2,IF($D$35="安全风险较高",3,4))),"不适用","风险可控","中/高风险","低风险")</f>
        <v>风险可控</v>
      </c>
      <c r="I37" s="240"/>
    </row>
    <row r="38" spans="2:9" ht="18" customHeight="1" x14ac:dyDescent="0.3">
      <c r="B38" s="252"/>
      <c r="C38" s="256" t="s">
        <v>160</v>
      </c>
      <c r="D38" s="240" t="str">
        <f>'A1.业务安全风险评估'!$H$21</f>
        <v>安全风险较低</v>
      </c>
      <c r="E38" s="140">
        <f>MATCH(F38,'A2.企业安全保障能力评估'!$D$3:$D$31,0)</f>
        <v>22</v>
      </c>
      <c r="F38" s="141" t="s">
        <v>274</v>
      </c>
      <c r="G38" s="140" t="str">
        <f>INDEX('A2.企业安全保障能力评估'!$I$3:$I$31,MATCH('A3.匹配性分析'!F38,'A2.企业安全保障能力评估'!$D$3:$D$31,0))</f>
        <v>不适用</v>
      </c>
      <c r="H38" s="142" t="str">
        <f>CHOOSE(IF(G38="不适用",1,IF(G38="满足",2,IF($D$38="安全风险较高",3,4))),"不适用","风险可控","中/高风险","低风险")</f>
        <v>不适用</v>
      </c>
      <c r="I38" s="240" t="str">
        <f>IF(COUNTIF(H38:H40,"中/高风险"),"中/高风险",IF(COUNTIF(H38:H40,"低风险"),"低风险","不适用或可控"))</f>
        <v>不适用或可控</v>
      </c>
    </row>
    <row r="39" spans="2:9" ht="18" customHeight="1" x14ac:dyDescent="0.3">
      <c r="B39" s="252"/>
      <c r="C39" s="256"/>
      <c r="D39" s="240"/>
      <c r="E39" s="140">
        <f>MATCH(F39,'A2.企业安全保障能力评估'!$D$3:$D$31,0)</f>
        <v>23</v>
      </c>
      <c r="F39" s="141" t="s">
        <v>278</v>
      </c>
      <c r="G39" s="140" t="str">
        <f>INDEX('A2.企业安全保障能力评估'!$I$3:$I$31,MATCH('A3.匹配性分析'!F39,'A2.企业安全保障能力评估'!$D$3:$D$31,0))</f>
        <v>不适用</v>
      </c>
      <c r="H39" s="142" t="str">
        <f>CHOOSE(IF(G39="不适用",1,IF(G39="满足",2,IF($D$38="安全风险较高",3,4))),"不适用","风险可控","中/高风险","低风险")</f>
        <v>不适用</v>
      </c>
      <c r="I39" s="240"/>
    </row>
    <row r="40" spans="2:9" ht="18" customHeight="1" x14ac:dyDescent="0.3">
      <c r="B40" s="252"/>
      <c r="C40" s="256"/>
      <c r="D40" s="240"/>
      <c r="E40" s="140">
        <f>MATCH(F40,'A2.企业安全保障能力评估'!$D$3:$D$31,0)</f>
        <v>24</v>
      </c>
      <c r="F40" s="141" t="s">
        <v>282</v>
      </c>
      <c r="G40" s="140" t="str">
        <f>INDEX('A2.企业安全保障能力评估'!$I$3:$I$31,MATCH('A3.匹配性分析'!F40,'A2.企业安全保障能力评估'!$D$3:$D$31,0))</f>
        <v>满足</v>
      </c>
      <c r="H40" s="142" t="str">
        <f>CHOOSE(IF(G40="不适用",1,IF(G40="满足",2,IF($D$38="安全风险较高",3,4))),"不适用","风险可控","中/高风险","低风险")</f>
        <v>风险可控</v>
      </c>
      <c r="I40" s="240"/>
    </row>
    <row r="41" spans="2:9" ht="18" customHeight="1" x14ac:dyDescent="0.3">
      <c r="B41" s="253" t="s">
        <v>164</v>
      </c>
      <c r="C41" s="263" t="s">
        <v>165</v>
      </c>
      <c r="D41" s="236" t="str">
        <f>'A1.业务安全风险评估'!$H$22</f>
        <v>安全风险较高</v>
      </c>
      <c r="E41" s="140">
        <f>MATCH(F41,'A2.企业安全保障能力评估'!$D$3:$D$31,0)</f>
        <v>25</v>
      </c>
      <c r="F41" s="141" t="s">
        <v>287</v>
      </c>
      <c r="G41" s="140" t="str">
        <f>INDEX('A2.企业安全保障能力评估'!$I$3:$I$31,MATCH('A3.匹配性分析'!F41,'A2.企业安全保障能力评估'!$D$3:$D$31,0))</f>
        <v>不适用</v>
      </c>
      <c r="H41" s="142" t="str">
        <f>CHOOSE(IF(G41="不适用",1,IF(G41="满足",2,IF($D$41="安全风险较高",3,4))),"不适用","风险可控","中/高风险","低风险")</f>
        <v>不适用</v>
      </c>
      <c r="I41" s="236" t="str">
        <f>IF(COUNTIF(H41:H44,"中/高风险"),"中/高风险",IF(COUNTIF(H42:H44,"低风险"),"低风险","不适用或可控"))</f>
        <v>不适用或可控</v>
      </c>
    </row>
    <row r="42" spans="2:9" ht="18" customHeight="1" x14ac:dyDescent="0.3">
      <c r="B42" s="254"/>
      <c r="C42" s="264"/>
      <c r="D42" s="237"/>
      <c r="E42" s="140">
        <f>MATCH(F42,'A2.企业安全保障能力评估'!$D$3:$D$31,0)</f>
        <v>26</v>
      </c>
      <c r="F42" s="141" t="s">
        <v>291</v>
      </c>
      <c r="G42" s="140" t="str">
        <f>INDEX('A2.企业安全保障能力评估'!$I$3:$I$31,MATCH('A3.匹配性分析'!F42,'A2.企业安全保障能力评估'!$D$3:$D$31,0))</f>
        <v>不适用</v>
      </c>
      <c r="H42" s="142" t="str">
        <f>CHOOSE(IF(G42="不适用",1,IF(G42="满足",2,3)),"不适用","风险可控","中/高风险")</f>
        <v>不适用</v>
      </c>
      <c r="I42" s="237"/>
    </row>
    <row r="43" spans="2:9" ht="18" customHeight="1" x14ac:dyDescent="0.3">
      <c r="B43" s="254"/>
      <c r="C43" s="264"/>
      <c r="D43" s="237"/>
      <c r="E43" s="140">
        <f>MATCH(F43,'A2.企业安全保障能力评估'!$D$3:$D$31,0)</f>
        <v>27</v>
      </c>
      <c r="F43" s="141" t="s">
        <v>295</v>
      </c>
      <c r="G43" s="140" t="str">
        <f>INDEX('A2.企业安全保障能力评估'!$I$3:$I$31,MATCH('A3.匹配性分析'!F43,'A2.企业安全保障能力评估'!$D$3:$D$31,0))</f>
        <v>不适用</v>
      </c>
      <c r="H43" s="142" t="str">
        <f>CHOOSE(IF(G43="不适用",1,IF(G43="满足",2,3)),"不适用","风险可控","中/高风险")</f>
        <v>不适用</v>
      </c>
      <c r="I43" s="237"/>
    </row>
    <row r="44" spans="2:9" ht="18" customHeight="1" x14ac:dyDescent="0.3">
      <c r="B44" s="255"/>
      <c r="C44" s="265"/>
      <c r="D44" s="238"/>
      <c r="E44" s="140">
        <f>MATCH(F44,'A2.企业安全保障能力评估'!$D$3:$D$31,0)</f>
        <v>28</v>
      </c>
      <c r="F44" s="141" t="s">
        <v>299</v>
      </c>
      <c r="G44" s="140" t="str">
        <f>INDEX('A2.企业安全保障能力评估'!$I$3:$I$31,MATCH('A3.匹配性分析'!F44,'A2.企业安全保障能力评估'!$D$3:$D$31,0))</f>
        <v>满足</v>
      </c>
      <c r="H44" s="142" t="str">
        <f t="shared" ref="H44" si="0">CHOOSE(IF(G44="不适用",1,IF(G44="满足",2,IF($D$41="安全风险较高",3,4))),"不适用","风险可控","中/高风险","低风险")</f>
        <v>风险可控</v>
      </c>
      <c r="I44" s="238"/>
    </row>
    <row r="45" spans="2:9" ht="18" customHeight="1" x14ac:dyDescent="0.3">
      <c r="B45" s="138" t="s">
        <v>169</v>
      </c>
      <c r="C45" s="139" t="s">
        <v>170</v>
      </c>
      <c r="D45" s="140" t="str">
        <f>'A1.业务安全风险评估'!H23</f>
        <v>安全风险较低</v>
      </c>
      <c r="E45" s="140">
        <f>MATCH(F45,'A2.企业安全保障能力评估'!$D$3:$D$31,0)</f>
        <v>29</v>
      </c>
      <c r="F45" s="141" t="s">
        <v>303</v>
      </c>
      <c r="G45" s="140" t="str">
        <f>INDEX('A2.企业安全保障能力评估'!$I$3:$I$31,MATCH('A3.匹配性分析'!F45,'A2.企业安全保障能力评估'!$D$3:$D$31,0))</f>
        <v>不适用</v>
      </c>
      <c r="H45" s="142" t="str">
        <f>CHOOSE(IF(G45="不适用",1,IF(G45="满足",2,IF(D45="安全风险较高",3,4))),"不适用","风险可控","中/高风险","低风险")</f>
        <v>不适用</v>
      </c>
      <c r="I45" s="140" t="str">
        <f>IF(COUNTIF(H45,"中/高风险"),"中/高风险",IF(COUNTIF(H45,"低风险"),"低风险","不适用或可控"))</f>
        <v>不适用或可控</v>
      </c>
    </row>
    <row r="46" spans="2:9" x14ac:dyDescent="0.3">
      <c r="B46" s="262"/>
      <c r="C46" s="262"/>
    </row>
    <row r="47" spans="2:9" ht="15" hidden="1" customHeight="1" x14ac:dyDescent="0.3">
      <c r="B47" s="248" t="s">
        <v>565</v>
      </c>
      <c r="C47" s="248"/>
      <c r="D47" s="145">
        <f>COUNTIF(D4:D45,"安全风险较高")</f>
        <v>3</v>
      </c>
      <c r="E47" s="145"/>
      <c r="F47" s="249" t="s">
        <v>566</v>
      </c>
      <c r="G47" s="250"/>
      <c r="H47" s="251"/>
      <c r="I47" s="145">
        <f>COUNTIF(I4:I45,"中/高风险")</f>
        <v>1</v>
      </c>
    </row>
  </sheetData>
  <sheetProtection algorithmName="SHA-512" hashValue="sv+62C7WA0QgavHhHoZtVOsCFxbHYvWEaB8jRRvSXWZQQRRJVKiVq5IluEZcK4XGbl5eYX9tzprpg/HvypLsjw==" saltValue="J52mawOKWK85KILd+MYpXQ==" spinCount="100000" sheet="1" objects="1" scenarios="1"/>
  <mergeCells count="49">
    <mergeCell ref="B46:C46"/>
    <mergeCell ref="C26:C28"/>
    <mergeCell ref="C31:C32"/>
    <mergeCell ref="C33:C34"/>
    <mergeCell ref="C35:C37"/>
    <mergeCell ref="C38:C40"/>
    <mergeCell ref="C41:C44"/>
    <mergeCell ref="C24:C25"/>
    <mergeCell ref="B1:I1"/>
    <mergeCell ref="B2:D2"/>
    <mergeCell ref="E2:G2"/>
    <mergeCell ref="H2:I2"/>
    <mergeCell ref="D4:D7"/>
    <mergeCell ref="D10:D12"/>
    <mergeCell ref="D18:D20"/>
    <mergeCell ref="D21:D23"/>
    <mergeCell ref="D24:D25"/>
    <mergeCell ref="D38:D40"/>
    <mergeCell ref="B47:C47"/>
    <mergeCell ref="F47:H47"/>
    <mergeCell ref="B4:B13"/>
    <mergeCell ref="B14:B15"/>
    <mergeCell ref="B16:B17"/>
    <mergeCell ref="B18:B23"/>
    <mergeCell ref="B24:B29"/>
    <mergeCell ref="B31:B32"/>
    <mergeCell ref="B33:B34"/>
    <mergeCell ref="B35:B40"/>
    <mergeCell ref="B41:B44"/>
    <mergeCell ref="C4:C7"/>
    <mergeCell ref="C10:C12"/>
    <mergeCell ref="C18:C20"/>
    <mergeCell ref="C21:C23"/>
    <mergeCell ref="D41:D44"/>
    <mergeCell ref="I4:I7"/>
    <mergeCell ref="I10:I12"/>
    <mergeCell ref="I18:I20"/>
    <mergeCell ref="I21:I23"/>
    <mergeCell ref="I24:I25"/>
    <mergeCell ref="I26:I28"/>
    <mergeCell ref="I31:I32"/>
    <mergeCell ref="I33:I34"/>
    <mergeCell ref="I35:I37"/>
    <mergeCell ref="I38:I40"/>
    <mergeCell ref="I41:I44"/>
    <mergeCell ref="D26:D28"/>
    <mergeCell ref="D31:D32"/>
    <mergeCell ref="D33:D34"/>
    <mergeCell ref="D35:D37"/>
  </mergeCells>
  <phoneticPr fontId="30" type="noConversion"/>
  <conditionalFormatting sqref="D41">
    <cfRule type="containsText" dxfId="7" priority="1" operator="containsText" text="安全风险较高">
      <formula>NOT(ISERROR(SEARCH("安全风险较高",D41)))</formula>
    </cfRule>
  </conditionalFormatting>
  <conditionalFormatting sqref="H4:H46">
    <cfRule type="containsText" dxfId="6" priority="21" operator="containsText" text="高风险">
      <formula>NOT(ISERROR(SEARCH("高风险",H4)))</formula>
    </cfRule>
  </conditionalFormatting>
  <conditionalFormatting sqref="I1:I41 I45:I1048576">
    <cfRule type="cellIs" dxfId="5" priority="2" operator="equal">
      <formula>"低风险"</formula>
    </cfRule>
    <cfRule type="containsText" dxfId="4" priority="3" operator="containsText" text="中/高风险">
      <formula>NOT(ISERROR(SEARCH("中/高风险",I1)))</formula>
    </cfRule>
  </conditionalFormatting>
  <conditionalFormatting sqref="D8:E10 E5:E7 E11:E12 D13:E18 D21:E21 E19:E20 D24:E24 E22:E23 D26:E26 E25 E27:E28 D29:E31 D33:E35 E32 D38:E38 E36:E37 D45:E1048576 D3:E4 E39:E44">
    <cfRule type="containsText" dxfId="3" priority="20" operator="containsText" text="安全风险较高">
      <formula>NOT(ISERROR(SEARCH("安全风险较高",D3)))</formula>
    </cfRule>
  </conditionalFormatting>
  <conditionalFormatting sqref="G48:G1048576 G3:G46">
    <cfRule type="containsText" dxfId="2" priority="19" operator="containsText" text="不满足">
      <formula>NOT(ISERROR(SEARCH("不满足",G3)))</formula>
    </cfRule>
  </conditionalFormatting>
  <conditionalFormatting sqref="H48:H1048576 H3:H46">
    <cfRule type="cellIs" dxfId="1" priority="4" operator="equal">
      <formula>"低风险"</formula>
    </cfRule>
    <cfRule type="cellIs" dxfId="0" priority="5" operator="equal">
      <formula>"高风险"</formula>
    </cfRule>
  </conditionalFormatting>
  <hyperlinks>
    <hyperlink ref="C4:C7" location="A1.业务安全风险评估!C3" display="1.1.1用户规模" xr:uid="{00000000-0004-0000-0500-000000000000}"/>
    <hyperlink ref="C8" location="A1.业务安全风险评估!C4" display="1.1.2用户类型" xr:uid="{00000000-0004-0000-0500-000001000000}"/>
    <hyperlink ref="C9" location="A1.业务安全风险评估!C5" display="1.1.3用户相关性" xr:uid="{00000000-0004-0000-0500-000002000000}"/>
    <hyperlink ref="C10:C12" location="A1.业务安全风险评估!C6" display="1.1.4用户实名核验" xr:uid="{00000000-0004-0000-0500-000003000000}"/>
    <hyperlink ref="C13" location="A1.业务安全风险评估!C7" display="1.1.5用户真实身份鉴别" xr:uid="{00000000-0004-0000-0500-000004000000}"/>
    <hyperlink ref="C14" location="A1.业务安全风险评估!C8" display="1.2.1信息主题多样性" xr:uid="{00000000-0004-0000-0500-000005000000}"/>
    <hyperlink ref="C15" location="A1.业务安全风险评估!C9" display="1.2.2信息主题相关性" xr:uid="{00000000-0004-0000-0500-000006000000}"/>
    <hyperlink ref="C16" location="A1.业务安全风险评估!C10" display="1.3.1信息呈现方式" xr:uid="{00000000-0004-0000-0500-000007000000}"/>
    <hyperlink ref="C17" location="A1.业务安全风险评估!C11" display="1.3.2语言类型" xr:uid="{00000000-0004-0000-0500-000008000000}"/>
    <hyperlink ref="C18:C20" location="A1.业务安全风险评估!C12" display="1.4.1信息源" xr:uid="{00000000-0004-0000-0500-000009000000}"/>
    <hyperlink ref="C21:C23" location="A1.业务安全风险评估!C13" display="1.4.2信息产生方式" xr:uid="{00000000-0004-0000-0500-00000A000000}"/>
    <hyperlink ref="C24:C25" location="A1.业务安全风险评估!C14" display="1.5.1信息传播方式" xr:uid="{00000000-0004-0000-0500-00000B000000}"/>
    <hyperlink ref="C26:C28" location="A1.业务安全风险评估!C15" display="1.5.2通信媒介" xr:uid="{00000000-0004-0000-0500-00000C000000}"/>
    <hyperlink ref="C29" location="A1.业务安全风险评估!C16" display="1.5.3信息传递实时性" xr:uid="{00000000-0004-0000-0500-00000D000000}"/>
    <hyperlink ref="C30" location="A1.业务安全风险评估!C17" display="1.6.1信息收取方式" xr:uid="{00000000-0004-0000-0500-00000E000000}"/>
    <hyperlink ref="C31:C32" location="A3.匹配性分析!C18" display="1.7.1公共信息内容留存" xr:uid="{00000000-0004-0000-0500-00000F000000}"/>
    <hyperlink ref="C33:C34" location="A1.业务安全风险评估!C19" display="2.1.1服务器、机房、节点的地理位置" xr:uid="{00000000-0004-0000-0500-000010000000}"/>
    <hyperlink ref="C35:C37" location="A1.业务安全风险评估!C20" display="2.2.1计算资源/云服务" xr:uid="{00000000-0004-0000-0500-000011000000}"/>
    <hyperlink ref="C38:C40" location="A1.业务安全风险评估!C21" display="2.2.2存储资源/内容分发" xr:uid="{00000000-0004-0000-0500-000012000000}"/>
    <hyperlink ref="C41:C44" location="A1.业务安全风险评估!C22" display="2.3.1合作方式的合规性" xr:uid="{00000000-0004-0000-0500-000013000000}"/>
    <hyperlink ref="C45" location="A1.业务安全风险评估!C23" display="2.4.1是否提供第三方API接口" xr:uid="{00000000-0004-0000-0500-000014000000}"/>
    <hyperlink ref="F4" location="A2.企业安全保障能力评估!D3" display="普通账号身份验证" xr:uid="{00000000-0004-0000-0500-000015000000}"/>
    <hyperlink ref="F5" location="A2.企业安全保障能力评估!D4" display="公众账号身份验证" xr:uid="{00000000-0004-0000-0500-000016000000}"/>
    <hyperlink ref="F6" location="A2.企业安全保障能力评估!D7" display="用户账号分级管理" xr:uid="{00000000-0004-0000-0500-000017000000}"/>
    <hyperlink ref="F7" location="A2.企业安全保障能力评估!D8" display="用户投诉管理" xr:uid="{00000000-0004-0000-0500-000018000000}"/>
    <hyperlink ref="F8" location="A2.企业安全保障能力评估!D8" display="用户投诉管理" xr:uid="{00000000-0004-0000-0500-000019000000}"/>
    <hyperlink ref="F9" location="A2.企业安全保障能力评估!D8" display="用户投诉管理" xr:uid="{00000000-0004-0000-0500-00001A000000}"/>
    <hyperlink ref="F10" location="A2.企业安全保障能力评估!D4" display="公众账号身份验证" xr:uid="{00000000-0004-0000-0500-00001B000000}"/>
    <hyperlink ref="F11" location="A2.企业安全保障能力评估!D3" display="普通账号身份验证" xr:uid="{00000000-0004-0000-0500-00001C000000}"/>
    <hyperlink ref="F12" location="A2.企业安全保障能力评估!D18" display="用户身份信息变更留存" xr:uid="{00000000-0004-0000-0500-00001D000000}"/>
    <hyperlink ref="F13" location="A2.企业安全保障能力评估!D6" display="用户真实身份鉴别" xr:uid="{00000000-0004-0000-0500-00001E000000}"/>
    <hyperlink ref="F14" location="A2.企业安全保障能力评估!D9" display="信息内容管理制度及技术手段" xr:uid="{00000000-0004-0000-0500-00001F000000}"/>
    <hyperlink ref="F15" location="A2.企业安全保障能力评估!D9" display="信息内容管理制度及技术手段" xr:uid="{00000000-0004-0000-0500-000020000000}"/>
    <hyperlink ref="F16" location="A2.企业安全保障能力评估!D9" display="信息内容管理制度及技术手段" xr:uid="{00000000-0004-0000-0500-000021000000}"/>
    <hyperlink ref="F17" location="A2.企业安全保障能力评估!D9" display="信息内容管理制度及技术手段" xr:uid="{00000000-0004-0000-0500-000022000000}"/>
    <hyperlink ref="F18" location="A2.企业安全保障能力评估!D6" display="用户真实身份鉴别" xr:uid="{00000000-0004-0000-0500-000023000000}"/>
    <hyperlink ref="F19" location="A2.企业安全保障能力评估!D10" display="信息搜索功能管理" xr:uid="{00000000-0004-0000-0500-000024000000}"/>
    <hyperlink ref="F20" location="A2.企业安全保障能力评估!D14" display="匿名发布功能管理" xr:uid="{00000000-0004-0000-0500-000025000000}"/>
    <hyperlink ref="F21" location="A2.企业安全保障能力评估!D17" display="安全规则张贴与主动提示" xr:uid="{00000000-0004-0000-0500-000026000000}"/>
    <hyperlink ref="F22" location="A2.企业安全保障能力评估!D7" display="用户账号分级管理" xr:uid="{00000000-0004-0000-0500-000027000000}"/>
    <hyperlink ref="F23" location="A2.企业安全保障能力评估!D11" display="信息发布递送功能管理" xr:uid="{00000000-0004-0000-0500-000028000000}"/>
    <hyperlink ref="F24" location="A2.企业安全保障能力评估!D13" display="群组功能管理" xr:uid="{00000000-0004-0000-0500-000029000000}"/>
    <hyperlink ref="F25" location="A2.企业安全保障能力评估!D21" display="应急处置管理机制及技术手段" xr:uid="{00000000-0004-0000-0500-00002A000000}"/>
    <hyperlink ref="F26" location="A2.企业安全保障能力评估!D12" display="信息社区平台功能管理" xr:uid="{00000000-0004-0000-0500-00002B000000}"/>
    <hyperlink ref="F27" location="A2.企业安全保障能力评估!D20" display="信息联动管理" xr:uid="{00000000-0004-0000-0500-00002C000000}"/>
    <hyperlink ref="F28" location="A2.企业安全保障能力评估!D21" display="应急处置管理机制及技术手段" xr:uid="{00000000-0004-0000-0500-00002D000000}"/>
    <hyperlink ref="F29" location="A2.企业安全保障能力评估!D21" display="应急处置管理机制及技术手段" xr:uid="{00000000-0004-0000-0500-00002E000000}"/>
    <hyperlink ref="F30" location="A2.企业安全保障能力评估!D11" display="信息发布递送功能管理" xr:uid="{00000000-0004-0000-0500-00002F000000}"/>
    <hyperlink ref="F31" location="A2.企业安全保障能力评估!D19" display="日志留存管理" xr:uid="{00000000-0004-0000-0500-000030000000}"/>
    <hyperlink ref="F32" location="A2.企业安全保障能力评估!D16" display="信息销毁功能管理" xr:uid="{00000000-0004-0000-0500-000031000000}"/>
    <hyperlink ref="F33" location="A2.企业安全保障能力评估!D22" display="平台设施信息备案" xr:uid="{00000000-0004-0000-0500-000032000000}"/>
    <hyperlink ref="F34" location="A2.企业安全保障能力评估!D23" display="设施境内外分布" xr:uid="{00000000-0004-0000-0500-000033000000}"/>
    <hyperlink ref="F35" location="A2.企业安全保障能力评估!D24" display="资源实时监控" xr:uid="{00000000-0004-0000-0500-000034000000}"/>
    <hyperlink ref="F36" location="A2.企业安全保障能力评估!D25" display="违法信息监测处置" xr:uid="{00000000-0004-0000-0500-000035000000}"/>
    <hyperlink ref="F37" location="A2.企业安全保障能力评估!D26" display="系统日志留存" xr:uid="{00000000-0004-0000-0500-000036000000}"/>
    <hyperlink ref="F38" location="A2.企业安全保障能力评估!D24" display="资源实时监控" xr:uid="{00000000-0004-0000-0500-000037000000}"/>
    <hyperlink ref="F39" location="A2.企业安全保障能力评估!D25" display="违法信息监测处置" xr:uid="{00000000-0004-0000-0500-000038000000}"/>
    <hyperlink ref="F40" location="A2.企业安全保障能力评估!D26" display="系统日志留存" xr:uid="{00000000-0004-0000-0500-000039000000}"/>
    <hyperlink ref="F41" location="A2.企业安全保障能力评估!D27" display="合作企业的安全能力" xr:uid="{00000000-0004-0000-0500-00003A000000}"/>
    <hyperlink ref="F42" location="A2.企业安全保障能力评估!D28" display="资质审核" xr:uid="{00000000-0004-0000-0500-00003B000000}"/>
    <hyperlink ref="F43" location="A2.企业安全保障能力评估!D29" display="用户信息备案" xr:uid="{00000000-0004-0000-0500-00003C000000}"/>
    <hyperlink ref="F44" location="A2.企业安全保障能力评估!D30" display="应用分发平台功能管理" xr:uid="{00000000-0004-0000-0500-00003D000000}"/>
    <hyperlink ref="F45" location="A2.企业安全保障能力评估!D31" display="开放接口要求" xr:uid="{00000000-0004-0000-0500-00003E000000}"/>
  </hyperlinks>
  <pageMargins left="0.7" right="0.7" top="0.75" bottom="0.75" header="0.3" footer="0.3"/>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3"/>
  <sheetViews>
    <sheetView topLeftCell="A10" zoomScale="80" zoomScaleNormal="80" workbookViewId="0">
      <selection activeCell="F6" sqref="F6"/>
    </sheetView>
  </sheetViews>
  <sheetFormatPr defaultColWidth="9" defaultRowHeight="16.5" x14ac:dyDescent="0.3"/>
  <cols>
    <col min="1" max="1" width="3.08203125" style="124" customWidth="1"/>
    <col min="2" max="2" width="17.5" style="124" customWidth="1"/>
    <col min="3" max="3" width="20.5" style="124" customWidth="1"/>
    <col min="4" max="4" width="29.5" style="124" customWidth="1"/>
    <col min="5" max="5" width="21.25" style="124" customWidth="1"/>
    <col min="6" max="6" width="13.25" style="124" customWidth="1"/>
    <col min="7" max="7" width="54" style="124" customWidth="1"/>
    <col min="8" max="16384" width="9" style="124"/>
  </cols>
  <sheetData>
    <row r="1" spans="2:7" ht="20.149999999999999" customHeight="1" x14ac:dyDescent="0.3">
      <c r="B1" s="266" t="s">
        <v>567</v>
      </c>
      <c r="C1" s="266"/>
      <c r="D1" s="266"/>
      <c r="E1" s="266"/>
      <c r="F1" s="266"/>
      <c r="G1" s="266"/>
    </row>
    <row r="2" spans="2:7" ht="30" customHeight="1" x14ac:dyDescent="0.3">
      <c r="B2" s="126" t="s">
        <v>62</v>
      </c>
      <c r="C2" s="126" t="s">
        <v>63</v>
      </c>
      <c r="D2" s="126" t="s">
        <v>64</v>
      </c>
      <c r="E2" s="126" t="s">
        <v>66</v>
      </c>
      <c r="F2" s="126" t="s">
        <v>68</v>
      </c>
      <c r="G2" s="126" t="s">
        <v>69</v>
      </c>
    </row>
    <row r="3" spans="2:7" ht="30" customHeight="1" x14ac:dyDescent="0.3">
      <c r="B3" s="267" t="s">
        <v>70</v>
      </c>
      <c r="C3" s="267" t="s">
        <v>71</v>
      </c>
      <c r="D3" s="127" t="s">
        <v>72</v>
      </c>
      <c r="E3" s="127" t="s">
        <v>74</v>
      </c>
      <c r="F3" s="130" t="str">
        <f>'A1.业务安全风险评估'!H3</f>
        <v>安全风险较低</v>
      </c>
      <c r="G3" s="131" t="str">
        <f>'A1.业务安全风险评估'!I3</f>
        <v>XX业务用户规模为…，（是/否）建立上线前或用户规模发生较大变化时开展评估工作的管理制度</v>
      </c>
    </row>
    <row r="4" spans="2:7" ht="30" customHeight="1" x14ac:dyDescent="0.3">
      <c r="B4" s="267"/>
      <c r="C4" s="267"/>
      <c r="D4" s="127" t="s">
        <v>78</v>
      </c>
      <c r="E4" s="127" t="s">
        <v>80</v>
      </c>
      <c r="F4" s="130" t="str">
        <f>'A1.业务安全风险评估'!H4</f>
        <v>安全风险较低</v>
      </c>
      <c r="G4" s="131" t="str">
        <f>'A1.业务安全风险评估'!I4</f>
        <v>XX业务用户类型主要集中在…</v>
      </c>
    </row>
    <row r="5" spans="2:7" ht="30" customHeight="1" x14ac:dyDescent="0.3">
      <c r="B5" s="267"/>
      <c r="C5" s="267"/>
      <c r="D5" s="127" t="s">
        <v>83</v>
      </c>
      <c r="E5" s="127" t="s">
        <v>80</v>
      </c>
      <c r="F5" s="130" t="str">
        <f>'A1.业务安全风险评估'!H5</f>
        <v>安全风险较低</v>
      </c>
      <c r="G5" s="131" t="str">
        <f>'A1.业务安全风险评估'!I5</f>
        <v>XX业务用户相关性情况为…</v>
      </c>
    </row>
    <row r="6" spans="2:7" ht="30" customHeight="1" x14ac:dyDescent="0.3">
      <c r="B6" s="267"/>
      <c r="C6" s="267"/>
      <c r="D6" s="127" t="s">
        <v>87</v>
      </c>
      <c r="E6" s="127" t="s">
        <v>80</v>
      </c>
      <c r="F6" s="130" t="str">
        <f>'A1.业务安全风险评估'!H6</f>
        <v>安全风险较低</v>
      </c>
      <c r="G6" s="131" t="str">
        <f>'A1.业务安全风险评估'!I6</f>
        <v>XX业务实名核验情况…</v>
      </c>
    </row>
    <row r="7" spans="2:7" ht="30" customHeight="1" x14ac:dyDescent="0.3">
      <c r="B7" s="267"/>
      <c r="C7" s="267"/>
      <c r="D7" s="127" t="s">
        <v>92</v>
      </c>
      <c r="E7" s="127" t="s">
        <v>80</v>
      </c>
      <c r="F7" s="130" t="str">
        <f>'A1.业务安全风险评估'!H7</f>
        <v>安全风险较低</v>
      </c>
      <c r="G7" s="131" t="str">
        <f>'A1.业务安全风险评估'!I7</f>
        <v>XX业务用户真实身份鉴别手段为…</v>
      </c>
    </row>
    <row r="8" spans="2:7" ht="30" customHeight="1" x14ac:dyDescent="0.3">
      <c r="B8" s="267"/>
      <c r="C8" s="267" t="s">
        <v>96</v>
      </c>
      <c r="D8" s="127" t="s">
        <v>97</v>
      </c>
      <c r="E8" s="127" t="s">
        <v>80</v>
      </c>
      <c r="F8" s="130" t="str">
        <f>'A1.业务安全风险评估'!H8</f>
        <v>安全风险较低</v>
      </c>
      <c r="G8" s="131" t="str">
        <f>'A1.业务安全风险评估'!I8</f>
        <v>XX业务信息主题类别为…</v>
      </c>
    </row>
    <row r="9" spans="2:7" ht="30" customHeight="1" x14ac:dyDescent="0.3">
      <c r="B9" s="267"/>
      <c r="C9" s="267"/>
      <c r="D9" s="127" t="s">
        <v>101</v>
      </c>
      <c r="E9" s="127" t="s">
        <v>80</v>
      </c>
      <c r="F9" s="130" t="str">
        <f>'A1.业务安全风险评估'!H9</f>
        <v>安全风险较低</v>
      </c>
      <c r="G9" s="131" t="str">
        <f>'A1.业务安全风险评估'!I9</f>
        <v>XX业务信息主题相关性情况…</v>
      </c>
    </row>
    <row r="10" spans="2:7" ht="30" customHeight="1" x14ac:dyDescent="0.3">
      <c r="B10" s="267"/>
      <c r="C10" s="267" t="s">
        <v>105</v>
      </c>
      <c r="D10" s="127" t="s">
        <v>106</v>
      </c>
      <c r="E10" s="127" t="s">
        <v>80</v>
      </c>
      <c r="F10" s="130" t="str">
        <f>'A1.业务安全风险评估'!H10</f>
        <v>安全风险较低</v>
      </c>
      <c r="G10" s="131" t="str">
        <f>'A1.业务安全风险评估'!I10</f>
        <v>XX业务信息呈现方式（承载的信息格式）主要为…</v>
      </c>
    </row>
    <row r="11" spans="2:7" ht="30" customHeight="1" x14ac:dyDescent="0.3">
      <c r="B11" s="267"/>
      <c r="C11" s="267"/>
      <c r="D11" s="127" t="s">
        <v>110</v>
      </c>
      <c r="E11" s="127" t="s">
        <v>80</v>
      </c>
      <c r="F11" s="130" t="str">
        <f>'A1.业务安全风险评估'!H11</f>
        <v>安全风险较低</v>
      </c>
      <c r="G11" s="131" t="str">
        <f>'A1.业务安全风险评估'!I11</f>
        <v>XX业务语言类型为...</v>
      </c>
    </row>
    <row r="12" spans="2:7" ht="30" customHeight="1" x14ac:dyDescent="0.3">
      <c r="B12" s="267"/>
      <c r="C12" s="267" t="s">
        <v>114</v>
      </c>
      <c r="D12" s="127" t="s">
        <v>115</v>
      </c>
      <c r="E12" s="127" t="s">
        <v>117</v>
      </c>
      <c r="F12" s="130" t="str">
        <f>'A1.业务安全风险评估'!H12</f>
        <v>安全风险较低</v>
      </c>
      <c r="G12" s="131" t="str">
        <f>'A1.业务安全风险评估'!I12</f>
        <v>XX业务内容源管控措施为…（内容源引入流程和机制、内容发布流程和机制、内容审核机制）</v>
      </c>
    </row>
    <row r="13" spans="2:7" ht="30" customHeight="1" x14ac:dyDescent="0.3">
      <c r="B13" s="267"/>
      <c r="C13" s="267"/>
      <c r="D13" s="127" t="s">
        <v>120</v>
      </c>
      <c r="E13" s="127" t="s">
        <v>80</v>
      </c>
      <c r="F13" s="130" t="str">
        <f>'A1.业务安全风险评估'!H13</f>
        <v>安全风险较高</v>
      </c>
      <c r="G13" s="131" t="str">
        <f>'A1.业务安全风险评估'!I13</f>
        <v>XX业务信息产生方式为…</v>
      </c>
    </row>
    <row r="14" spans="2:7" ht="30" customHeight="1" x14ac:dyDescent="0.3">
      <c r="B14" s="267"/>
      <c r="C14" s="267" t="s">
        <v>124</v>
      </c>
      <c r="D14" s="127" t="s">
        <v>125</v>
      </c>
      <c r="E14" s="127" t="s">
        <v>80</v>
      </c>
      <c r="F14" s="130" t="str">
        <f>'A1.业务安全风险评估'!H14</f>
        <v>安全风险较低</v>
      </c>
      <c r="G14" s="131" t="str">
        <f>'A1.业务安全风险评估'!I14</f>
        <v>XX业务信息传播方式为…</v>
      </c>
    </row>
    <row r="15" spans="2:7" ht="30" customHeight="1" x14ac:dyDescent="0.3">
      <c r="B15" s="267"/>
      <c r="C15" s="267"/>
      <c r="D15" s="127" t="s">
        <v>129</v>
      </c>
      <c r="E15" s="127" t="s">
        <v>80</v>
      </c>
      <c r="F15" s="130" t="str">
        <f>'A1.业务安全风险评估'!H15</f>
        <v>安全风险较低</v>
      </c>
      <c r="G15" s="131" t="str">
        <f>'A1.业务安全风险评估'!I15</f>
        <v>XX业务通信媒介情况…</v>
      </c>
    </row>
    <row r="16" spans="2:7" ht="30" customHeight="1" x14ac:dyDescent="0.3">
      <c r="B16" s="267"/>
      <c r="C16" s="267"/>
      <c r="D16" s="127" t="s">
        <v>133</v>
      </c>
      <c r="E16" s="127" t="s">
        <v>80</v>
      </c>
      <c r="F16" s="130" t="str">
        <f>'A1.业务安全风险评估'!H16</f>
        <v>安全风险较高</v>
      </c>
      <c r="G16" s="131" t="str">
        <f>'A1.业务安全风险评估'!I16</f>
        <v>XX业务信息推送情况…，客户端（是/否）设置消息推送选项</v>
      </c>
    </row>
    <row r="17" spans="2:7" ht="30" customHeight="1" x14ac:dyDescent="0.3">
      <c r="B17" s="267"/>
      <c r="C17" s="127" t="s">
        <v>137</v>
      </c>
      <c r="D17" s="127" t="s">
        <v>138</v>
      </c>
      <c r="E17" s="127" t="s">
        <v>80</v>
      </c>
      <c r="F17" s="130" t="str">
        <f>'A1.业务安全风险评估'!H17</f>
        <v>安全风险较低</v>
      </c>
      <c r="G17" s="131" t="str">
        <f>'A1.业务安全风险评估'!I17</f>
        <v>XX业务信息收取方式为…（用户主动获取/信息主动推送），（是/否）主动推送第三方/用户生成信息至用户（如公众账号功能）</v>
      </c>
    </row>
    <row r="18" spans="2:7" ht="30" customHeight="1" x14ac:dyDescent="0.3">
      <c r="B18" s="267"/>
      <c r="C18" s="127" t="s">
        <v>142</v>
      </c>
      <c r="D18" s="127" t="s">
        <v>143</v>
      </c>
      <c r="E18" s="127" t="s">
        <v>145</v>
      </c>
      <c r="F18" s="130" t="str">
        <f>'A1.业务安全风险评估'!H18</f>
        <v>安全风险较低</v>
      </c>
      <c r="G18" s="131" t="str">
        <f>'A1.业务安全风险评估'!I18</f>
        <v>XX业务日志留存情况…（类型、时间）</v>
      </c>
    </row>
    <row r="19" spans="2:7" ht="30" customHeight="1" x14ac:dyDescent="0.3">
      <c r="B19" s="267" t="s">
        <v>148</v>
      </c>
      <c r="C19" s="127" t="s">
        <v>149</v>
      </c>
      <c r="D19" s="127" t="s">
        <v>150</v>
      </c>
      <c r="E19" s="127" t="s">
        <v>152</v>
      </c>
      <c r="F19" s="130" t="str">
        <f>'A1.业务安全风险评估'!H19</f>
        <v>安全风险较低</v>
      </c>
      <c r="G19" s="131" t="str">
        <f>'A1.业务安全风险评估'!I19</f>
        <v>XX业务服务器、机房或节点分布情况…</v>
      </c>
    </row>
    <row r="20" spans="2:7" ht="30" customHeight="1" x14ac:dyDescent="0.3">
      <c r="B20" s="267"/>
      <c r="C20" s="267" t="s">
        <v>155</v>
      </c>
      <c r="D20" s="127" t="s">
        <v>156</v>
      </c>
      <c r="E20" s="127" t="s">
        <v>152</v>
      </c>
      <c r="F20" s="130" t="str">
        <f>'A1.业务安全风险评估'!H20</f>
        <v>安全风险较低</v>
      </c>
      <c r="G20" s="131" t="str">
        <f>'A1.业务安全风险评估'!I20</f>
        <v>XX业务系统平台资源调度方式…（是/否）采用云计算或第三方云服务</v>
      </c>
    </row>
    <row r="21" spans="2:7" ht="30" customHeight="1" x14ac:dyDescent="0.3">
      <c r="B21" s="267"/>
      <c r="C21" s="267"/>
      <c r="D21" s="127" t="s">
        <v>160</v>
      </c>
      <c r="E21" s="127" t="s">
        <v>152</v>
      </c>
      <c r="F21" s="130" t="str">
        <f>'A1.业务安全风险评估'!H21</f>
        <v>安全风险较低</v>
      </c>
      <c r="G21" s="131" t="str">
        <f>'A1.业务安全风险评估'!I21</f>
        <v>XX业务系统平台资源调度方式…，（是/否）采用云内容分发网络技术</v>
      </c>
    </row>
    <row r="22" spans="2:7" ht="30" customHeight="1" x14ac:dyDescent="0.3">
      <c r="B22" s="267"/>
      <c r="C22" s="127" t="s">
        <v>164</v>
      </c>
      <c r="D22" s="127" t="s">
        <v>568</v>
      </c>
      <c r="E22" s="127" t="s">
        <v>117</v>
      </c>
      <c r="F22" s="130" t="str">
        <f>'A1.业务安全风险评估'!H22</f>
        <v>安全风险较高</v>
      </c>
      <c r="G22" s="131" t="str">
        <f>'A1.业务安全风险评估'!I22</f>
        <v>XX业务的合作模式为…对合作企业资质审核情况</v>
      </c>
    </row>
    <row r="23" spans="2:7" ht="30" customHeight="1" x14ac:dyDescent="0.3">
      <c r="B23" s="267"/>
      <c r="C23" s="127" t="s">
        <v>169</v>
      </c>
      <c r="D23" s="127" t="s">
        <v>170</v>
      </c>
      <c r="E23" s="127" t="s">
        <v>172</v>
      </c>
      <c r="F23" s="130" t="str">
        <f>'A1.业务安全风险评估'!H23</f>
        <v>安全风险较低</v>
      </c>
      <c r="G23" s="131" t="str">
        <f>'A1.业务安全风险评估'!I23</f>
        <v>XX业务第三方调用开放API接口情况…</v>
      </c>
    </row>
  </sheetData>
  <sheetProtection algorithmName="SHA-512" hashValue="uTQtP50Rq8BnEZYN+tn7tRZuaumFPBbAjsTTRQcN07L5UOO11ikipK01vr0ev5iX1BEtS95y+7kFmHqjkdjn2A==" saltValue="zV0dGCu4rd5W13X5WM721w==" spinCount="100000" sheet="1" objects="1" scenarios="1"/>
  <mergeCells count="9">
    <mergeCell ref="B1:G1"/>
    <mergeCell ref="B3:B18"/>
    <mergeCell ref="B19:B23"/>
    <mergeCell ref="C3:C7"/>
    <mergeCell ref="C8:C9"/>
    <mergeCell ref="C10:C11"/>
    <mergeCell ref="C12:C13"/>
    <mergeCell ref="C14:C16"/>
    <mergeCell ref="C20:C21"/>
  </mergeCells>
  <phoneticPr fontId="30" type="noConversion"/>
  <pageMargins left="0.7" right="0.7" top="0.75" bottom="0.75" header="0.3" footer="0.3"/>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1"/>
  <sheetViews>
    <sheetView zoomScale="80" zoomScaleNormal="80" workbookViewId="0">
      <selection activeCell="F4" sqref="F4"/>
    </sheetView>
  </sheetViews>
  <sheetFormatPr defaultColWidth="9" defaultRowHeight="16.5" x14ac:dyDescent="0.3"/>
  <cols>
    <col min="1" max="1" width="3.08203125" style="124" customWidth="1"/>
    <col min="2" max="2" width="14.33203125" style="124" customWidth="1"/>
    <col min="3" max="3" width="22.33203125" style="124" customWidth="1"/>
    <col min="4" max="4" width="22" style="124" customWidth="1"/>
    <col min="5" max="5" width="32.5" style="124" customWidth="1"/>
    <col min="6" max="6" width="10.33203125" style="124" customWidth="1"/>
    <col min="7" max="7" width="41.75" style="124" customWidth="1"/>
    <col min="8" max="16384" width="9" style="124"/>
  </cols>
  <sheetData>
    <row r="1" spans="2:7" ht="20.149999999999999" customHeight="1" x14ac:dyDescent="0.3">
      <c r="B1" s="266" t="s">
        <v>569</v>
      </c>
      <c r="C1" s="266"/>
      <c r="D1" s="266"/>
      <c r="E1" s="266"/>
      <c r="F1" s="266"/>
      <c r="G1" s="266"/>
    </row>
    <row r="2" spans="2:7" ht="30" customHeight="1" x14ac:dyDescent="0.3">
      <c r="B2" s="125" t="s">
        <v>62</v>
      </c>
      <c r="C2" s="126" t="s">
        <v>63</v>
      </c>
      <c r="D2" s="126" t="s">
        <v>64</v>
      </c>
      <c r="E2" s="126" t="s">
        <v>66</v>
      </c>
      <c r="F2" s="126" t="s">
        <v>68</v>
      </c>
      <c r="G2" s="126" t="s">
        <v>69</v>
      </c>
    </row>
    <row r="3" spans="2:7" ht="30" customHeight="1" x14ac:dyDescent="0.3">
      <c r="B3" s="267" t="s">
        <v>177</v>
      </c>
      <c r="C3" s="268" t="s">
        <v>178</v>
      </c>
      <c r="D3" s="129" t="s">
        <v>570</v>
      </c>
      <c r="E3" s="127" t="s">
        <v>80</v>
      </c>
      <c r="F3" s="130" t="str">
        <f>'A2.企业安全保障能力评估'!I3</f>
        <v>不适用</v>
      </c>
      <c r="G3" s="131" t="str">
        <f>'A2.企业安全保障能力评估'!J3</f>
        <v xml:space="preserve"> </v>
      </c>
    </row>
    <row r="4" spans="2:7" ht="30" customHeight="1" x14ac:dyDescent="0.3">
      <c r="B4" s="267"/>
      <c r="C4" s="268"/>
      <c r="D4" s="129" t="s">
        <v>571</v>
      </c>
      <c r="E4" s="127" t="s">
        <v>80</v>
      </c>
      <c r="F4" s="130" t="str">
        <f>'A2.企业安全保障能力评估'!I4</f>
        <v>不适用</v>
      </c>
      <c r="G4" s="131" t="str">
        <f>'A2.企业安全保障能力评估'!J4</f>
        <v xml:space="preserve"> </v>
      </c>
    </row>
    <row r="5" spans="2:7" ht="30" customHeight="1" x14ac:dyDescent="0.3">
      <c r="B5" s="267"/>
      <c r="C5" s="268"/>
      <c r="D5" s="132" t="s">
        <v>572</v>
      </c>
      <c r="E5" s="127" t="s">
        <v>80</v>
      </c>
      <c r="F5" s="130" t="str">
        <f>'A2.企业安全保障能力评估'!I5</f>
        <v>不满足</v>
      </c>
      <c r="G5" s="131" t="str">
        <f>'A2.企业安全保障能力评估'!J5</f>
        <v xml:space="preserve"> </v>
      </c>
    </row>
    <row r="6" spans="2:7" ht="30" customHeight="1" x14ac:dyDescent="0.3">
      <c r="B6" s="267"/>
      <c r="C6" s="268"/>
      <c r="D6" s="127" t="s">
        <v>573</v>
      </c>
      <c r="E6" s="127" t="s">
        <v>80</v>
      </c>
      <c r="F6" s="130" t="str">
        <f>'A2.企业安全保障能力评估'!I6</f>
        <v>不满足</v>
      </c>
      <c r="G6" s="131" t="str">
        <f>'A2.企业安全保障能力评估'!J6</f>
        <v xml:space="preserve"> </v>
      </c>
    </row>
    <row r="7" spans="2:7" ht="30" customHeight="1" x14ac:dyDescent="0.3">
      <c r="B7" s="267"/>
      <c r="C7" s="268"/>
      <c r="D7" s="127" t="s">
        <v>574</v>
      </c>
      <c r="E7" s="127" t="s">
        <v>198</v>
      </c>
      <c r="F7" s="130" t="str">
        <f>'A2.企业安全保障能力评估'!I7</f>
        <v>不满足</v>
      </c>
      <c r="G7" s="131" t="str">
        <f>'A2.企业安全保障能力评估'!J7</f>
        <v xml:space="preserve"> </v>
      </c>
    </row>
    <row r="8" spans="2:7" ht="30" customHeight="1" x14ac:dyDescent="0.3">
      <c r="B8" s="267"/>
      <c r="C8" s="268"/>
      <c r="D8" s="132" t="s">
        <v>575</v>
      </c>
      <c r="E8" s="127" t="s">
        <v>203</v>
      </c>
      <c r="F8" s="130" t="str">
        <f>'A2.企业安全保障能力评估'!I8</f>
        <v>不满足</v>
      </c>
      <c r="G8" s="131" t="str">
        <f>'A2.企业安全保障能力评估'!J8</f>
        <v xml:space="preserve"> </v>
      </c>
    </row>
    <row r="9" spans="2:7" ht="30" customHeight="1" x14ac:dyDescent="0.3">
      <c r="B9" s="267"/>
      <c r="C9" s="128" t="s">
        <v>206</v>
      </c>
      <c r="D9" s="127" t="s">
        <v>576</v>
      </c>
      <c r="E9" s="127" t="s">
        <v>145</v>
      </c>
      <c r="F9" s="130" t="str">
        <f>'A2.企业安全保障能力评估'!I9</f>
        <v>满足</v>
      </c>
      <c r="G9" s="131" t="str">
        <f>'A2.企业安全保障能力评估'!J9</f>
        <v>描述XX业务针对公共违法信息内容监测处置的管理机制和技术手段，提供违法信息样本库（有更新功能）截图。</v>
      </c>
    </row>
    <row r="10" spans="2:7" ht="30" customHeight="1" x14ac:dyDescent="0.3">
      <c r="B10" s="267"/>
      <c r="C10" s="133" t="s">
        <v>211</v>
      </c>
      <c r="D10" s="132" t="s">
        <v>577</v>
      </c>
      <c r="E10" s="127" t="s">
        <v>80</v>
      </c>
      <c r="F10" s="130" t="str">
        <f>'A2.企业安全保障能力评估'!I10</f>
        <v>不适用</v>
      </c>
      <c r="G10" s="131" t="str">
        <f>'A2.企业安全保障能力评估'!J10</f>
        <v xml:space="preserve"> </v>
      </c>
    </row>
    <row r="11" spans="2:7" ht="30" customHeight="1" x14ac:dyDescent="0.3">
      <c r="B11" s="267"/>
      <c r="C11" s="128" t="s">
        <v>215</v>
      </c>
      <c r="D11" s="127" t="s">
        <v>578</v>
      </c>
      <c r="E11" s="127" t="s">
        <v>152</v>
      </c>
      <c r="F11" s="130" t="str">
        <f>'A2.企业安全保障能力评估'!I11</f>
        <v>满足</v>
      </c>
      <c r="G11" s="131" t="str">
        <f>'A2.企业安全保障能力评估'!J11</f>
        <v>描述XX业务对于公众账号发布的公开信息内容作违法信息日常监测巡查的工作机制和人员配备，提供相应管理文件及相关记录。</v>
      </c>
    </row>
    <row r="12" spans="2:7" ht="30" customHeight="1" x14ac:dyDescent="0.3">
      <c r="B12" s="267"/>
      <c r="C12" s="128" t="s">
        <v>219</v>
      </c>
      <c r="D12" s="127" t="s">
        <v>579</v>
      </c>
      <c r="E12" s="127" t="s">
        <v>117</v>
      </c>
      <c r="F12" s="130" t="str">
        <f>'A2.企业安全保障能力评估'!I12</f>
        <v>不适用</v>
      </c>
      <c r="G12" s="131" t="str">
        <f>'A2.企业安全保障能力评估'!J12</f>
        <v xml:space="preserve"> </v>
      </c>
    </row>
    <row r="13" spans="2:7" ht="30" customHeight="1" x14ac:dyDescent="0.3">
      <c r="B13" s="267"/>
      <c r="C13" s="268" t="s">
        <v>223</v>
      </c>
      <c r="D13" s="127" t="s">
        <v>580</v>
      </c>
      <c r="E13" s="127" t="s">
        <v>80</v>
      </c>
      <c r="F13" s="130" t="str">
        <f>'A2.企业安全保障能力评估'!I13</f>
        <v>不适用</v>
      </c>
      <c r="G13" s="131" t="str">
        <f>'A2.企业安全保障能力评估'!J13</f>
        <v xml:space="preserve"> </v>
      </c>
    </row>
    <row r="14" spans="2:7" ht="30" customHeight="1" x14ac:dyDescent="0.3">
      <c r="B14" s="267"/>
      <c r="C14" s="268"/>
      <c r="D14" s="127" t="s">
        <v>581</v>
      </c>
      <c r="E14" s="127" t="s">
        <v>145</v>
      </c>
      <c r="F14" s="130" t="str">
        <f>'A2.企业安全保障能力评估'!I14</f>
        <v>满足</v>
      </c>
      <c r="G14" s="131" t="str">
        <f>'A2.企业安全保障能力评估'!J14</f>
        <v>描述XX业务针对匿名发布功能配备的信息监测处置管理机制，提供技术手段截图。</v>
      </c>
    </row>
    <row r="15" spans="2:7" ht="30" customHeight="1" x14ac:dyDescent="0.3">
      <c r="B15" s="267"/>
      <c r="C15" s="268"/>
      <c r="D15" s="127" t="s">
        <v>582</v>
      </c>
      <c r="E15" s="127" t="s">
        <v>152</v>
      </c>
      <c r="F15" s="130" t="str">
        <f>'A2.企业安全保障能力评估'!I15</f>
        <v>不适用</v>
      </c>
      <c r="G15" s="131" t="str">
        <f>'A2.企业安全保障能力评估'!J15</f>
        <v xml:space="preserve"> </v>
      </c>
    </row>
    <row r="16" spans="2:7" ht="30" customHeight="1" x14ac:dyDescent="0.3">
      <c r="B16" s="267"/>
      <c r="C16" s="268"/>
      <c r="D16" s="132" t="s">
        <v>583</v>
      </c>
      <c r="E16" s="127" t="s">
        <v>145</v>
      </c>
      <c r="F16" s="130" t="str">
        <f>'A2.企业安全保障能力评估'!I16</f>
        <v>不适用</v>
      </c>
      <c r="G16" s="131" t="str">
        <f>'A2.企业安全保障能力评估'!J16</f>
        <v xml:space="preserve"> </v>
      </c>
    </row>
    <row r="17" spans="2:7" ht="30" customHeight="1" x14ac:dyDescent="0.3">
      <c r="B17" s="267"/>
      <c r="C17" s="128" t="s">
        <v>240</v>
      </c>
      <c r="D17" s="127" t="s">
        <v>584</v>
      </c>
      <c r="E17" s="127" t="s">
        <v>80</v>
      </c>
      <c r="F17" s="130" t="str">
        <f>'A2.企业安全保障能力评估'!I17</f>
        <v>满足</v>
      </c>
      <c r="G17" s="131" t="str">
        <f>'A2.企业安全保障能力评估'!J17</f>
        <v>提供XX业务用告知用户“禁止发布、复制、传播违法信息”的截图，要求用户承诺遵守七条底线“的用户协议截图。</v>
      </c>
    </row>
    <row r="18" spans="2:7" ht="30" customHeight="1" x14ac:dyDescent="0.3">
      <c r="B18" s="267"/>
      <c r="C18" s="268" t="s">
        <v>244</v>
      </c>
      <c r="D18" s="127" t="s">
        <v>585</v>
      </c>
      <c r="E18" s="127" t="s">
        <v>145</v>
      </c>
      <c r="F18" s="130" t="str">
        <f>'A2.企业安全保障能力评估'!I18</f>
        <v>满足</v>
      </c>
      <c r="G18" s="131" t="str">
        <f>'A2.企业安全保障能力评估'!J18</f>
        <v>提供XX业务用户身份信息变更日志记录截图。</v>
      </c>
    </row>
    <row r="19" spans="2:7" ht="30" customHeight="1" x14ac:dyDescent="0.3">
      <c r="B19" s="267"/>
      <c r="C19" s="268"/>
      <c r="D19" s="127" t="s">
        <v>586</v>
      </c>
      <c r="E19" s="127" t="s">
        <v>251</v>
      </c>
      <c r="F19" s="130" t="str">
        <f>'A2.企业安全保障能力评估'!I19</f>
        <v>满足</v>
      </c>
      <c r="G19" s="131" t="str">
        <f>'A2.企业安全保障能力评估'!J19</f>
        <v>提供XX业务满足时间要求（6个月）的用户行为日志记录查询结果截图。</v>
      </c>
    </row>
    <row r="20" spans="2:7" ht="30" customHeight="1" x14ac:dyDescent="0.3">
      <c r="B20" s="267"/>
      <c r="C20" s="128" t="s">
        <v>254</v>
      </c>
      <c r="D20" s="127" t="s">
        <v>587</v>
      </c>
      <c r="E20" s="127" t="s">
        <v>145</v>
      </c>
      <c r="F20" s="130" t="str">
        <f>'A2.企业安全保障能力评估'!I20</f>
        <v>满足</v>
      </c>
      <c r="G20" s="131" t="str">
        <f>'A2.企业安全保障能力评估'!J20</f>
        <v>描述XX业务在紧急、必要情况下，迅速切断同步或关联关系，联动删除各关联平台上的违法信息的能力，提供删除日志记录截图。</v>
      </c>
    </row>
    <row r="21" spans="2:7" ht="30" customHeight="1" x14ac:dyDescent="0.3">
      <c r="B21" s="267"/>
      <c r="C21" s="133" t="s">
        <v>258</v>
      </c>
      <c r="D21" s="132" t="s">
        <v>588</v>
      </c>
      <c r="E21" s="127" t="s">
        <v>117</v>
      </c>
      <c r="F21" s="130" t="str">
        <f>'A2.企业安全保障能力评估'!I21</f>
        <v>满足</v>
      </c>
      <c r="G21" s="131" t="str">
        <f>'A2.企业安全保障能力评估'!J21</f>
        <v>提供企业/XX业务应急预案文件，描述应急处置管理机制及技术手段。</v>
      </c>
    </row>
    <row r="22" spans="2:7" ht="30" customHeight="1" x14ac:dyDescent="0.3">
      <c r="B22" s="267" t="s">
        <v>263</v>
      </c>
      <c r="C22" s="268" t="s">
        <v>264</v>
      </c>
      <c r="D22" s="127" t="s">
        <v>589</v>
      </c>
      <c r="E22" s="127" t="s">
        <v>117</v>
      </c>
      <c r="F22" s="130" t="str">
        <f>'A2.企业安全保障能力评估'!I22</f>
        <v>满足</v>
      </c>
      <c r="G22" s="131" t="str">
        <f>'A2.企业安全保障能力评估'!J22</f>
        <v>描述XX业务开办信息及报备情况。</v>
      </c>
    </row>
    <row r="23" spans="2:7" ht="30" customHeight="1" x14ac:dyDescent="0.3">
      <c r="B23" s="267"/>
      <c r="C23" s="268"/>
      <c r="D23" s="127" t="s">
        <v>590</v>
      </c>
      <c r="E23" s="127" t="s">
        <v>152</v>
      </c>
      <c r="F23" s="130" t="str">
        <f>'A2.企业安全保障能力评估'!I23</f>
        <v>不适用</v>
      </c>
      <c r="G23" s="131" t="str">
        <f>'A2.企业安全保障能力评估'!J23</f>
        <v xml:space="preserve"> </v>
      </c>
    </row>
    <row r="24" spans="2:7" ht="30" customHeight="1" x14ac:dyDescent="0.3">
      <c r="B24" s="267"/>
      <c r="C24" s="268" t="s">
        <v>273</v>
      </c>
      <c r="D24" s="127" t="s">
        <v>591</v>
      </c>
      <c r="E24" s="127" t="s">
        <v>145</v>
      </c>
      <c r="F24" s="130" t="str">
        <f>'A2.企业安全保障能力评估'!I24</f>
        <v>不适用</v>
      </c>
      <c r="G24" s="131" t="str">
        <f>'A2.企业安全保障能力评估'!J24</f>
        <v xml:space="preserve"> </v>
      </c>
    </row>
    <row r="25" spans="2:7" ht="30" customHeight="1" x14ac:dyDescent="0.3">
      <c r="B25" s="267"/>
      <c r="C25" s="268"/>
      <c r="D25" s="127" t="s">
        <v>592</v>
      </c>
      <c r="E25" s="127" t="s">
        <v>145</v>
      </c>
      <c r="F25" s="130" t="str">
        <f>'A2.企业安全保障能力评估'!I25</f>
        <v>不适用</v>
      </c>
      <c r="G25" s="131" t="str">
        <f>'A2.企业安全保障能力评估'!J25</f>
        <v xml:space="preserve"> </v>
      </c>
    </row>
    <row r="26" spans="2:7" ht="30" customHeight="1" x14ac:dyDescent="0.3">
      <c r="B26" s="267"/>
      <c r="C26" s="268"/>
      <c r="D26" s="132" t="s">
        <v>593</v>
      </c>
      <c r="E26" s="127" t="s">
        <v>145</v>
      </c>
      <c r="F26" s="130" t="str">
        <f>'A2.企业安全保障能力评估'!I26</f>
        <v>满足</v>
      </c>
      <c r="G26" s="131" t="str">
        <f>'A2.企业安全保障能力评估'!J26</f>
        <v>提供XX业务满足时间要求（6个月）的系统日志截图。</v>
      </c>
    </row>
    <row r="27" spans="2:7" ht="30" customHeight="1" x14ac:dyDescent="0.3">
      <c r="B27" s="267"/>
      <c r="C27" s="269" t="s">
        <v>286</v>
      </c>
      <c r="D27" s="132" t="s">
        <v>594</v>
      </c>
      <c r="E27" s="127" t="s">
        <v>117</v>
      </c>
      <c r="F27" s="130" t="str">
        <f>'A2.企业安全保障能力评估'!I27</f>
        <v>不适用</v>
      </c>
      <c r="G27" s="131" t="str">
        <f>'A2.企业安全保障能力评估'!J27</f>
        <v xml:space="preserve"> </v>
      </c>
    </row>
    <row r="28" spans="2:7" ht="30" customHeight="1" x14ac:dyDescent="0.3">
      <c r="B28" s="267"/>
      <c r="C28" s="270"/>
      <c r="D28" s="127" t="s">
        <v>595</v>
      </c>
      <c r="E28" s="127" t="s">
        <v>117</v>
      </c>
      <c r="F28" s="130" t="str">
        <f>'A2.企业安全保障能力评估'!I28</f>
        <v>不适用</v>
      </c>
      <c r="G28" s="131" t="str">
        <f>'A2.企业安全保障能力评估'!J28</f>
        <v xml:space="preserve"> </v>
      </c>
    </row>
    <row r="29" spans="2:7" ht="30" customHeight="1" x14ac:dyDescent="0.3">
      <c r="B29" s="267"/>
      <c r="C29" s="270"/>
      <c r="D29" s="132" t="s">
        <v>596</v>
      </c>
      <c r="E29" s="127" t="s">
        <v>117</v>
      </c>
      <c r="F29" s="130" t="str">
        <f>'A2.企业安全保障能力评估'!I29</f>
        <v>不适用</v>
      </c>
      <c r="G29" s="131" t="str">
        <f>'A2.企业安全保障能力评估'!J29</f>
        <v xml:space="preserve"> </v>
      </c>
    </row>
    <row r="30" spans="2:7" ht="30" customHeight="1" x14ac:dyDescent="0.3">
      <c r="B30" s="267"/>
      <c r="C30" s="270"/>
      <c r="D30" s="132" t="s">
        <v>597</v>
      </c>
      <c r="E30" s="127" t="s">
        <v>117</v>
      </c>
      <c r="F30" s="130" t="str">
        <f>'A2.企业安全保障能力评估'!I30</f>
        <v>满足</v>
      </c>
      <c r="G30" s="131" t="str">
        <f>'A2.企业安全保障能力评估'!J30</f>
        <v>提供XX业务：
1.应用开发者管理相关证明材料；
2.应用安全审查相关证明材料；
3.日常监测相关证明材料；
4.违法应急处置相关证明材料。</v>
      </c>
    </row>
    <row r="31" spans="2:7" ht="30" customHeight="1" x14ac:dyDescent="0.3">
      <c r="B31" s="267"/>
      <c r="C31" s="271"/>
      <c r="D31" s="127" t="s">
        <v>598</v>
      </c>
      <c r="E31" s="127" t="s">
        <v>117</v>
      </c>
      <c r="F31" s="130" t="str">
        <f>'A2.企业安全保障能力评估'!I31</f>
        <v>不适用</v>
      </c>
      <c r="G31" s="131" t="str">
        <f>'A2.企业安全保障能力评估'!J31</f>
        <v xml:space="preserve"> </v>
      </c>
    </row>
  </sheetData>
  <sheetProtection algorithmName="SHA-512" hashValue="x1CeTt6d74C8VX0t4WSfqrqCt9iHgVYClYpikTPTS5sedHOgJ5sPN96zjcp2whIbZebgngn4SgHf58441ENiow==" saltValue="wW4hwgNTkOHFuqsRPrvTAg==" spinCount="100000" sheet="1" objects="1" scenarios="1"/>
  <mergeCells count="9">
    <mergeCell ref="B1:G1"/>
    <mergeCell ref="B3:B21"/>
    <mergeCell ref="B22:B31"/>
    <mergeCell ref="C3:C8"/>
    <mergeCell ref="C13:C16"/>
    <mergeCell ref="C18:C19"/>
    <mergeCell ref="C22:C23"/>
    <mergeCell ref="C24:C26"/>
    <mergeCell ref="C27:C31"/>
  </mergeCells>
  <phoneticPr fontId="30" type="noConversion"/>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4506668294322"/>
  </sheetPr>
  <dimension ref="A1:R49"/>
  <sheetViews>
    <sheetView topLeftCell="A13" zoomScale="70" zoomScaleNormal="70" workbookViewId="0">
      <selection activeCell="H8" sqref="H8"/>
    </sheetView>
  </sheetViews>
  <sheetFormatPr defaultColWidth="9" defaultRowHeight="16.5" x14ac:dyDescent="0.3"/>
  <cols>
    <col min="1" max="1" width="3.08203125" style="86" customWidth="1"/>
    <col min="2" max="2" width="9.75" style="3" customWidth="1"/>
    <col min="3" max="3" width="29" style="3" customWidth="1"/>
    <col min="4" max="4" width="11.58203125" style="3" hidden="1" customWidth="1"/>
    <col min="5" max="5" width="10" style="3" customWidth="1"/>
    <col min="6" max="6" width="10" style="9" customWidth="1"/>
    <col min="7" max="7" width="13.58203125" style="3" customWidth="1"/>
    <col min="8" max="8" width="34.5" style="10" customWidth="1"/>
    <col min="9" max="9" width="12.33203125" style="3" customWidth="1"/>
    <col min="10" max="10" width="12.33203125" style="9" customWidth="1"/>
    <col min="11" max="11" width="14.58203125" style="11" customWidth="1"/>
    <col min="12" max="12" width="8" style="3" customWidth="1"/>
    <col min="13" max="13" width="12.33203125" style="3" customWidth="1"/>
    <col min="14" max="14" width="2.33203125" style="87" customWidth="1"/>
    <col min="15" max="15" width="36.08203125" style="12" customWidth="1"/>
    <col min="16" max="16" width="36.08203125" style="10" customWidth="1"/>
    <col min="17" max="17" width="43.83203125" style="10" customWidth="1"/>
    <col min="18" max="16384" width="9" style="87"/>
  </cols>
  <sheetData>
    <row r="1" spans="1:17" s="1" customFormat="1" ht="20.149999999999999" customHeight="1" x14ac:dyDescent="0.3">
      <c r="B1" s="88" t="s">
        <v>26</v>
      </c>
      <c r="C1" s="89"/>
      <c r="D1" s="89"/>
      <c r="E1" s="89"/>
      <c r="F1" s="89"/>
      <c r="G1" s="89"/>
      <c r="H1" s="89"/>
      <c r="I1" s="8"/>
      <c r="J1" s="106"/>
      <c r="K1" s="106"/>
      <c r="L1" s="8"/>
      <c r="M1" s="8"/>
      <c r="O1" s="8"/>
    </row>
    <row r="2" spans="1:17" s="83" customFormat="1" ht="19" x14ac:dyDescent="0.3">
      <c r="A2" s="90"/>
      <c r="B2" s="91" t="s">
        <v>599</v>
      </c>
      <c r="C2" s="92"/>
      <c r="D2" s="92"/>
      <c r="E2" s="92"/>
      <c r="F2" s="92"/>
      <c r="G2" s="92"/>
      <c r="H2" s="92"/>
      <c r="I2" s="92"/>
      <c r="J2" s="92"/>
      <c r="K2" s="92"/>
      <c r="L2" s="92"/>
      <c r="M2" s="92"/>
      <c r="N2" s="92"/>
      <c r="O2" s="107"/>
      <c r="P2" s="92"/>
      <c r="Q2" s="92"/>
    </row>
    <row r="3" spans="1:17" s="83" customFormat="1" ht="20.25" customHeight="1" x14ac:dyDescent="0.3">
      <c r="A3" s="90"/>
      <c r="B3" s="91" t="s">
        <v>600</v>
      </c>
      <c r="C3" s="92"/>
      <c r="D3" s="92"/>
      <c r="E3" s="92"/>
      <c r="F3" s="92"/>
      <c r="G3" s="92"/>
      <c r="H3" s="92"/>
      <c r="I3" s="92"/>
      <c r="J3" s="92"/>
      <c r="K3" s="92"/>
      <c r="L3" s="92"/>
      <c r="M3" s="92"/>
      <c r="N3" s="92"/>
      <c r="O3" s="107"/>
      <c r="P3" s="92"/>
      <c r="Q3" s="92"/>
    </row>
    <row r="4" spans="1:17" s="83" customFormat="1" ht="21.75" customHeight="1" x14ac:dyDescent="0.3">
      <c r="A4" s="90"/>
      <c r="B4" s="93" t="s">
        <v>601</v>
      </c>
      <c r="C4" s="94"/>
      <c r="D4" s="94"/>
      <c r="E4" s="94"/>
      <c r="F4" s="94"/>
      <c r="G4" s="94"/>
      <c r="H4" s="94"/>
      <c r="I4" s="94"/>
      <c r="J4" s="94"/>
      <c r="K4" s="94"/>
      <c r="L4" s="94"/>
      <c r="M4" s="94"/>
      <c r="N4" s="92"/>
      <c r="O4" s="108"/>
      <c r="P4" s="94"/>
      <c r="Q4" s="94"/>
    </row>
    <row r="5" spans="1:17" s="3" customFormat="1" ht="24.75" customHeight="1" x14ac:dyDescent="0.3">
      <c r="B5" s="16" t="s">
        <v>602</v>
      </c>
      <c r="C5" s="18" t="s">
        <v>603</v>
      </c>
      <c r="D5" s="18" t="s">
        <v>604</v>
      </c>
      <c r="E5" s="18" t="s">
        <v>605</v>
      </c>
      <c r="F5" s="19" t="s">
        <v>606</v>
      </c>
      <c r="G5" s="18" t="s">
        <v>607</v>
      </c>
      <c r="H5" s="18" t="s">
        <v>608</v>
      </c>
      <c r="I5" s="18" t="s">
        <v>609</v>
      </c>
      <c r="J5" s="19" t="s">
        <v>610</v>
      </c>
      <c r="K5" s="47" t="s">
        <v>611</v>
      </c>
      <c r="L5" s="18" t="s">
        <v>612</v>
      </c>
      <c r="M5" s="48" t="s">
        <v>613</v>
      </c>
      <c r="O5" s="49" t="s">
        <v>614</v>
      </c>
      <c r="P5" s="109" t="s">
        <v>615</v>
      </c>
      <c r="Q5" s="50" t="s">
        <v>616</v>
      </c>
    </row>
    <row r="6" spans="1:17" s="12" customFormat="1" ht="49.5" x14ac:dyDescent="0.3">
      <c r="B6" s="300" t="s">
        <v>617</v>
      </c>
      <c r="C6" s="297" t="s">
        <v>618</v>
      </c>
      <c r="D6" s="297" t="s">
        <v>619</v>
      </c>
      <c r="E6" s="290">
        <v>3</v>
      </c>
      <c r="F6" s="283"/>
      <c r="G6" s="95" t="s">
        <v>620</v>
      </c>
      <c r="H6" s="95" t="s">
        <v>621</v>
      </c>
      <c r="I6" s="110">
        <v>2</v>
      </c>
      <c r="J6" s="111"/>
      <c r="K6" s="277" t="e">
        <f>VLOOKUP('0.评估汇总'!E9,'0.评估汇总'!J8:K11,2,0)</f>
        <v>#N/A</v>
      </c>
      <c r="L6" s="51">
        <f>IFERROR((K6*F6*J6),0)</f>
        <v>0</v>
      </c>
      <c r="M6" s="272">
        <f>MAX(L6:L9)</f>
        <v>0</v>
      </c>
      <c r="O6" s="112"/>
      <c r="P6" s="113" t="s">
        <v>622</v>
      </c>
      <c r="Q6" s="113" t="s">
        <v>623</v>
      </c>
    </row>
    <row r="7" spans="1:17" s="12" customFormat="1" ht="66" x14ac:dyDescent="0.3">
      <c r="B7" s="301"/>
      <c r="C7" s="298"/>
      <c r="D7" s="298"/>
      <c r="E7" s="291"/>
      <c r="F7" s="284"/>
      <c r="G7" s="95" t="s">
        <v>624</v>
      </c>
      <c r="H7" s="95" t="s">
        <v>625</v>
      </c>
      <c r="I7" s="51">
        <v>2</v>
      </c>
      <c r="J7" s="98"/>
      <c r="K7" s="278"/>
      <c r="L7" s="51">
        <f>IFERROR((K6*F6*J7),0)</f>
        <v>0</v>
      </c>
      <c r="M7" s="273"/>
      <c r="O7" s="114"/>
      <c r="P7" s="113" t="s">
        <v>626</v>
      </c>
      <c r="Q7" s="113" t="s">
        <v>627</v>
      </c>
    </row>
    <row r="8" spans="1:17" ht="82.5" x14ac:dyDescent="0.3">
      <c r="B8" s="301"/>
      <c r="C8" s="298"/>
      <c r="D8" s="298"/>
      <c r="E8" s="291"/>
      <c r="F8" s="284"/>
      <c r="G8" s="95" t="s">
        <v>628</v>
      </c>
      <c r="H8" s="95" t="s">
        <v>629</v>
      </c>
      <c r="I8" s="51">
        <v>3</v>
      </c>
      <c r="J8" s="28"/>
      <c r="K8" s="278"/>
      <c r="L8" s="51">
        <f>IFERROR((K6*F6*J8),0)</f>
        <v>0</v>
      </c>
      <c r="M8" s="273"/>
      <c r="O8" s="114"/>
      <c r="P8" s="115" t="s">
        <v>630</v>
      </c>
      <c r="Q8" s="115" t="s">
        <v>631</v>
      </c>
    </row>
    <row r="9" spans="1:17" s="69" customFormat="1" ht="99" x14ac:dyDescent="0.3">
      <c r="B9" s="302"/>
      <c r="C9" s="299"/>
      <c r="D9" s="299"/>
      <c r="E9" s="292"/>
      <c r="F9" s="285"/>
      <c r="G9" s="96" t="s">
        <v>632</v>
      </c>
      <c r="H9" s="97" t="s">
        <v>633</v>
      </c>
      <c r="I9" s="66">
        <v>3</v>
      </c>
      <c r="J9" s="100"/>
      <c r="K9" s="279"/>
      <c r="L9" s="54">
        <f>IFERROR((K6*F6*J9),0)</f>
        <v>0</v>
      </c>
      <c r="M9" s="274"/>
      <c r="N9" s="12"/>
      <c r="O9" s="61"/>
      <c r="P9" s="116" t="s">
        <v>634</v>
      </c>
      <c r="Q9" s="116" t="s">
        <v>635</v>
      </c>
    </row>
    <row r="10" spans="1:17" ht="17.25" customHeight="1" x14ac:dyDescent="0.3">
      <c r="B10" s="10"/>
      <c r="C10" s="10"/>
      <c r="D10" s="10"/>
      <c r="E10" s="10"/>
      <c r="F10" s="86"/>
      <c r="G10" s="10"/>
      <c r="I10" s="10"/>
      <c r="J10" s="86"/>
      <c r="K10" s="10"/>
      <c r="L10" s="10"/>
      <c r="M10" s="10"/>
      <c r="N10" s="86"/>
      <c r="O10" s="86"/>
    </row>
    <row r="11" spans="1:17" s="83" customFormat="1" ht="21.75" customHeight="1" x14ac:dyDescent="0.3">
      <c r="A11" s="90"/>
      <c r="B11" s="15" t="s">
        <v>636</v>
      </c>
      <c r="C11" s="15"/>
      <c r="D11" s="15"/>
      <c r="E11" s="15"/>
      <c r="F11" s="15"/>
      <c r="G11" s="15"/>
      <c r="H11" s="15"/>
      <c r="I11" s="15"/>
      <c r="J11" s="15"/>
      <c r="K11" s="15"/>
      <c r="L11" s="15"/>
      <c r="M11" s="15"/>
      <c r="N11" s="14"/>
      <c r="O11" s="15"/>
      <c r="P11" s="15"/>
      <c r="Q11" s="15"/>
    </row>
    <row r="12" spans="1:17" s="3" customFormat="1" ht="24.75" customHeight="1" x14ac:dyDescent="0.3">
      <c r="B12" s="16" t="s">
        <v>602</v>
      </c>
      <c r="C12" s="18" t="s">
        <v>603</v>
      </c>
      <c r="D12" s="18" t="s">
        <v>604</v>
      </c>
      <c r="E12" s="18" t="s">
        <v>605</v>
      </c>
      <c r="F12" s="19" t="s">
        <v>606</v>
      </c>
      <c r="G12" s="18" t="s">
        <v>607</v>
      </c>
      <c r="H12" s="18" t="s">
        <v>608</v>
      </c>
      <c r="I12" s="18" t="s">
        <v>609</v>
      </c>
      <c r="J12" s="19" t="s">
        <v>610</v>
      </c>
      <c r="K12" s="47" t="s">
        <v>611</v>
      </c>
      <c r="L12" s="18" t="s">
        <v>612</v>
      </c>
      <c r="M12" s="48" t="s">
        <v>613</v>
      </c>
      <c r="O12" s="49" t="s">
        <v>614</v>
      </c>
      <c r="P12" s="109" t="s">
        <v>615</v>
      </c>
      <c r="Q12" s="50" t="s">
        <v>616</v>
      </c>
    </row>
    <row r="13" spans="1:17" s="69" customFormat="1" ht="66" x14ac:dyDescent="0.3">
      <c r="B13" s="300" t="s">
        <v>637</v>
      </c>
      <c r="C13" s="297" t="s">
        <v>638</v>
      </c>
      <c r="D13" s="295" t="s">
        <v>639</v>
      </c>
      <c r="E13" s="293">
        <v>4</v>
      </c>
      <c r="F13" s="286"/>
      <c r="G13" s="99" t="s">
        <v>640</v>
      </c>
      <c r="H13" s="99" t="s">
        <v>641</v>
      </c>
      <c r="I13" s="117">
        <v>3</v>
      </c>
      <c r="J13" s="98"/>
      <c r="K13" s="277" t="e">
        <f>VLOOKUP('0.评估汇总'!E9,'0.评估汇总'!J8:K11,2,0)</f>
        <v>#N/A</v>
      </c>
      <c r="L13" s="117">
        <f>IFERROR((K13*F13*J13),0)</f>
        <v>0</v>
      </c>
      <c r="M13" s="275">
        <f>MAX(L13:L14)</f>
        <v>0</v>
      </c>
      <c r="O13" s="114"/>
      <c r="P13" s="115" t="s">
        <v>642</v>
      </c>
      <c r="Q13" s="115" t="s">
        <v>643</v>
      </c>
    </row>
    <row r="14" spans="1:17" ht="66" x14ac:dyDescent="0.3">
      <c r="B14" s="302"/>
      <c r="C14" s="299"/>
      <c r="D14" s="296"/>
      <c r="E14" s="294"/>
      <c r="F14" s="287"/>
      <c r="G14" s="96" t="s">
        <v>644</v>
      </c>
      <c r="H14" s="96" t="s">
        <v>645</v>
      </c>
      <c r="I14" s="54">
        <v>2</v>
      </c>
      <c r="J14" s="43"/>
      <c r="K14" s="279"/>
      <c r="L14" s="54">
        <f>IFERROR((K13*F13*J14),0)</f>
        <v>0</v>
      </c>
      <c r="M14" s="276"/>
      <c r="O14" s="61"/>
      <c r="P14" s="118" t="s">
        <v>646</v>
      </c>
      <c r="Q14" s="118" t="s">
        <v>647</v>
      </c>
    </row>
    <row r="15" spans="1:17" ht="17.25" customHeight="1" x14ac:dyDescent="0.3">
      <c r="B15" s="10"/>
      <c r="C15" s="10"/>
      <c r="D15" s="10"/>
      <c r="E15" s="10"/>
      <c r="F15" s="86"/>
      <c r="G15" s="10"/>
      <c r="I15" s="10"/>
      <c r="J15" s="86"/>
      <c r="K15" s="10"/>
      <c r="L15" s="10"/>
      <c r="M15" s="10"/>
      <c r="N15" s="86"/>
      <c r="O15" s="86"/>
    </row>
    <row r="16" spans="1:17" s="83" customFormat="1" ht="21.75" customHeight="1" x14ac:dyDescent="0.3">
      <c r="A16" s="90"/>
      <c r="B16" s="14" t="s">
        <v>648</v>
      </c>
      <c r="C16" s="14"/>
      <c r="D16" s="14"/>
      <c r="E16" s="14"/>
      <c r="F16" s="14"/>
      <c r="G16" s="14"/>
      <c r="H16" s="14"/>
      <c r="I16" s="14"/>
      <c r="J16" s="14"/>
      <c r="K16" s="14"/>
      <c r="L16" s="14"/>
      <c r="M16" s="14"/>
      <c r="N16" s="14"/>
      <c r="O16" s="14"/>
      <c r="P16" s="14"/>
      <c r="Q16" s="14"/>
    </row>
    <row r="17" spans="1:18" s="3" customFormat="1" ht="24.75" customHeight="1" x14ac:dyDescent="0.3">
      <c r="B17" s="16" t="s">
        <v>602</v>
      </c>
      <c r="C17" s="18" t="s">
        <v>603</v>
      </c>
      <c r="D17" s="18" t="s">
        <v>604</v>
      </c>
      <c r="E17" s="18" t="s">
        <v>605</v>
      </c>
      <c r="F17" s="19" t="s">
        <v>606</v>
      </c>
      <c r="G17" s="18" t="s">
        <v>607</v>
      </c>
      <c r="H17" s="18" t="s">
        <v>608</v>
      </c>
      <c r="I17" s="18" t="s">
        <v>609</v>
      </c>
      <c r="J17" s="19" t="s">
        <v>610</v>
      </c>
      <c r="K17" s="47" t="s">
        <v>611</v>
      </c>
      <c r="L17" s="18" t="s">
        <v>612</v>
      </c>
      <c r="M17" s="48" t="s">
        <v>613</v>
      </c>
      <c r="O17" s="49" t="s">
        <v>614</v>
      </c>
      <c r="P17" s="109" t="s">
        <v>615</v>
      </c>
      <c r="Q17" s="50" t="s">
        <v>616</v>
      </c>
    </row>
    <row r="18" spans="1:18" s="12" customFormat="1" ht="49.5" x14ac:dyDescent="0.3">
      <c r="B18" s="219" t="s">
        <v>649</v>
      </c>
      <c r="C18" s="295" t="s">
        <v>650</v>
      </c>
      <c r="D18" s="295" t="s">
        <v>651</v>
      </c>
      <c r="E18" s="293">
        <v>4</v>
      </c>
      <c r="F18" s="286"/>
      <c r="G18" s="95" t="s">
        <v>652</v>
      </c>
      <c r="H18" s="95" t="s">
        <v>653</v>
      </c>
      <c r="I18" s="51">
        <v>3</v>
      </c>
      <c r="J18" s="98"/>
      <c r="K18" s="277" t="e">
        <f>VLOOKUP('0.评估汇总'!E9,'0.评估汇总'!J8:K11,2,0)</f>
        <v>#N/A</v>
      </c>
      <c r="L18" s="51">
        <f>IFERROR((K18*F18*J18),0)</f>
        <v>0</v>
      </c>
      <c r="M18" s="275">
        <f>MAX(L18:L19)</f>
        <v>0</v>
      </c>
      <c r="O18" s="114"/>
      <c r="P18" s="118" t="s">
        <v>654</v>
      </c>
      <c r="Q18" s="118" t="s">
        <v>655</v>
      </c>
    </row>
    <row r="19" spans="1:18" s="84" customFormat="1" ht="66" x14ac:dyDescent="0.3">
      <c r="A19" s="102"/>
      <c r="B19" s="303"/>
      <c r="C19" s="296"/>
      <c r="D19" s="296"/>
      <c r="E19" s="294"/>
      <c r="F19" s="287"/>
      <c r="G19" s="103" t="s">
        <v>656</v>
      </c>
      <c r="H19" s="104" t="s">
        <v>657</v>
      </c>
      <c r="I19" s="66">
        <v>3</v>
      </c>
      <c r="J19" s="43"/>
      <c r="K19" s="279"/>
      <c r="L19" s="66">
        <f>IFERROR((K18*F18*J19),0)</f>
        <v>0</v>
      </c>
      <c r="M19" s="276"/>
      <c r="O19" s="61"/>
      <c r="P19" s="116" t="s">
        <v>658</v>
      </c>
      <c r="Q19" s="116" t="s">
        <v>659</v>
      </c>
    </row>
    <row r="20" spans="1:18" ht="17.25" customHeight="1" x14ac:dyDescent="0.3">
      <c r="B20" s="10"/>
      <c r="C20" s="10"/>
      <c r="D20" s="10"/>
      <c r="E20" s="10"/>
      <c r="F20" s="86"/>
      <c r="G20" s="10"/>
      <c r="I20" s="10"/>
      <c r="J20" s="86"/>
      <c r="K20" s="10"/>
      <c r="L20" s="10"/>
      <c r="M20" s="10"/>
      <c r="N20" s="86"/>
      <c r="O20" s="86"/>
    </row>
    <row r="21" spans="1:18" s="83" customFormat="1" ht="20.25" customHeight="1" x14ac:dyDescent="0.3">
      <c r="A21" s="90"/>
      <c r="B21" s="14" t="s">
        <v>660</v>
      </c>
      <c r="C21" s="14"/>
      <c r="D21" s="14"/>
      <c r="E21" s="14"/>
      <c r="F21" s="14"/>
      <c r="G21" s="14"/>
      <c r="H21" s="14"/>
      <c r="I21" s="14"/>
      <c r="J21" s="14"/>
      <c r="K21" s="14"/>
      <c r="L21" s="14"/>
      <c r="M21" s="14"/>
      <c r="O21" s="107"/>
      <c r="P21" s="90"/>
      <c r="Q21" s="90"/>
      <c r="R21" s="90"/>
    </row>
    <row r="22" spans="1:18" s="83" customFormat="1" ht="21" customHeight="1" x14ac:dyDescent="0.3">
      <c r="A22" s="90"/>
      <c r="B22" s="15" t="s">
        <v>661</v>
      </c>
      <c r="C22" s="15"/>
      <c r="D22" s="15"/>
      <c r="E22" s="15"/>
      <c r="F22" s="15"/>
      <c r="G22" s="15"/>
      <c r="H22" s="15"/>
      <c r="I22" s="15"/>
      <c r="J22" s="15"/>
      <c r="K22" s="15"/>
      <c r="L22" s="15"/>
      <c r="M22" s="15"/>
      <c r="O22" s="107"/>
      <c r="P22" s="90"/>
      <c r="Q22" s="90"/>
      <c r="R22" s="90"/>
    </row>
    <row r="23" spans="1:18" s="85" customFormat="1" x14ac:dyDescent="0.3">
      <c r="A23" s="10"/>
      <c r="B23" s="16" t="s">
        <v>602</v>
      </c>
      <c r="C23" s="18" t="s">
        <v>603</v>
      </c>
      <c r="D23" s="18" t="s">
        <v>604</v>
      </c>
      <c r="E23" s="18" t="s">
        <v>605</v>
      </c>
      <c r="F23" s="19" t="s">
        <v>606</v>
      </c>
      <c r="G23" s="18" t="s">
        <v>607</v>
      </c>
      <c r="H23" s="18" t="s">
        <v>608</v>
      </c>
      <c r="I23" s="18" t="s">
        <v>609</v>
      </c>
      <c r="J23" s="19" t="s">
        <v>610</v>
      </c>
      <c r="K23" s="47" t="s">
        <v>611</v>
      </c>
      <c r="L23" s="18" t="s">
        <v>612</v>
      </c>
      <c r="M23" s="48" t="s">
        <v>613</v>
      </c>
      <c r="O23" s="49" t="s">
        <v>614</v>
      </c>
      <c r="P23" s="109" t="s">
        <v>615</v>
      </c>
      <c r="Q23" s="50" t="s">
        <v>616</v>
      </c>
    </row>
    <row r="24" spans="1:18" ht="66" x14ac:dyDescent="0.3">
      <c r="B24" s="101" t="s">
        <v>662</v>
      </c>
      <c r="C24" s="95" t="s">
        <v>663</v>
      </c>
      <c r="D24" s="22" t="s">
        <v>651</v>
      </c>
      <c r="E24" s="22">
        <v>4</v>
      </c>
      <c r="F24" s="28"/>
      <c r="G24" s="22" t="s">
        <v>664</v>
      </c>
      <c r="H24" s="95" t="s">
        <v>665</v>
      </c>
      <c r="I24" s="22">
        <v>2</v>
      </c>
      <c r="J24" s="28"/>
      <c r="K24" s="280" t="e">
        <f>VLOOKUP('0.评估汇总'!E9,'0.评估汇总'!J8:K11,2,0)</f>
        <v>#N/A</v>
      </c>
      <c r="L24" s="22">
        <f>IFERROR((K24*F24*J24),0)</f>
        <v>0</v>
      </c>
      <c r="M24" s="275">
        <f>MAX(L24:L27)</f>
        <v>0</v>
      </c>
      <c r="O24" s="52"/>
      <c r="P24" s="113" t="s">
        <v>666</v>
      </c>
      <c r="Q24" s="113" t="s">
        <v>667</v>
      </c>
    </row>
    <row r="25" spans="1:18" ht="66" x14ac:dyDescent="0.3">
      <c r="B25" s="219" t="s">
        <v>668</v>
      </c>
      <c r="C25" s="295" t="s">
        <v>669</v>
      </c>
      <c r="D25" s="295" t="s">
        <v>651</v>
      </c>
      <c r="E25" s="295">
        <v>4</v>
      </c>
      <c r="F25" s="288"/>
      <c r="G25" s="22" t="s">
        <v>670</v>
      </c>
      <c r="H25" s="95" t="s">
        <v>671</v>
      </c>
      <c r="I25" s="119">
        <v>2</v>
      </c>
      <c r="J25" s="28"/>
      <c r="K25" s="281"/>
      <c r="L25" s="22">
        <f>IFERROR((K24*F25*J25),0)</f>
        <v>0</v>
      </c>
      <c r="M25" s="275"/>
      <c r="O25" s="52"/>
      <c r="P25" s="113" t="s">
        <v>672</v>
      </c>
      <c r="Q25" s="113" t="s">
        <v>673</v>
      </c>
    </row>
    <row r="26" spans="1:18" ht="49.5" x14ac:dyDescent="0.3">
      <c r="B26" s="219"/>
      <c r="C26" s="295"/>
      <c r="D26" s="295"/>
      <c r="E26" s="295"/>
      <c r="F26" s="288"/>
      <c r="G26" s="22" t="s">
        <v>674</v>
      </c>
      <c r="H26" s="95" t="s">
        <v>675</v>
      </c>
      <c r="I26" s="22">
        <v>2</v>
      </c>
      <c r="J26" s="28"/>
      <c r="K26" s="281"/>
      <c r="L26" s="22">
        <f>IFERROR((K24*F25*J26),0)</f>
        <v>0</v>
      </c>
      <c r="M26" s="275"/>
      <c r="O26" s="52"/>
      <c r="P26" s="118" t="s">
        <v>676</v>
      </c>
      <c r="Q26" s="118" t="s">
        <v>677</v>
      </c>
    </row>
    <row r="27" spans="1:18" ht="82.5" x14ac:dyDescent="0.3">
      <c r="B27" s="303"/>
      <c r="C27" s="296"/>
      <c r="D27" s="296"/>
      <c r="E27" s="296"/>
      <c r="F27" s="289"/>
      <c r="G27" s="30" t="s">
        <v>678</v>
      </c>
      <c r="H27" s="96" t="s">
        <v>679</v>
      </c>
      <c r="I27" s="30">
        <v>2</v>
      </c>
      <c r="J27" s="43"/>
      <c r="K27" s="282"/>
      <c r="L27" s="30">
        <f>IFERROR((K24*F25*J27),0)</f>
        <v>0</v>
      </c>
      <c r="M27" s="276"/>
      <c r="O27" s="61"/>
      <c r="P27" s="118" t="s">
        <v>680</v>
      </c>
      <c r="Q27" s="118" t="s">
        <v>681</v>
      </c>
    </row>
    <row r="28" spans="1:18" ht="17.25" customHeight="1" x14ac:dyDescent="0.3">
      <c r="B28" s="10"/>
      <c r="C28" s="10"/>
      <c r="E28" s="10"/>
      <c r="F28" s="86"/>
      <c r="G28" s="10"/>
      <c r="I28" s="10"/>
      <c r="J28" s="86"/>
      <c r="K28" s="10"/>
      <c r="L28" s="10"/>
      <c r="M28" s="10"/>
    </row>
    <row r="29" spans="1:18" s="83" customFormat="1" ht="17.25" customHeight="1" x14ac:dyDescent="0.3">
      <c r="A29" s="90"/>
      <c r="B29" s="15" t="s">
        <v>682</v>
      </c>
      <c r="C29" s="15"/>
      <c r="D29" s="15"/>
      <c r="E29" s="15"/>
      <c r="F29" s="15"/>
      <c r="G29" s="15"/>
      <c r="H29" s="15"/>
      <c r="I29" s="15"/>
      <c r="J29" s="15"/>
      <c r="K29" s="15"/>
      <c r="L29" s="15"/>
      <c r="M29" s="15"/>
      <c r="O29" s="107"/>
      <c r="P29" s="90"/>
      <c r="Q29" s="90"/>
    </row>
    <row r="30" spans="1:18" s="85" customFormat="1" ht="17.25" customHeight="1" x14ac:dyDescent="0.3">
      <c r="A30" s="10"/>
      <c r="B30" s="16" t="s">
        <v>602</v>
      </c>
      <c r="C30" s="18" t="s">
        <v>603</v>
      </c>
      <c r="D30" s="18" t="s">
        <v>604</v>
      </c>
      <c r="E30" s="18" t="s">
        <v>605</v>
      </c>
      <c r="F30" s="19" t="s">
        <v>606</v>
      </c>
      <c r="G30" s="18" t="s">
        <v>607</v>
      </c>
      <c r="H30" s="18" t="s">
        <v>608</v>
      </c>
      <c r="I30" s="18" t="s">
        <v>609</v>
      </c>
      <c r="J30" s="19" t="s">
        <v>610</v>
      </c>
      <c r="K30" s="47" t="s">
        <v>611</v>
      </c>
      <c r="L30" s="18" t="s">
        <v>612</v>
      </c>
      <c r="M30" s="48" t="s">
        <v>613</v>
      </c>
      <c r="O30" s="49" t="s">
        <v>614</v>
      </c>
      <c r="P30" s="109" t="s">
        <v>615</v>
      </c>
      <c r="Q30" s="50" t="s">
        <v>616</v>
      </c>
    </row>
    <row r="31" spans="1:18" ht="82.5" x14ac:dyDescent="0.3">
      <c r="B31" s="29" t="s">
        <v>683</v>
      </c>
      <c r="C31" s="30" t="s">
        <v>684</v>
      </c>
      <c r="D31" s="30" t="s">
        <v>685</v>
      </c>
      <c r="E31" s="30">
        <v>4</v>
      </c>
      <c r="F31" s="43"/>
      <c r="G31" s="30" t="s">
        <v>686</v>
      </c>
      <c r="H31" s="44" t="s">
        <v>687</v>
      </c>
      <c r="I31" s="30">
        <v>3</v>
      </c>
      <c r="J31" s="43"/>
      <c r="K31" s="70" t="e">
        <f>VLOOKUP('0.评估汇总'!E9,'0.评估汇总'!J8:K11,2,0)</f>
        <v>#N/A</v>
      </c>
      <c r="L31" s="54">
        <f>IFERROR((K31*F31*J31),0)</f>
        <v>0</v>
      </c>
      <c r="M31" s="55">
        <f>MAX(L31:L31)</f>
        <v>0</v>
      </c>
      <c r="O31" s="61"/>
      <c r="P31" s="120" t="s">
        <v>688</v>
      </c>
      <c r="Q31" s="120" t="s">
        <v>689</v>
      </c>
    </row>
    <row r="32" spans="1:18" ht="17.25" customHeight="1" x14ac:dyDescent="0.3">
      <c r="B32" s="10"/>
      <c r="C32" s="10"/>
      <c r="E32" s="10"/>
      <c r="F32" s="86"/>
      <c r="G32" s="10"/>
      <c r="I32" s="10"/>
      <c r="J32" s="86"/>
      <c r="K32" s="10"/>
      <c r="L32" s="10"/>
      <c r="M32" s="10"/>
    </row>
    <row r="33" spans="1:17" s="83" customFormat="1" ht="17.25" customHeight="1" x14ac:dyDescent="0.3">
      <c r="A33" s="90"/>
      <c r="B33" s="15" t="s">
        <v>690</v>
      </c>
      <c r="C33" s="15"/>
      <c r="D33" s="15"/>
      <c r="E33" s="15"/>
      <c r="F33" s="15"/>
      <c r="G33" s="15"/>
      <c r="H33" s="15"/>
      <c r="I33" s="15"/>
      <c r="J33" s="15"/>
      <c r="K33" s="15"/>
      <c r="L33" s="15"/>
      <c r="M33" s="15"/>
      <c r="O33" s="107"/>
      <c r="P33" s="90"/>
      <c r="Q33" s="90"/>
    </row>
    <row r="34" spans="1:17" s="85" customFormat="1" ht="17.25" customHeight="1" x14ac:dyDescent="0.3">
      <c r="A34" s="10"/>
      <c r="B34" s="16" t="s">
        <v>602</v>
      </c>
      <c r="C34" s="18" t="s">
        <v>603</v>
      </c>
      <c r="D34" s="18" t="s">
        <v>604</v>
      </c>
      <c r="E34" s="18" t="s">
        <v>605</v>
      </c>
      <c r="F34" s="19" t="s">
        <v>606</v>
      </c>
      <c r="G34" s="18" t="s">
        <v>607</v>
      </c>
      <c r="H34" s="18" t="s">
        <v>608</v>
      </c>
      <c r="I34" s="18" t="s">
        <v>609</v>
      </c>
      <c r="J34" s="19" t="s">
        <v>610</v>
      </c>
      <c r="K34" s="47" t="s">
        <v>611</v>
      </c>
      <c r="L34" s="18" t="s">
        <v>612</v>
      </c>
      <c r="M34" s="48" t="s">
        <v>613</v>
      </c>
      <c r="O34" s="49" t="s">
        <v>614</v>
      </c>
      <c r="P34" s="109" t="s">
        <v>615</v>
      </c>
      <c r="Q34" s="50" t="s">
        <v>616</v>
      </c>
    </row>
    <row r="35" spans="1:17" ht="83.25" customHeight="1" x14ac:dyDescent="0.3">
      <c r="B35" s="29" t="s">
        <v>691</v>
      </c>
      <c r="C35" s="96" t="s">
        <v>692</v>
      </c>
      <c r="D35" s="30" t="s">
        <v>693</v>
      </c>
      <c r="E35" s="30">
        <v>2</v>
      </c>
      <c r="F35" s="43"/>
      <c r="G35" s="30" t="s">
        <v>694</v>
      </c>
      <c r="H35" s="44" t="s">
        <v>695</v>
      </c>
      <c r="I35" s="30">
        <v>1</v>
      </c>
      <c r="J35" s="43"/>
      <c r="K35" s="70" t="e">
        <f>VLOOKUP('0.评估汇总'!E9,'0.评估汇总'!J8:K11,2,0)</f>
        <v>#N/A</v>
      </c>
      <c r="L35" s="54">
        <f>IFERROR((K35*F35*J35),0)</f>
        <v>0</v>
      </c>
      <c r="M35" s="55">
        <f>MAX(L35:L35)</f>
        <v>0</v>
      </c>
      <c r="O35" s="61"/>
      <c r="P35" s="120" t="s">
        <v>696</v>
      </c>
      <c r="Q35" s="120" t="s">
        <v>697</v>
      </c>
    </row>
    <row r="36" spans="1:17" ht="23.25" customHeight="1" x14ac:dyDescent="0.3">
      <c r="F36" s="12"/>
      <c r="H36" s="3"/>
      <c r="J36" s="12"/>
      <c r="K36" s="3"/>
      <c r="P36" s="121"/>
    </row>
    <row r="37" spans="1:17" s="83" customFormat="1" ht="18" customHeight="1" x14ac:dyDescent="0.3">
      <c r="A37" s="90"/>
      <c r="B37" s="15" t="s">
        <v>698</v>
      </c>
      <c r="C37" s="15"/>
      <c r="D37" s="15"/>
      <c r="E37" s="15"/>
      <c r="F37" s="15"/>
      <c r="G37" s="15"/>
      <c r="H37" s="15"/>
      <c r="I37" s="15"/>
      <c r="J37" s="15"/>
      <c r="K37" s="15"/>
      <c r="L37" s="15"/>
      <c r="M37" s="15"/>
      <c r="O37" s="107"/>
      <c r="P37" s="90"/>
      <c r="Q37" s="90"/>
    </row>
    <row r="38" spans="1:17" s="85" customFormat="1" ht="18" customHeight="1" x14ac:dyDescent="0.3">
      <c r="A38" s="10"/>
      <c r="B38" s="16" t="s">
        <v>602</v>
      </c>
      <c r="C38" s="18" t="s">
        <v>603</v>
      </c>
      <c r="D38" s="18" t="s">
        <v>604</v>
      </c>
      <c r="E38" s="18" t="s">
        <v>605</v>
      </c>
      <c r="F38" s="19" t="s">
        <v>606</v>
      </c>
      <c r="G38" s="18" t="s">
        <v>607</v>
      </c>
      <c r="H38" s="18" t="s">
        <v>608</v>
      </c>
      <c r="I38" s="18" t="s">
        <v>609</v>
      </c>
      <c r="J38" s="19" t="s">
        <v>610</v>
      </c>
      <c r="K38" s="47" t="s">
        <v>611</v>
      </c>
      <c r="L38" s="18" t="s">
        <v>612</v>
      </c>
      <c r="M38" s="48" t="s">
        <v>613</v>
      </c>
      <c r="O38" s="49" t="s">
        <v>614</v>
      </c>
      <c r="P38" s="109" t="s">
        <v>615</v>
      </c>
      <c r="Q38" s="50" t="s">
        <v>616</v>
      </c>
    </row>
    <row r="39" spans="1:17" ht="66.75" customHeight="1" x14ac:dyDescent="0.3">
      <c r="B39" s="29" t="s">
        <v>699</v>
      </c>
      <c r="C39" s="96" t="s">
        <v>700</v>
      </c>
      <c r="D39" s="30" t="s">
        <v>651</v>
      </c>
      <c r="E39" s="30">
        <v>4</v>
      </c>
      <c r="F39" s="43"/>
      <c r="G39" s="30" t="s">
        <v>701</v>
      </c>
      <c r="H39" s="44" t="s">
        <v>702</v>
      </c>
      <c r="I39" s="30">
        <v>2</v>
      </c>
      <c r="J39" s="43"/>
      <c r="K39" s="70" t="e">
        <f>VLOOKUP('0.评估汇总'!E9,'0.评估汇总'!J8:K11,2,0)</f>
        <v>#N/A</v>
      </c>
      <c r="L39" s="54">
        <f>IFERROR((K39*F39*J39),0)</f>
        <v>0</v>
      </c>
      <c r="M39" s="55">
        <f>MAX(L39:L39)</f>
        <v>0</v>
      </c>
      <c r="O39" s="61"/>
      <c r="P39" s="120" t="s">
        <v>703</v>
      </c>
      <c r="Q39" s="120" t="s">
        <v>704</v>
      </c>
    </row>
    <row r="40" spans="1:17" ht="17.25" customHeight="1" x14ac:dyDescent="0.3">
      <c r="B40" s="10"/>
      <c r="C40" s="10"/>
      <c r="D40" s="10"/>
      <c r="E40" s="10"/>
      <c r="F40" s="86"/>
      <c r="G40" s="10"/>
      <c r="I40" s="10"/>
      <c r="J40" s="86"/>
      <c r="K40" s="10"/>
      <c r="L40" s="10"/>
      <c r="M40" s="10"/>
      <c r="N40" s="86"/>
      <c r="O40" s="86"/>
    </row>
    <row r="41" spans="1:17" s="83" customFormat="1" ht="20.25" customHeight="1" x14ac:dyDescent="0.3">
      <c r="A41" s="90"/>
      <c r="B41" s="14" t="s">
        <v>705</v>
      </c>
      <c r="C41" s="14"/>
      <c r="D41" s="14"/>
      <c r="E41" s="14"/>
      <c r="F41" s="14"/>
      <c r="G41" s="14"/>
      <c r="H41" s="14"/>
      <c r="I41" s="14"/>
      <c r="J41" s="14"/>
      <c r="K41" s="14"/>
      <c r="L41" s="14"/>
      <c r="M41" s="14"/>
      <c r="N41" s="3"/>
      <c r="O41" s="3"/>
      <c r="P41" s="3"/>
      <c r="Q41" s="3"/>
    </row>
    <row r="42" spans="1:17" s="83" customFormat="1" ht="21.75" customHeight="1" x14ac:dyDescent="0.3">
      <c r="A42" s="90"/>
      <c r="B42" s="14" t="s">
        <v>706</v>
      </c>
      <c r="C42" s="14"/>
      <c r="D42" s="14"/>
      <c r="E42" s="14"/>
      <c r="F42" s="14"/>
      <c r="G42" s="14"/>
      <c r="H42" s="14"/>
      <c r="I42" s="14"/>
      <c r="J42" s="14"/>
      <c r="K42" s="14"/>
      <c r="L42" s="14"/>
      <c r="M42" s="14"/>
      <c r="N42" s="14"/>
      <c r="O42" s="14"/>
      <c r="P42" s="14"/>
      <c r="Q42" s="14"/>
    </row>
    <row r="43" spans="1:17" s="3" customFormat="1" ht="24.75" customHeight="1" x14ac:dyDescent="0.3">
      <c r="B43" s="16" t="s">
        <v>602</v>
      </c>
      <c r="C43" s="18" t="s">
        <v>603</v>
      </c>
      <c r="D43" s="18" t="s">
        <v>604</v>
      </c>
      <c r="E43" s="18" t="s">
        <v>605</v>
      </c>
      <c r="F43" s="19" t="s">
        <v>606</v>
      </c>
      <c r="G43" s="18" t="s">
        <v>607</v>
      </c>
      <c r="H43" s="18" t="s">
        <v>608</v>
      </c>
      <c r="I43" s="18" t="s">
        <v>609</v>
      </c>
      <c r="J43" s="19" t="s">
        <v>610</v>
      </c>
      <c r="K43" s="47" t="s">
        <v>611</v>
      </c>
      <c r="L43" s="18" t="s">
        <v>612</v>
      </c>
      <c r="M43" s="48" t="s">
        <v>613</v>
      </c>
      <c r="O43" s="49" t="s">
        <v>614</v>
      </c>
      <c r="P43" s="109" t="s">
        <v>615</v>
      </c>
      <c r="Q43" s="50" t="s">
        <v>616</v>
      </c>
    </row>
    <row r="44" spans="1:17" ht="71.25" customHeight="1" x14ac:dyDescent="0.3">
      <c r="B44" s="29" t="s">
        <v>707</v>
      </c>
      <c r="C44" s="96" t="s">
        <v>708</v>
      </c>
      <c r="D44" s="30" t="s">
        <v>709</v>
      </c>
      <c r="E44" s="30">
        <v>3</v>
      </c>
      <c r="F44" s="43"/>
      <c r="G44" s="30" t="s">
        <v>710</v>
      </c>
      <c r="H44" s="44" t="s">
        <v>711</v>
      </c>
      <c r="I44" s="30">
        <v>2</v>
      </c>
      <c r="J44" s="43"/>
      <c r="K44" s="70" t="e">
        <f>VLOOKUP('0.评估汇总'!E9,'0.评估汇总'!J8:K11,2,0)</f>
        <v>#N/A</v>
      </c>
      <c r="L44" s="54">
        <f>IFERROR((K44*F44*J44),0)</f>
        <v>0</v>
      </c>
      <c r="M44" s="55">
        <f>MAX(L44:L44)</f>
        <v>0</v>
      </c>
      <c r="O44" s="61"/>
      <c r="P44" s="120" t="s">
        <v>712</v>
      </c>
      <c r="Q44" s="120" t="s">
        <v>713</v>
      </c>
    </row>
    <row r="45" spans="1:17" ht="17.25" customHeight="1" x14ac:dyDescent="0.3">
      <c r="B45" s="10"/>
      <c r="C45" s="10"/>
      <c r="D45" s="10"/>
      <c r="E45" s="10"/>
      <c r="F45" s="86"/>
      <c r="G45" s="10"/>
      <c r="I45" s="10"/>
      <c r="J45" s="86"/>
      <c r="K45" s="10"/>
      <c r="L45" s="10"/>
      <c r="M45" s="10"/>
      <c r="N45" s="86"/>
      <c r="O45" s="86"/>
    </row>
    <row r="46" spans="1:17" s="83" customFormat="1" ht="21.75" customHeight="1" x14ac:dyDescent="0.3">
      <c r="A46" s="90"/>
      <c r="B46" s="14" t="s">
        <v>714</v>
      </c>
      <c r="C46" s="14"/>
      <c r="D46" s="14"/>
      <c r="E46" s="14"/>
      <c r="F46" s="14"/>
      <c r="G46" s="14"/>
      <c r="H46" s="14"/>
      <c r="I46" s="14"/>
      <c r="J46" s="14"/>
      <c r="K46" s="14"/>
      <c r="L46" s="14"/>
      <c r="M46" s="14"/>
      <c r="N46" s="14"/>
      <c r="O46" s="14"/>
      <c r="P46" s="14"/>
      <c r="Q46" s="14"/>
    </row>
    <row r="47" spans="1:17" s="3" customFormat="1" ht="24.75" customHeight="1" x14ac:dyDescent="0.3">
      <c r="B47" s="16" t="s">
        <v>602</v>
      </c>
      <c r="C47" s="18" t="s">
        <v>603</v>
      </c>
      <c r="D47" s="18" t="s">
        <v>604</v>
      </c>
      <c r="E47" s="18" t="s">
        <v>605</v>
      </c>
      <c r="F47" s="19" t="s">
        <v>606</v>
      </c>
      <c r="G47" s="18" t="s">
        <v>607</v>
      </c>
      <c r="H47" s="18" t="s">
        <v>608</v>
      </c>
      <c r="I47" s="18" t="s">
        <v>609</v>
      </c>
      <c r="J47" s="19" t="s">
        <v>610</v>
      </c>
      <c r="K47" s="47" t="s">
        <v>611</v>
      </c>
      <c r="L47" s="18" t="s">
        <v>612</v>
      </c>
      <c r="M47" s="48" t="s">
        <v>613</v>
      </c>
      <c r="N47" s="122"/>
      <c r="O47" s="49" t="s">
        <v>614</v>
      </c>
      <c r="P47" s="109" t="s">
        <v>615</v>
      </c>
      <c r="Q47" s="50" t="s">
        <v>616</v>
      </c>
    </row>
    <row r="48" spans="1:17" s="12" customFormat="1" ht="66" x14ac:dyDescent="0.3">
      <c r="B48" s="219" t="s">
        <v>715</v>
      </c>
      <c r="C48" s="295" t="s">
        <v>716</v>
      </c>
      <c r="D48" s="295" t="s">
        <v>717</v>
      </c>
      <c r="E48" s="293">
        <v>3</v>
      </c>
      <c r="F48" s="286"/>
      <c r="G48" s="95" t="s">
        <v>718</v>
      </c>
      <c r="H48" s="95" t="s">
        <v>719</v>
      </c>
      <c r="I48" s="51">
        <v>2</v>
      </c>
      <c r="J48" s="98"/>
      <c r="K48" s="277" t="e">
        <f>VLOOKUP('0.评估汇总'!E9,'0.评估汇总'!J8:K11,2,0)</f>
        <v>#N/A</v>
      </c>
      <c r="L48" s="51">
        <f>IFERROR((K48*F48*J48),0)</f>
        <v>0</v>
      </c>
      <c r="M48" s="275">
        <f>MAX(L48:L49)</f>
        <v>0</v>
      </c>
      <c r="O48" s="114"/>
      <c r="P48" s="118" t="s">
        <v>720</v>
      </c>
      <c r="Q48" s="118" t="s">
        <v>721</v>
      </c>
    </row>
    <row r="49" spans="2:17" ht="82.5" x14ac:dyDescent="0.3">
      <c r="B49" s="303"/>
      <c r="C49" s="296"/>
      <c r="D49" s="296"/>
      <c r="E49" s="294"/>
      <c r="F49" s="287"/>
      <c r="G49" s="96" t="s">
        <v>722</v>
      </c>
      <c r="H49" s="105" t="s">
        <v>723</v>
      </c>
      <c r="I49" s="54">
        <v>2</v>
      </c>
      <c r="J49" s="43"/>
      <c r="K49" s="279"/>
      <c r="L49" s="54">
        <f>IFERROR((K48*F48*J49),0)</f>
        <v>0</v>
      </c>
      <c r="M49" s="276"/>
      <c r="O49" s="61"/>
      <c r="P49" s="118" t="s">
        <v>724</v>
      </c>
      <c r="Q49" s="123" t="s">
        <v>725</v>
      </c>
    </row>
  </sheetData>
  <sheetProtection algorithmName="SHA-512" hashValue="Mlf7gTfwYYbgRoRJwXxTXaaWPUtsdwtzBXlOeMqMKXkNYtGj8YXwAR9MCczi+z3f+fCu4IuXyuzZwOXM+/kL4Q==" saltValue="ntFkLTdS8+340Yjzbs2bXA==" spinCount="100000" sheet="1" formatCells="0" formatColumns="0" formatRows="0" insertColumns="0" insertRows="0" insertHyperlinks="0" deleteColumns="0" deleteRows="0" sort="0" autoFilter="0" pivotTables="0"/>
  <mergeCells count="35">
    <mergeCell ref="B6:B9"/>
    <mergeCell ref="B13:B14"/>
    <mergeCell ref="B18:B19"/>
    <mergeCell ref="B25:B27"/>
    <mergeCell ref="B48:B49"/>
    <mergeCell ref="C6:C9"/>
    <mergeCell ref="C13:C14"/>
    <mergeCell ref="C18:C19"/>
    <mergeCell ref="C25:C27"/>
    <mergeCell ref="C48:C49"/>
    <mergeCell ref="D6:D9"/>
    <mergeCell ref="D13:D14"/>
    <mergeCell ref="D18:D19"/>
    <mergeCell ref="D25:D27"/>
    <mergeCell ref="D48:D49"/>
    <mergeCell ref="E6:E9"/>
    <mergeCell ref="E13:E14"/>
    <mergeCell ref="E18:E19"/>
    <mergeCell ref="E25:E27"/>
    <mergeCell ref="E48:E49"/>
    <mergeCell ref="F6:F9"/>
    <mergeCell ref="F13:F14"/>
    <mergeCell ref="F18:F19"/>
    <mergeCell ref="F25:F27"/>
    <mergeCell ref="F48:F49"/>
    <mergeCell ref="K6:K9"/>
    <mergeCell ref="K13:K14"/>
    <mergeCell ref="K18:K19"/>
    <mergeCell ref="K24:K27"/>
    <mergeCell ref="K48:K49"/>
    <mergeCell ref="M6:M9"/>
    <mergeCell ref="M13:M14"/>
    <mergeCell ref="M18:M19"/>
    <mergeCell ref="M24:M27"/>
    <mergeCell ref="M48:M49"/>
  </mergeCells>
  <phoneticPr fontId="30" type="noConversion"/>
  <dataValidations count="4">
    <dataValidation type="list" allowBlank="1" showInputMessage="1" showErrorMessage="1" sqref="J6 J7 J14 F35 J39 J44 J48 J49 J24:J27" xr:uid="{00000000-0002-0000-0800-000000000000}">
      <formula1>"2,0"</formula1>
    </dataValidation>
    <dataValidation type="list" allowBlank="1" showInputMessage="1" showErrorMessage="1" sqref="F24 F31 F39 F13:F14 F18:F19 F25:F27" xr:uid="{00000000-0002-0000-0800-000001000000}">
      <formula1>"4,0"</formula1>
    </dataValidation>
    <dataValidation type="list" allowBlank="1" showInputMessage="1" showErrorMessage="1" sqref="J8 J9 J13 J18 J19 J31 F44 F6:F9 F48:F49" xr:uid="{00000000-0002-0000-0800-000002000000}">
      <formula1>"3,0"</formula1>
    </dataValidation>
    <dataValidation type="list" allowBlank="1" showInputMessage="1" showErrorMessage="1" sqref="J35" xr:uid="{00000000-0002-0000-0800-000003000000}">
      <formula1>"1,0"</formula1>
    </dataValidation>
  </dataValidations>
  <pageMargins left="0.118110236220472" right="0.118110236220472" top="0.35433070866141703" bottom="0.35433070866141703" header="0.31496062992126" footer="0.31496062992126"/>
  <pageSetup paperSize="9" orientation="landscape" horizontalDpi="200" verticalDpi="30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10</vt:i4>
      </vt:variant>
      <vt:variant>
        <vt:lpstr>命名范围</vt:lpstr>
      </vt:variant>
      <vt:variant>
        <vt:i4>2</vt:i4>
      </vt:variant>
    </vt:vector>
  </HeadingPairs>
  <TitlesOfParts>
    <vt:vector size="12" baseType="lpstr">
      <vt:lpstr>评估表使用说明</vt:lpstr>
      <vt:lpstr>0.评估汇总</vt:lpstr>
      <vt:lpstr>A1.业务安全风险评估</vt:lpstr>
      <vt:lpstr>A2.企业安全保障能力评估</vt:lpstr>
      <vt:lpstr>与实施要求对照</vt:lpstr>
      <vt:lpstr>A3.匹配性分析</vt:lpstr>
      <vt:lpstr>A4.整体风险分析矩阵</vt:lpstr>
      <vt:lpstr>A5.整体保障能力分析矩阵</vt:lpstr>
      <vt:lpstr>B.业务系统安全</vt:lpstr>
      <vt:lpstr>C.数据安全</vt:lpstr>
      <vt:lpstr>A1.业务安全风险评估!OLE_LINK1</vt:lpstr>
      <vt:lpstr>评估表使用说明!Print_Area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songling</cp:lastModifiedBy>
  <dcterms:created xsi:type="dcterms:W3CDTF">2015-06-05T18:19:00Z</dcterms:created>
  <dcterms:modified xsi:type="dcterms:W3CDTF">2019-03-28T06:58:26Z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