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/PycharmProjects/sgse-tools/ras/"/>
    </mc:Choice>
  </mc:AlternateContent>
  <xr:revisionPtr revIDLastSave="0" documentId="13_ncr:1_{4E3DE31B-51FE-F841-B95D-D6FC8CBB5FC2}" xr6:coauthVersionLast="47" xr6:coauthVersionMax="47" xr10:uidLastSave="{00000000-0000-0000-0000-000000000000}"/>
  <bookViews>
    <workbookView xWindow="12860" yWindow="4380" windowWidth="32380" windowHeight="18520" activeTab="1" xr2:uid="{DCB5A0F5-1201-984D-82F5-115087D3EA16}"/>
  </bookViews>
  <sheets>
    <sheet name="Cover" sheetId="2" r:id="rId1"/>
    <sheet name="Converters" sheetId="1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5" i="1" l="1"/>
  <c r="S25" i="1"/>
  <c r="Q25" i="1"/>
  <c r="U24" i="1"/>
  <c r="S24" i="1"/>
  <c r="Q24" i="1"/>
  <c r="U23" i="1"/>
  <c r="S23" i="1"/>
  <c r="Q23" i="1"/>
  <c r="U22" i="1"/>
  <c r="S22" i="1"/>
  <c r="Q22" i="1"/>
  <c r="S21" i="1"/>
  <c r="U21" i="1"/>
  <c r="Q21" i="1"/>
  <c r="W19" i="1"/>
  <c r="W17" i="1"/>
  <c r="W16" i="1"/>
  <c r="W15" i="1"/>
  <c r="W14" i="1"/>
  <c r="W12" i="1"/>
  <c r="W11" i="1"/>
  <c r="O23" i="1" s="1"/>
  <c r="W10" i="1"/>
  <c r="O25" i="1" s="1"/>
  <c r="W9" i="1"/>
  <c r="C8" i="1"/>
  <c r="V25" i="1"/>
  <c r="V24" i="1"/>
  <c r="V23" i="1"/>
  <c r="V22" i="1"/>
  <c r="V21" i="1"/>
  <c r="D8" i="1"/>
  <c r="D11" i="1" s="1"/>
  <c r="O18" i="1"/>
  <c r="W18" i="1" s="1"/>
  <c r="K8" i="1"/>
  <c r="K10" i="1" s="1"/>
  <c r="G9" i="1"/>
  <c r="I9" i="1"/>
  <c r="E9" i="1"/>
  <c r="O21" i="1" l="1"/>
  <c r="O22" i="1"/>
  <c r="O24" i="1"/>
  <c r="E10" i="1"/>
  <c r="E11" i="1" s="1"/>
  <c r="D12" i="1" s="1"/>
  <c r="C13" i="1" s="1"/>
</calcChain>
</file>

<file path=xl/sharedStrings.xml><?xml version="1.0" encoding="utf-8"?>
<sst xmlns="http://schemas.openxmlformats.org/spreadsheetml/2006/main" count="47" uniqueCount="25">
  <si>
    <t>V</t>
  </si>
  <si>
    <t>Vref (V)</t>
  </si>
  <si>
    <t>FFF</t>
  </si>
  <si>
    <t>000</t>
  </si>
  <si>
    <t>FF0</t>
  </si>
  <si>
    <t>37C</t>
  </si>
  <si>
    <t>COARSE
(12 bits)</t>
  </si>
  <si>
    <t>FINE[2]</t>
  </si>
  <si>
    <t>FINE[1]</t>
  </si>
  <si>
    <t>FINE[0]</t>
  </si>
  <si>
    <t>LSB
(12 bits)</t>
  </si>
  <si>
    <t>Weight</t>
  </si>
  <si>
    <t xml:space="preserve">Converter 1: </t>
  </si>
  <si>
    <t>Enter the settings of the firmware parameters (COARSE, FINE and LSB) in the green cells, the resulting voltage will be displayed in the blue cell.</t>
  </si>
  <si>
    <t>Converter 2:</t>
  </si>
  <si>
    <t>Range between 0 and 0,5V</t>
  </si>
  <si>
    <t>Range between 0,5V and 1V</t>
  </si>
  <si>
    <t>Limit values</t>
  </si>
  <si>
    <t>DEMUX firmware codes</t>
  </si>
  <si>
    <t>--------&gt;&gt;   Firmware setting to Offset voltage   ---------&gt;&gt;</t>
  </si>
  <si>
    <t>&lt;&lt;-------    Offset voltage to Firmware setting   &lt;&lt;--------</t>
  </si>
  <si>
    <t>This file is a tool to convert the Amp SQUID offset settings to/from the DRE offset output voltage</t>
  </si>
  <si>
    <t>AMP_SQ_OF
(V)</t>
  </si>
  <si>
    <r>
      <t xml:space="preserve">Enter the input values in the green cells, the result will be displayed in the blue cells.
</t>
    </r>
    <r>
      <rPr>
        <u/>
        <sz val="12"/>
        <color theme="1"/>
        <rFont val="Calibri (Corps)"/>
      </rPr>
      <t>Remark</t>
    </r>
    <r>
      <rPr>
        <sz val="12"/>
        <color theme="1"/>
        <rFont val="Calibri"/>
        <family val="2"/>
        <scheme val="minor"/>
      </rPr>
      <t>: For a given Offset voltage several settings can be used. This tool gives only one of the possible settings based on 2 ranges: One bnetween 0 and 1V and the other between 1V and 2V.</t>
    </r>
  </si>
  <si>
    <t>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</si>
</sst>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"/>
      <name val="Calibri (Corps)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2" fontId="0" fillId="0" borderId="0" xfId="0" applyNumberFormat="1"/>
    <xf numFmtId="2" fontId="0" fillId="0" borderId="1" xfId="0" applyNumberFormat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0" fontId="0" fillId="0" borderId="12" xfId="0" applyBorder="1"/>
    <xf numFmtId="49" fontId="0" fillId="2" borderId="5" xfId="0" applyNumberFormat="1" applyFill="1" applyBorder="1" applyAlignment="1">
      <alignment horizontal="center"/>
    </xf>
    <xf numFmtId="49" fontId="0" fillId="2" borderId="7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9" fontId="0" fillId="2" borderId="12" xfId="0" applyNumberForma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49" fontId="5" fillId="2" borderId="8" xfId="0" applyNumberFormat="1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2" fontId="0" fillId="0" borderId="18" xfId="0" applyNumberFormat="1" applyBorder="1" applyAlignment="1">
      <alignment horizontal="center" vertical="top"/>
    </xf>
    <xf numFmtId="1" fontId="0" fillId="2" borderId="19" xfId="0" applyNumberFormat="1" applyFill="1" applyBorder="1" applyAlignment="1">
      <alignment horizontal="center" vertical="top"/>
    </xf>
    <xf numFmtId="0" fontId="6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top"/>
    </xf>
    <xf numFmtId="164" fontId="0" fillId="2" borderId="14" xfId="0" applyNumberFormat="1" applyFill="1" applyBorder="1" applyAlignment="1">
      <alignment horizontal="center"/>
    </xf>
    <xf numFmtId="164" fontId="0" fillId="2" borderId="16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164" fontId="0" fillId="6" borderId="14" xfId="0" applyNumberFormat="1" applyFill="1" applyBorder="1" applyAlignment="1">
      <alignment horizontal="center"/>
    </xf>
    <xf numFmtId="164" fontId="0" fillId="6" borderId="15" xfId="0" applyNumberForma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2" fontId="0" fillId="0" borderId="0" xfId="0" applyNumberFormat="1" applyAlignment="1">
      <alignment horizontal="center" vertical="top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0" fillId="0" borderId="8" xfId="0" applyNumberFormat="1" applyBorder="1"/>
    <xf numFmtId="2" fontId="0" fillId="0" borderId="9" xfId="0" applyNumberFormat="1" applyBorder="1"/>
    <xf numFmtId="164" fontId="0" fillId="0" borderId="0" xfId="0" applyNumberFormat="1" applyAlignment="1">
      <alignment horizontal="center" vertical="top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2" fillId="6" borderId="5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164" fontId="2" fillId="6" borderId="14" xfId="0" applyNumberFormat="1" applyFont="1" applyFill="1" applyBorder="1" applyAlignment="1">
      <alignment horizontal="center"/>
    </xf>
    <xf numFmtId="164" fontId="2" fillId="6" borderId="16" xfId="0" applyNumberFormat="1" applyFont="1" applyFill="1" applyBorder="1" applyAlignment="1">
      <alignment horizontal="center"/>
    </xf>
    <xf numFmtId="164" fontId="2" fillId="6" borderId="15" xfId="0" applyNumberFormat="1" applyFont="1" applyFill="1" applyBorder="1" applyAlignment="1">
      <alignment horizontal="center"/>
    </xf>
    <xf numFmtId="49" fontId="0" fillId="0" borderId="8" xfId="0" applyNumberForma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7" borderId="3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quotePrefix="1" applyFont="1" applyFill="1" applyBorder="1" applyAlignment="1">
      <alignment horizontal="center" vertical="center"/>
    </xf>
    <xf numFmtId="0" fontId="1" fillId="4" borderId="13" xfId="0" quotePrefix="1" applyFont="1" applyFill="1" applyBorder="1" applyAlignment="1">
      <alignment horizontal="center" vertical="center"/>
    </xf>
    <xf numFmtId="0" fontId="1" fillId="4" borderId="4" xfId="0" quotePrefix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4" fontId="0" fillId="0" borderId="14" xfId="0" applyNumberFormat="1" applyBorder="1" applyAlignment="1">
      <alignment horizontal="left" vertical="center"/>
    </xf>
    <xf numFmtId="164" fontId="0" fillId="0" borderId="15" xfId="0" applyNumberFormat="1" applyBorder="1" applyAlignment="1">
      <alignment horizontal="left" vertical="center"/>
    </xf>
    <xf numFmtId="164" fontId="2" fillId="5" borderId="1" xfId="0" applyNumberFormat="1" applyFont="1" applyFill="1" applyBorder="1" applyAlignment="1">
      <alignment horizontal="center" vertical="top"/>
    </xf>
    <xf numFmtId="164" fontId="2" fillId="5" borderId="2" xfId="0" applyNumberFormat="1" applyFont="1" applyFill="1" applyBorder="1" applyAlignment="1">
      <alignment horizontal="center" vertical="top"/>
    </xf>
    <xf numFmtId="12" fontId="0" fillId="2" borderId="28" xfId="0" applyNumberFormat="1" applyFill="1" applyBorder="1" applyAlignment="1">
      <alignment vertical="top"/>
    </xf>
    <xf numFmtId="12" fontId="0" fillId="0" borderId="17" xfId="0" applyNumberFormat="1" applyBorder="1" applyAlignment="1">
      <alignment horizontal="center" vertical="top"/>
    </xf>
    <xf numFmtId="1" fontId="0" fillId="2" borderId="25" xfId="0" applyNumberFormat="1" applyFill="1" applyBorder="1" applyAlignment="1">
      <alignment horizontal="center" vertical="top"/>
    </xf>
    <xf numFmtId="1" fontId="0" fillId="2" borderId="26" xfId="0" applyNumberFormat="1" applyFill="1" applyBorder="1" applyAlignment="1">
      <alignment horizontal="center" vertical="top"/>
    </xf>
    <xf numFmtId="12" fontId="0" fillId="0" borderId="20" xfId="0" applyNumberFormat="1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12" fontId="0" fillId="0" borderId="22" xfId="0" applyNumberFormat="1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2" fontId="0" fillId="0" borderId="22" xfId="0" applyNumberFormat="1" applyBorder="1" applyAlignment="1">
      <alignment horizontal="center" vertical="top"/>
    </xf>
    <xf numFmtId="2" fontId="0" fillId="0" borderId="23" xfId="0" applyNumberFormat="1" applyBorder="1" applyAlignment="1">
      <alignment horizontal="center" vertical="top"/>
    </xf>
    <xf numFmtId="2" fontId="0" fillId="0" borderId="24" xfId="0" applyNumberForma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B0908-0632-B44E-9522-C7B9E0EB5CA0}">
  <dimension ref="A2"/>
  <sheetViews>
    <sheetView workbookViewId="0">
      <selection activeCell="A2" sqref="A2"/>
    </sheetView>
  </sheetViews>
  <sheetFormatPr baseColWidth="10" defaultRowHeight="16" x14ac:dyDescent="0.2"/>
  <sheetData>
    <row r="2" spans="1:1" x14ac:dyDescent="0.2">
      <c r="A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F251-255E-784A-86B8-8C51EBE85015}">
  <dimension ref="B1:X26"/>
  <sheetViews>
    <sheetView tabSelected="1" workbookViewId="0">
      <selection activeCell="V17" sqref="V17"/>
    </sheetView>
  </sheetViews>
  <sheetFormatPr baseColWidth="10" defaultRowHeight="16" x14ac:dyDescent="0.2"/>
  <cols>
    <col min="1" max="1" width="3.5" customWidth="1"/>
    <col min="2" max="2" width="5.1640625" customWidth="1"/>
    <col min="5" max="5" width="7" customWidth="1"/>
    <col min="6" max="6" width="8.33203125" customWidth="1"/>
    <col min="7" max="7" width="7" customWidth="1"/>
    <col min="8" max="8" width="8.33203125" customWidth="1"/>
    <col min="9" max="9" width="6.6640625" customWidth="1"/>
    <col min="10" max="10" width="8.5" customWidth="1"/>
    <col min="11" max="11" width="9.5" customWidth="1"/>
    <col min="12" max="12" width="4.6640625" customWidth="1"/>
    <col min="13" max="13" width="6.5" customWidth="1"/>
    <col min="14" max="14" width="25.83203125" customWidth="1"/>
    <col min="15" max="15" width="9.33203125" customWidth="1"/>
    <col min="16" max="16" width="4.6640625" customWidth="1"/>
    <col min="17" max="17" width="8.5" customWidth="1"/>
    <col min="18" max="18" width="4.33203125" customWidth="1"/>
    <col min="19" max="19" width="8.5" customWidth="1"/>
    <col min="20" max="20" width="4" customWidth="1"/>
    <col min="21" max="21" width="8.33203125" customWidth="1"/>
    <col min="22" max="22" width="8.5" customWidth="1"/>
    <col min="23" max="23" width="12.1640625" customWidth="1"/>
    <col min="24" max="24" width="4.33203125" customWidth="1"/>
  </cols>
  <sheetData>
    <row r="1" spans="2:24" ht="17" thickBot="1" x14ac:dyDescent="0.25"/>
    <row r="2" spans="2:24" ht="17" thickBot="1" x14ac:dyDescent="0.25">
      <c r="B2" s="62" t="s">
        <v>12</v>
      </c>
      <c r="C2" s="63"/>
      <c r="D2" s="63"/>
      <c r="E2" s="63"/>
      <c r="F2" s="63"/>
      <c r="G2" s="63"/>
      <c r="H2" s="63"/>
      <c r="I2" s="63"/>
      <c r="J2" s="63"/>
      <c r="K2" s="63"/>
      <c r="L2" s="64"/>
      <c r="N2" s="62" t="s">
        <v>14</v>
      </c>
      <c r="O2" s="63"/>
      <c r="P2" s="63"/>
      <c r="Q2" s="63"/>
      <c r="R2" s="63"/>
      <c r="S2" s="63"/>
      <c r="T2" s="63"/>
      <c r="U2" s="63"/>
      <c r="V2" s="63"/>
      <c r="W2" s="63"/>
      <c r="X2" s="64"/>
    </row>
    <row r="3" spans="2:24" ht="49" customHeight="1" x14ac:dyDescent="0.2">
      <c r="B3" s="60" t="s">
        <v>13</v>
      </c>
      <c r="C3" s="61"/>
      <c r="D3" s="61"/>
      <c r="E3" s="61"/>
      <c r="F3" s="61"/>
      <c r="G3" s="61"/>
      <c r="H3" s="61"/>
      <c r="I3" s="61"/>
      <c r="J3" s="61"/>
      <c r="K3" s="61"/>
      <c r="L3" s="11"/>
      <c r="N3" s="60" t="s">
        <v>23</v>
      </c>
      <c r="O3" s="61"/>
      <c r="P3" s="61"/>
      <c r="Q3" s="61"/>
      <c r="R3" s="61"/>
      <c r="S3" s="61"/>
      <c r="T3" s="61"/>
      <c r="U3" s="61"/>
      <c r="V3" s="61"/>
      <c r="W3" s="61"/>
      <c r="X3" s="11"/>
    </row>
    <row r="4" spans="2:24" x14ac:dyDescent="0.2">
      <c r="B4" s="6"/>
      <c r="C4" s="46" t="s">
        <v>1</v>
      </c>
      <c r="D4" s="2">
        <v>3.3</v>
      </c>
      <c r="L4" s="11"/>
      <c r="N4" s="6"/>
      <c r="O4" s="51"/>
      <c r="P4" s="51"/>
      <c r="Q4" s="51"/>
      <c r="R4" s="51"/>
      <c r="S4" s="51"/>
      <c r="T4" s="51"/>
      <c r="U4" s="51"/>
      <c r="V4" s="51"/>
      <c r="X4" s="11"/>
    </row>
    <row r="5" spans="2:24" ht="17" thickBot="1" x14ac:dyDescent="0.25">
      <c r="B5" s="6"/>
      <c r="C5" s="46"/>
      <c r="D5" s="42"/>
      <c r="L5" s="11"/>
      <c r="N5" s="6"/>
      <c r="O5" s="51"/>
      <c r="P5" s="51"/>
      <c r="Q5" s="51"/>
      <c r="R5" s="51"/>
      <c r="S5" s="51"/>
      <c r="T5" s="51"/>
      <c r="U5" s="51"/>
      <c r="V5" s="51"/>
      <c r="X5" s="11"/>
    </row>
    <row r="6" spans="2:24" ht="17" thickBot="1" x14ac:dyDescent="0.25">
      <c r="B6" s="6"/>
      <c r="D6" s="65" t="s">
        <v>18</v>
      </c>
      <c r="E6" s="66"/>
      <c r="F6" s="66"/>
      <c r="G6" s="66"/>
      <c r="H6" s="66"/>
      <c r="I6" s="66"/>
      <c r="J6" s="66"/>
      <c r="K6" s="67"/>
      <c r="L6" s="11"/>
      <c r="N6" s="47"/>
      <c r="O6" s="65" t="s">
        <v>18</v>
      </c>
      <c r="P6" s="66"/>
      <c r="Q6" s="66"/>
      <c r="R6" s="66"/>
      <c r="S6" s="66"/>
      <c r="T6" s="66"/>
      <c r="U6" s="66"/>
      <c r="V6" s="67"/>
      <c r="W6" s="68" t="s">
        <v>22</v>
      </c>
      <c r="X6" s="11"/>
    </row>
    <row r="7" spans="2:24" s="23" customFormat="1" ht="35" thickBot="1" x14ac:dyDescent="0.25">
      <c r="B7" s="47"/>
      <c r="D7" s="29" t="s">
        <v>6</v>
      </c>
      <c r="E7" s="24" t="s">
        <v>11</v>
      </c>
      <c r="F7" s="25" t="s">
        <v>7</v>
      </c>
      <c r="G7" s="28" t="s">
        <v>11</v>
      </c>
      <c r="H7" s="25" t="s">
        <v>8</v>
      </c>
      <c r="I7" s="28" t="s">
        <v>11</v>
      </c>
      <c r="J7" s="25" t="s">
        <v>9</v>
      </c>
      <c r="K7" s="29" t="s">
        <v>10</v>
      </c>
      <c r="L7" s="48"/>
      <c r="N7" s="49"/>
      <c r="O7" s="29" t="s">
        <v>6</v>
      </c>
      <c r="P7" s="24"/>
      <c r="Q7" s="25" t="s">
        <v>7</v>
      </c>
      <c r="R7" s="28"/>
      <c r="S7" s="25" t="s">
        <v>8</v>
      </c>
      <c r="T7" s="28"/>
      <c r="U7" s="25" t="s">
        <v>9</v>
      </c>
      <c r="V7" s="29" t="s">
        <v>10</v>
      </c>
      <c r="W7" s="69"/>
      <c r="X7" s="11"/>
    </row>
    <row r="8" spans="2:24" s="1" customFormat="1" ht="17" thickBot="1" x14ac:dyDescent="0.25">
      <c r="B8" s="49"/>
      <c r="C8" s="84">
        <f>2/6</f>
        <v>0.33333333333333331</v>
      </c>
      <c r="D8" s="83">
        <f>HEX2DEC("56A")</f>
        <v>1386</v>
      </c>
      <c r="E8" s="26">
        <v>0.5</v>
      </c>
      <c r="F8" s="27">
        <v>1</v>
      </c>
      <c r="G8" s="26">
        <v>0.25</v>
      </c>
      <c r="H8" s="27">
        <v>1</v>
      </c>
      <c r="I8" s="26">
        <v>0.125</v>
      </c>
      <c r="J8" s="27">
        <v>1</v>
      </c>
      <c r="K8" s="85">
        <f>HEX2DEC("FFF")</f>
        <v>4095</v>
      </c>
      <c r="L8" s="50"/>
      <c r="N8" s="6"/>
      <c r="O8" s="70" t="s">
        <v>17</v>
      </c>
      <c r="P8" s="71"/>
      <c r="Q8" s="71"/>
      <c r="R8" s="71"/>
      <c r="S8" s="71"/>
      <c r="T8" s="71"/>
      <c r="U8" s="71"/>
      <c r="V8" s="71"/>
      <c r="W8" s="72"/>
      <c r="X8" s="11"/>
    </row>
    <row r="9" spans="2:24" ht="17" thickBot="1" x14ac:dyDescent="0.25">
      <c r="B9" s="6"/>
      <c r="C9" s="84"/>
      <c r="D9" s="83"/>
      <c r="E9" s="87">
        <f>E8*F8</f>
        <v>0.5</v>
      </c>
      <c r="F9" s="88"/>
      <c r="G9" s="87">
        <f t="shared" ref="G9" si="0">G8*H8</f>
        <v>0.25</v>
      </c>
      <c r="H9" s="88"/>
      <c r="I9" s="87">
        <f t="shared" ref="I9" si="1">I8*J8</f>
        <v>0.125</v>
      </c>
      <c r="J9" s="88"/>
      <c r="K9" s="86"/>
      <c r="L9" s="11"/>
      <c r="N9" s="79" t="s">
        <v>15</v>
      </c>
      <c r="O9" s="13" t="s">
        <v>3</v>
      </c>
      <c r="P9" s="3"/>
      <c r="Q9" s="4">
        <v>0</v>
      </c>
      <c r="R9" s="3"/>
      <c r="S9" s="4">
        <v>0</v>
      </c>
      <c r="T9" s="3"/>
      <c r="U9" s="4">
        <v>0</v>
      </c>
      <c r="V9" s="14" t="s">
        <v>3</v>
      </c>
      <c r="W9" s="39">
        <f>(2/6)*($D$4*HEX2DEC(O9)+(0.5*Q9+0.25*S9+0.125*U9)*HEX2DEC(V9)*$D$4)/2^12</f>
        <v>0</v>
      </c>
      <c r="X9" s="11"/>
    </row>
    <row r="10" spans="2:24" ht="17" thickBot="1" x14ac:dyDescent="0.25">
      <c r="B10" s="6"/>
      <c r="C10" s="84"/>
      <c r="D10" s="83"/>
      <c r="E10" s="89">
        <f>SUM(E9:J9)</f>
        <v>0.875</v>
      </c>
      <c r="F10" s="90"/>
      <c r="G10" s="90"/>
      <c r="H10" s="90"/>
      <c r="I10" s="90"/>
      <c r="J10" s="91"/>
      <c r="K10" s="30">
        <f>$D$4*K8/2^12</f>
        <v>3.2991943359375</v>
      </c>
      <c r="L10" s="11"/>
      <c r="N10" s="80"/>
      <c r="O10" s="41" t="s">
        <v>2</v>
      </c>
      <c r="P10" s="9"/>
      <c r="Q10" s="8">
        <v>0</v>
      </c>
      <c r="R10" s="9"/>
      <c r="S10" s="8">
        <v>0</v>
      </c>
      <c r="T10" s="9"/>
      <c r="U10" s="8">
        <v>0</v>
      </c>
      <c r="V10" s="19" t="s">
        <v>3</v>
      </c>
      <c r="W10" s="40">
        <f t="shared" ref="W10:W12" si="2">(2/6)*($D$4*HEX2DEC(O10)+(0.5*Q10+0.25*S10+0.125*U10)*HEX2DEC(V10)*$D$4)/2^12</f>
        <v>1.0997314453125</v>
      </c>
      <c r="X10" s="11"/>
    </row>
    <row r="11" spans="2:24" ht="17" thickBot="1" x14ac:dyDescent="0.25">
      <c r="B11" s="6"/>
      <c r="C11" s="84"/>
      <c r="D11" s="30">
        <f>$D$4*D8/2^12</f>
        <v>1.116650390625</v>
      </c>
      <c r="E11" s="92">
        <f>E10*K10</f>
        <v>2.8867950439453125</v>
      </c>
      <c r="F11" s="93"/>
      <c r="G11" s="93"/>
      <c r="H11" s="93"/>
      <c r="I11" s="93"/>
      <c r="J11" s="93"/>
      <c r="K11" s="94"/>
      <c r="L11" s="11"/>
      <c r="N11" s="79" t="s">
        <v>16</v>
      </c>
      <c r="O11" s="13" t="s">
        <v>3</v>
      </c>
      <c r="P11" s="3"/>
      <c r="Q11" s="4">
        <v>1</v>
      </c>
      <c r="R11" s="3"/>
      <c r="S11" s="4">
        <v>1</v>
      </c>
      <c r="T11" s="3"/>
      <c r="U11" s="4">
        <v>1</v>
      </c>
      <c r="V11" s="18" t="s">
        <v>2</v>
      </c>
      <c r="W11" s="39">
        <f t="shared" si="2"/>
        <v>0.9622650146484375</v>
      </c>
      <c r="X11" s="11"/>
    </row>
    <row r="12" spans="2:24" ht="17" thickBot="1" x14ac:dyDescent="0.25">
      <c r="B12" s="6"/>
      <c r="C12" s="84"/>
      <c r="D12" s="92">
        <f>D11+E11</f>
        <v>4.0034454345703123</v>
      </c>
      <c r="E12" s="93"/>
      <c r="F12" s="93"/>
      <c r="G12" s="93"/>
      <c r="H12" s="93"/>
      <c r="I12" s="93"/>
      <c r="J12" s="93"/>
      <c r="K12" s="94"/>
      <c r="L12" s="11"/>
      <c r="N12" s="80"/>
      <c r="O12" s="16" t="s">
        <v>2</v>
      </c>
      <c r="P12" s="9"/>
      <c r="Q12" s="8">
        <v>1</v>
      </c>
      <c r="R12" s="9"/>
      <c r="S12" s="8">
        <v>1</v>
      </c>
      <c r="T12" s="9"/>
      <c r="U12" s="8">
        <v>1</v>
      </c>
      <c r="V12" s="17" t="s">
        <v>2</v>
      </c>
      <c r="W12" s="40">
        <f t="shared" si="2"/>
        <v>2.0619964599609375</v>
      </c>
      <c r="X12" s="11"/>
    </row>
    <row r="13" spans="2:24" ht="17" thickBot="1" x14ac:dyDescent="0.25">
      <c r="B13" s="6"/>
      <c r="C13" s="81">
        <f>C8*D12</f>
        <v>1.3344818115234374</v>
      </c>
      <c r="D13" s="82"/>
      <c r="E13" s="82"/>
      <c r="F13" s="82"/>
      <c r="G13" s="82"/>
      <c r="H13" s="82"/>
      <c r="I13" s="82"/>
      <c r="J13" s="82"/>
      <c r="K13" s="82"/>
      <c r="L13" s="11" t="s">
        <v>0</v>
      </c>
      <c r="N13" s="52"/>
      <c r="O13" s="73" t="s">
        <v>19</v>
      </c>
      <c r="P13" s="74"/>
      <c r="Q13" s="74"/>
      <c r="R13" s="74"/>
      <c r="S13" s="74"/>
      <c r="T13" s="74"/>
      <c r="U13" s="74"/>
      <c r="V13" s="74"/>
      <c r="W13" s="75"/>
      <c r="X13" s="11"/>
    </row>
    <row r="14" spans="2:24" x14ac:dyDescent="0.2">
      <c r="B14" s="6"/>
      <c r="C14" s="51"/>
      <c r="D14" s="51"/>
      <c r="E14" s="51"/>
      <c r="F14" s="51"/>
      <c r="G14" s="51"/>
      <c r="H14" s="51"/>
      <c r="I14" s="51"/>
      <c r="J14" s="51"/>
      <c r="K14" s="51"/>
      <c r="L14" s="11"/>
      <c r="N14" s="53"/>
      <c r="O14" s="20" t="s">
        <v>4</v>
      </c>
      <c r="P14" s="3"/>
      <c r="Q14" s="4">
        <v>1</v>
      </c>
      <c r="R14" s="3"/>
      <c r="S14" s="4">
        <v>1</v>
      </c>
      <c r="T14" s="3"/>
      <c r="U14" s="4">
        <v>1</v>
      </c>
      <c r="V14" s="18" t="s">
        <v>2</v>
      </c>
      <c r="W14" s="57">
        <f t="shared" ref="W14:W19" si="3">(2/6)*($D$4*HEX2DEC(O14)+(0.5*Q14+0.25*S14+0.125*U14)*HEX2DEC(V14)*$D$4)/2^12</f>
        <v>2.0579681396484375</v>
      </c>
      <c r="X14" s="11"/>
    </row>
    <row r="15" spans="2:24" x14ac:dyDescent="0.2">
      <c r="B15" s="6"/>
      <c r="L15" s="11"/>
      <c r="N15" s="53"/>
      <c r="O15" s="21" t="s">
        <v>3</v>
      </c>
      <c r="Q15" s="43">
        <v>1</v>
      </c>
      <c r="R15" s="44"/>
      <c r="S15" s="43">
        <v>1</v>
      </c>
      <c r="T15" s="44"/>
      <c r="U15" s="43">
        <v>1</v>
      </c>
      <c r="V15" s="15" t="s">
        <v>2</v>
      </c>
      <c r="W15" s="58">
        <f t="shared" si="3"/>
        <v>0.9622650146484375</v>
      </c>
      <c r="X15" s="11"/>
    </row>
    <row r="16" spans="2:24" x14ac:dyDescent="0.2">
      <c r="B16" s="6"/>
      <c r="L16" s="11"/>
      <c r="N16" s="53"/>
      <c r="O16" s="21" t="s">
        <v>3</v>
      </c>
      <c r="Q16" s="43">
        <v>0</v>
      </c>
      <c r="R16" s="44"/>
      <c r="S16" s="43">
        <v>0</v>
      </c>
      <c r="T16" s="44"/>
      <c r="U16" s="43">
        <v>1</v>
      </c>
      <c r="V16" s="15" t="s">
        <v>24</v>
      </c>
      <c r="W16" s="58">
        <f t="shared" si="3"/>
        <v>5.37109375E-3</v>
      </c>
      <c r="X16" s="11"/>
    </row>
    <row r="17" spans="2:24" x14ac:dyDescent="0.2">
      <c r="B17" s="6"/>
      <c r="L17" s="11"/>
      <c r="N17" s="53"/>
      <c r="O17" s="21" t="s">
        <v>5</v>
      </c>
      <c r="Q17" s="43">
        <v>1</v>
      </c>
      <c r="R17" s="44"/>
      <c r="S17" s="43">
        <v>1</v>
      </c>
      <c r="T17" s="44"/>
      <c r="U17" s="43">
        <v>1</v>
      </c>
      <c r="V17" s="15" t="s">
        <v>2</v>
      </c>
      <c r="W17" s="58">
        <f t="shared" si="3"/>
        <v>1.2018157958984375</v>
      </c>
      <c r="X17" s="11"/>
    </row>
    <row r="18" spans="2:24" x14ac:dyDescent="0.2">
      <c r="B18" s="6"/>
      <c r="L18" s="11"/>
      <c r="N18" s="6"/>
      <c r="O18" s="21" t="str">
        <f>DEC2HEX(ROUND(H33,0),3)</f>
        <v>000</v>
      </c>
      <c r="Q18" s="43">
        <v>1</v>
      </c>
      <c r="R18" s="44"/>
      <c r="S18" s="43">
        <v>1</v>
      </c>
      <c r="T18" s="44"/>
      <c r="U18" s="43">
        <v>1</v>
      </c>
      <c r="V18" s="15" t="s">
        <v>2</v>
      </c>
      <c r="W18" s="58">
        <f t="shared" si="3"/>
        <v>0.9622650146484375</v>
      </c>
      <c r="X18" s="11"/>
    </row>
    <row r="19" spans="2:24" ht="17" thickBot="1" x14ac:dyDescent="0.25">
      <c r="B19" s="6"/>
      <c r="L19" s="11"/>
      <c r="N19" s="6"/>
      <c r="O19" s="22" t="s">
        <v>2</v>
      </c>
      <c r="P19" s="10"/>
      <c r="Q19" s="8">
        <v>0</v>
      </c>
      <c r="R19" s="9"/>
      <c r="S19" s="8">
        <v>0</v>
      </c>
      <c r="T19" s="9"/>
      <c r="U19" s="8">
        <v>0</v>
      </c>
      <c r="V19" s="19" t="s">
        <v>3</v>
      </c>
      <c r="W19" s="59">
        <f t="shared" si="3"/>
        <v>1.0997314453125</v>
      </c>
      <c r="X19" s="11"/>
    </row>
    <row r="20" spans="2:24" ht="17" thickBot="1" x14ac:dyDescent="0.25">
      <c r="B20" s="6"/>
      <c r="L20" s="11"/>
      <c r="N20" s="6"/>
      <c r="O20" s="76" t="s">
        <v>20</v>
      </c>
      <c r="P20" s="77"/>
      <c r="Q20" s="77"/>
      <c r="R20" s="77"/>
      <c r="S20" s="77"/>
      <c r="T20" s="77"/>
      <c r="U20" s="77"/>
      <c r="V20" s="77"/>
      <c r="W20" s="78"/>
      <c r="X20" s="11"/>
    </row>
    <row r="21" spans="2:24" x14ac:dyDescent="0.2">
      <c r="B21" s="6"/>
      <c r="L21" s="11"/>
      <c r="N21" s="6"/>
      <c r="O21" s="54" t="str">
        <f>IF($W21&lt;1,DEC2HEX(ROUND(W21*(2^12-1)/$W$10,0)), DEC2HEX(ROUND((W21-$W$11)*(HEX2DEC($O$12))/($W$12-$W$11),0)))</f>
        <v>110</v>
      </c>
      <c r="P21" s="5"/>
      <c r="Q21" s="34">
        <f>IF($W21&lt;1,0, 1)</f>
        <v>0</v>
      </c>
      <c r="R21" s="3"/>
      <c r="S21" s="34">
        <f>IF($W21&lt;1,0, 1)</f>
        <v>0</v>
      </c>
      <c r="T21" s="3"/>
      <c r="U21" s="34">
        <f>IF($W21&lt;1,0, 1)</f>
        <v>0</v>
      </c>
      <c r="V21" s="36" t="str">
        <f>IF($W21&lt;0.5,"000", "FFF")</f>
        <v>000</v>
      </c>
      <c r="W21" s="31">
        <v>7.2999999999999995E-2</v>
      </c>
      <c r="X21" s="11"/>
    </row>
    <row r="22" spans="2:24" x14ac:dyDescent="0.2">
      <c r="B22" s="6"/>
      <c r="L22" s="11"/>
      <c r="N22" s="6"/>
      <c r="O22" s="55" t="str">
        <f t="shared" ref="O22:O25" si="4">IF($W22&lt;1,DEC2HEX(ROUND(W22*(2^12-1)/$W$10,0)), DEC2HEX(ROUND((W22-$W$11)*(HEX2DEC($O$12))/($W$12-$W$11),0)))</f>
        <v>8BE</v>
      </c>
      <c r="Q22" s="45">
        <f t="shared" ref="Q22:Q25" si="5">IF($W22&lt;1,0, 1)</f>
        <v>0</v>
      </c>
      <c r="R22" s="44"/>
      <c r="S22" s="45">
        <f t="shared" ref="S22:S25" si="6">IF($W22&lt;1,0, 1)</f>
        <v>0</v>
      </c>
      <c r="T22" s="44"/>
      <c r="U22" s="45">
        <f t="shared" ref="U22:U25" si="7">IF($W22&lt;1,0, 1)</f>
        <v>0</v>
      </c>
      <c r="V22" s="37" t="str">
        <f>IF($W22&lt;0.5,"000", "FFF")</f>
        <v>FFF</v>
      </c>
      <c r="W22" s="32">
        <v>0.60099999999999998</v>
      </c>
      <c r="X22" s="11"/>
    </row>
    <row r="23" spans="2:24" x14ac:dyDescent="0.2">
      <c r="B23" s="6"/>
      <c r="L23" s="11"/>
      <c r="N23" s="6"/>
      <c r="O23" s="55" t="str">
        <f t="shared" si="4"/>
        <v>F18</v>
      </c>
      <c r="Q23" s="45">
        <f t="shared" si="5"/>
        <v>1</v>
      </c>
      <c r="R23" s="44"/>
      <c r="S23" s="45">
        <f t="shared" si="6"/>
        <v>1</v>
      </c>
      <c r="T23" s="44"/>
      <c r="U23" s="45">
        <f t="shared" si="7"/>
        <v>1</v>
      </c>
      <c r="V23" s="37" t="str">
        <f>IF($W23&lt;0.5,"000", "FFF")</f>
        <v>FFF</v>
      </c>
      <c r="W23" s="32">
        <v>2</v>
      </c>
      <c r="X23" s="11"/>
    </row>
    <row r="24" spans="2:24" x14ac:dyDescent="0.2">
      <c r="B24" s="6"/>
      <c r="L24" s="11"/>
      <c r="N24" s="6"/>
      <c r="O24" s="55" t="str">
        <f t="shared" si="4"/>
        <v>0</v>
      </c>
      <c r="Q24" s="45">
        <f t="shared" si="5"/>
        <v>0</v>
      </c>
      <c r="R24" s="44"/>
      <c r="S24" s="45">
        <f t="shared" si="6"/>
        <v>0</v>
      </c>
      <c r="T24" s="44"/>
      <c r="U24" s="45">
        <f t="shared" si="7"/>
        <v>0</v>
      </c>
      <c r="V24" s="37" t="str">
        <f>IF($W24&lt;0.5,"000", "FFF")</f>
        <v>000</v>
      </c>
      <c r="W24" s="32">
        <v>0</v>
      </c>
      <c r="X24" s="11"/>
    </row>
    <row r="25" spans="2:24" ht="17" thickBot="1" x14ac:dyDescent="0.25">
      <c r="B25" s="6"/>
      <c r="L25" s="11"/>
      <c r="N25" s="6"/>
      <c r="O25" s="56" t="str">
        <f t="shared" si="4"/>
        <v>223</v>
      </c>
      <c r="P25" s="10"/>
      <c r="Q25" s="35">
        <f t="shared" si="5"/>
        <v>0</v>
      </c>
      <c r="R25" s="9"/>
      <c r="S25" s="35">
        <f t="shared" si="6"/>
        <v>0</v>
      </c>
      <c r="T25" s="9"/>
      <c r="U25" s="35">
        <f t="shared" si="7"/>
        <v>0</v>
      </c>
      <c r="V25" s="38" t="str">
        <f>IF($W25&lt;0.5,"000", "FFF")</f>
        <v>000</v>
      </c>
      <c r="W25" s="33">
        <v>0.14699999999999999</v>
      </c>
      <c r="X25" s="11"/>
    </row>
    <row r="26" spans="2:24" ht="17" thickBot="1" x14ac:dyDescent="0.25">
      <c r="B26" s="7"/>
      <c r="C26" s="10"/>
      <c r="D26" s="10"/>
      <c r="E26" s="10"/>
      <c r="F26" s="10"/>
      <c r="G26" s="10"/>
      <c r="H26" s="10"/>
      <c r="I26" s="10"/>
      <c r="J26" s="10"/>
      <c r="K26" s="10"/>
      <c r="L26" s="12"/>
      <c r="N26" s="7"/>
      <c r="O26" s="10"/>
      <c r="P26" s="10"/>
      <c r="Q26" s="10"/>
      <c r="R26" s="10"/>
      <c r="S26" s="10"/>
      <c r="T26" s="10"/>
      <c r="U26" s="10"/>
      <c r="V26" s="10"/>
      <c r="W26" s="10"/>
      <c r="X26" s="12"/>
    </row>
  </sheetData>
  <mergeCells count="22">
    <mergeCell ref="C13:K13"/>
    <mergeCell ref="D8:D10"/>
    <mergeCell ref="C8:C12"/>
    <mergeCell ref="K8:K9"/>
    <mergeCell ref="E9:F9"/>
    <mergeCell ref="G9:H9"/>
    <mergeCell ref="I9:J9"/>
    <mergeCell ref="E10:J10"/>
    <mergeCell ref="E11:K11"/>
    <mergeCell ref="D12:K12"/>
    <mergeCell ref="O8:W8"/>
    <mergeCell ref="O13:W13"/>
    <mergeCell ref="O20:W20"/>
    <mergeCell ref="N9:N10"/>
    <mergeCell ref="N11:N12"/>
    <mergeCell ref="B3:K3"/>
    <mergeCell ref="N3:W3"/>
    <mergeCell ref="B2:L2"/>
    <mergeCell ref="N2:X2"/>
    <mergeCell ref="D6:K6"/>
    <mergeCell ref="W6:W7"/>
    <mergeCell ref="O6:V6"/>
  </mergeCells>
  <phoneticPr fontId="4" type="noConversion"/>
  <pageMargins left="0.7" right="0.7" top="0.75" bottom="0.75" header="0.3" footer="0.3"/>
  <ignoredErrors>
    <ignoredError sqref="V9:V10 O9 O11 O15 V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Cover</vt:lpstr>
      <vt:lpstr>Converters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Ravera</dc:creator>
  <cp:lastModifiedBy>Laurent Ravera</cp:lastModifiedBy>
  <dcterms:created xsi:type="dcterms:W3CDTF">2023-09-29T09:08:32Z</dcterms:created>
  <dcterms:modified xsi:type="dcterms:W3CDTF">2024-03-06T16:42:10Z</dcterms:modified>
</cp:coreProperties>
</file>