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7 现金日记账\"/>
    </mc:Choice>
  </mc:AlternateContent>
  <xr:revisionPtr revIDLastSave="0" documentId="13_ncr:1_{BEF7F27A-470F-42CC-8F26-5AAFDD89F72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现金日记账" sheetId="1" r:id="rId1"/>
    <sheet name="数据维护" sheetId="2" r:id="rId2"/>
  </sheets>
  <definedNames>
    <definedName name="事务类别">数据维护!$J$3:$J$13</definedName>
    <definedName name="收支">数据维护!$F$3:$F$4</definedName>
    <definedName name="往来单位_个人">数据维护!$H$3:$H$29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K93" i="1"/>
  <c r="B93" i="1"/>
  <c r="D93" i="1"/>
  <c r="B92" i="1"/>
  <c r="D92" i="1"/>
  <c r="B91" i="1"/>
  <c r="D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54" i="1"/>
  <c r="B62" i="1"/>
  <c r="B61" i="1"/>
  <c r="B60" i="1"/>
  <c r="B59" i="1"/>
  <c r="B58" i="1"/>
  <c r="B57" i="1"/>
  <c r="B56" i="1"/>
  <c r="C2" i="1"/>
  <c r="B2" i="1" s="1"/>
  <c r="E2" i="2"/>
  <c r="B55" i="1"/>
  <c r="B53" i="1"/>
  <c r="B52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l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I92" authorId="0" shapeId="0" xr:uid="{2E82D731-4E33-4C13-8C67-A5ECD16190B6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没有算硬币</t>
        </r>
      </text>
    </comment>
  </commentList>
</comments>
</file>

<file path=xl/sharedStrings.xml><?xml version="1.0" encoding="utf-8"?>
<sst xmlns="http://schemas.openxmlformats.org/spreadsheetml/2006/main" count="292" uniqueCount="128">
  <si>
    <t>时间</t>
    <phoneticPr fontId="1" type="noConversion"/>
  </si>
  <si>
    <t>收支</t>
    <phoneticPr fontId="1" type="noConversion"/>
  </si>
  <si>
    <t>金额</t>
    <phoneticPr fontId="1" type="noConversion"/>
  </si>
  <si>
    <t>备注描述</t>
    <phoneticPr fontId="1" type="noConversion"/>
  </si>
  <si>
    <t>交接金额</t>
    <phoneticPr fontId="1" type="noConversion"/>
  </si>
  <si>
    <t>期初</t>
    <phoneticPr fontId="1" type="noConversion"/>
  </si>
  <si>
    <t>收</t>
    <phoneticPr fontId="1" type="noConversion"/>
  </si>
  <si>
    <t>支</t>
    <phoneticPr fontId="1" type="noConversion"/>
  </si>
  <si>
    <t>老齐交接现金</t>
  </si>
  <si>
    <t>老齐交接现金</t>
    <phoneticPr fontId="1" type="noConversion"/>
  </si>
  <si>
    <t>梅佳策</t>
  </si>
  <si>
    <t>梅佳策</t>
    <phoneticPr fontId="1" type="noConversion"/>
  </si>
  <si>
    <t>董大蔚</t>
  </si>
  <si>
    <t>董大蔚</t>
    <phoneticPr fontId="1" type="noConversion"/>
  </si>
  <si>
    <t>往来单位_个人</t>
    <phoneticPr fontId="1" type="noConversion"/>
  </si>
  <si>
    <t>20231108老齐交接现金</t>
    <phoneticPr fontId="1" type="noConversion"/>
  </si>
  <si>
    <t>事务类别</t>
    <phoneticPr fontId="1" type="noConversion"/>
  </si>
  <si>
    <t>交班</t>
  </si>
  <si>
    <t>交班</t>
    <phoneticPr fontId="1" type="noConversion"/>
  </si>
  <si>
    <t>工资</t>
  </si>
  <si>
    <t>工资</t>
    <phoneticPr fontId="1" type="noConversion"/>
  </si>
  <si>
    <t>客户回款</t>
    <phoneticPr fontId="1" type="noConversion"/>
  </si>
  <si>
    <t>日常报销</t>
    <phoneticPr fontId="1" type="noConversion"/>
  </si>
  <si>
    <t>吴鑫奇</t>
  </si>
  <si>
    <t>吴鑫奇</t>
    <phoneticPr fontId="1" type="noConversion"/>
  </si>
  <si>
    <t>盛杰</t>
  </si>
  <si>
    <t>盛杰</t>
    <phoneticPr fontId="1" type="noConversion"/>
  </si>
  <si>
    <t>陈小九</t>
  </si>
  <si>
    <t>陈小九</t>
    <phoneticPr fontId="1" type="noConversion"/>
  </si>
  <si>
    <t>202310工资</t>
    <phoneticPr fontId="1" type="noConversion"/>
  </si>
  <si>
    <t>202309工资</t>
    <phoneticPr fontId="1" type="noConversion"/>
  </si>
  <si>
    <t>客户回款</t>
  </si>
  <si>
    <t>姚雄</t>
  </si>
  <si>
    <t>姚雄</t>
    <phoneticPr fontId="1" type="noConversion"/>
  </si>
  <si>
    <t>孙岩成</t>
    <phoneticPr fontId="1" type="noConversion"/>
  </si>
  <si>
    <t>陆夏小华</t>
    <phoneticPr fontId="1" type="noConversion"/>
  </si>
  <si>
    <t>领佣金</t>
  </si>
  <si>
    <t>领佣金</t>
    <phoneticPr fontId="1" type="noConversion"/>
  </si>
  <si>
    <t>OA领取佣金</t>
    <phoneticPr fontId="1" type="noConversion"/>
  </si>
  <si>
    <t>齐战军</t>
  </si>
  <si>
    <t>齐战军</t>
    <phoneticPr fontId="1" type="noConversion"/>
  </si>
  <si>
    <t>最后结算的工资</t>
    <phoneticPr fontId="1" type="noConversion"/>
  </si>
  <si>
    <t>行政-梦梦</t>
  </si>
  <si>
    <t>行政-梦梦</t>
    <phoneticPr fontId="1" type="noConversion"/>
  </si>
  <si>
    <t>日常报销</t>
  </si>
  <si>
    <t>购买PALETA</t>
    <phoneticPr fontId="1" type="noConversion"/>
  </si>
  <si>
    <t>备用金OA报销</t>
    <phoneticPr fontId="1" type="noConversion"/>
  </si>
  <si>
    <t>孙岩成</t>
  </si>
  <si>
    <t>陈苏勇</t>
  </si>
  <si>
    <t>陈苏勇</t>
    <phoneticPr fontId="1" type="noConversion"/>
  </si>
  <si>
    <t>蒋敏焰</t>
  </si>
  <si>
    <t>蒋敏焰</t>
    <phoneticPr fontId="1" type="noConversion"/>
  </si>
  <si>
    <t>林凯</t>
  </si>
  <si>
    <t>林凯</t>
    <phoneticPr fontId="1" type="noConversion"/>
  </si>
  <si>
    <t>单坤</t>
  </si>
  <si>
    <t>单坤</t>
    <phoneticPr fontId="1" type="noConversion"/>
  </si>
  <si>
    <t>预支</t>
  </si>
  <si>
    <t>预支</t>
    <phoneticPr fontId="1" type="noConversion"/>
  </si>
  <si>
    <t>林凯带领</t>
    <phoneticPr fontId="1" type="noConversion"/>
  </si>
  <si>
    <t>陆夏小华</t>
  </si>
  <si>
    <t>爱国者</t>
  </si>
  <si>
    <t>爱国者</t>
    <phoneticPr fontId="1" type="noConversion"/>
  </si>
  <si>
    <t>加班费+离职补偿</t>
    <phoneticPr fontId="1" type="noConversion"/>
  </si>
  <si>
    <t>预支还款</t>
  </si>
  <si>
    <t>预支还款</t>
    <phoneticPr fontId="1" type="noConversion"/>
  </si>
  <si>
    <t>陆夏小华带收</t>
    <phoneticPr fontId="1" type="noConversion"/>
  </si>
  <si>
    <t>OA出差意大利报销差旅费</t>
    <phoneticPr fontId="1" type="noConversion"/>
  </si>
  <si>
    <t>OA费用报销 过路费+ 油费+修车费</t>
    <phoneticPr fontId="1" type="noConversion"/>
  </si>
  <si>
    <t>OA货改报销</t>
    <phoneticPr fontId="1" type="noConversion"/>
  </si>
  <si>
    <t>焦遥</t>
  </si>
  <si>
    <t>焦遥</t>
    <phoneticPr fontId="1" type="noConversion"/>
  </si>
  <si>
    <t>2023/10工资-现金</t>
    <phoneticPr fontId="1" type="noConversion"/>
  </si>
  <si>
    <t>结余</t>
    <phoneticPr fontId="1" type="noConversion"/>
  </si>
  <si>
    <t>货改报销</t>
  </si>
  <si>
    <t>货改报销</t>
    <phoneticPr fontId="1" type="noConversion"/>
  </si>
  <si>
    <t>收</t>
  </si>
  <si>
    <t>彬总</t>
  </si>
  <si>
    <t>彬总</t>
    <phoneticPr fontId="1" type="noConversion"/>
  </si>
  <si>
    <t>意大利转账</t>
  </si>
  <si>
    <t>意大利转账</t>
    <phoneticPr fontId="1" type="noConversion"/>
  </si>
  <si>
    <t>支</t>
  </si>
  <si>
    <t>分红</t>
  </si>
  <si>
    <t>分红</t>
    <phoneticPr fontId="1" type="noConversion"/>
  </si>
  <si>
    <t>林浦飞分红-10、11、12 分红</t>
    <phoneticPr fontId="1" type="noConversion"/>
  </si>
  <si>
    <t>李田</t>
  </si>
  <si>
    <t>李田</t>
    <phoneticPr fontId="1" type="noConversion"/>
  </si>
  <si>
    <t>其他</t>
  </si>
  <si>
    <t>其他</t>
    <phoneticPr fontId="1" type="noConversion"/>
  </si>
  <si>
    <t>还离职前的欠款</t>
    <phoneticPr fontId="1" type="noConversion"/>
  </si>
  <si>
    <t>张俊</t>
  </si>
  <si>
    <t>张俊</t>
    <phoneticPr fontId="1" type="noConversion"/>
  </si>
  <si>
    <t>采购个人用品</t>
    <phoneticPr fontId="1" type="noConversion"/>
  </si>
  <si>
    <t>卸柜费</t>
    <phoneticPr fontId="1" type="noConversion"/>
  </si>
  <si>
    <t>仓库备用金</t>
    <phoneticPr fontId="1" type="noConversion"/>
  </si>
  <si>
    <t>冯慧</t>
  </si>
  <si>
    <t>冯慧</t>
    <phoneticPr fontId="1" type="noConversion"/>
  </si>
  <si>
    <t>补发离职后2天工资</t>
    <phoneticPr fontId="1" type="noConversion"/>
  </si>
  <si>
    <t>仓库采购工具</t>
    <phoneticPr fontId="1" type="noConversion"/>
  </si>
  <si>
    <t>账面金额</t>
    <phoneticPr fontId="1" type="noConversion"/>
  </si>
  <si>
    <t>金笑婧</t>
  </si>
  <si>
    <t>金笑婧</t>
    <phoneticPr fontId="1" type="noConversion"/>
  </si>
  <si>
    <t>离职工资结算</t>
    <phoneticPr fontId="1" type="noConversion"/>
  </si>
  <si>
    <t>客户 REY MARKET 2021 应收881.92实收881</t>
    <phoneticPr fontId="1" type="noConversion"/>
  </si>
  <si>
    <t>客户兄弟 应收10000实收10000</t>
    <phoneticPr fontId="1" type="noConversion"/>
  </si>
  <si>
    <t>客户好运来 应收514.8实收514.8</t>
    <phoneticPr fontId="1" type="noConversion"/>
  </si>
  <si>
    <t>客户HONG DA CHINA 应收2000实收2000</t>
    <phoneticPr fontId="1" type="noConversion"/>
  </si>
  <si>
    <t>客户DOS HERMANAS STYLE SOL 应收1714实收1715，多1欧调整</t>
    <phoneticPr fontId="1" type="noConversion"/>
  </si>
  <si>
    <t>客户QIAN FENG 2011 应收1986实收1985，少1欧调整</t>
    <phoneticPr fontId="1" type="noConversion"/>
  </si>
  <si>
    <t>林浦飞借款</t>
    <phoneticPr fontId="1" type="noConversion"/>
  </si>
  <si>
    <t>盛杰支票退回</t>
    <phoneticPr fontId="1" type="noConversion"/>
  </si>
  <si>
    <t>林小彬</t>
  </si>
  <si>
    <t>林小彬</t>
    <phoneticPr fontId="1" type="noConversion"/>
  </si>
  <si>
    <t>租家费用</t>
    <phoneticPr fontId="1" type="noConversion"/>
  </si>
  <si>
    <t>日常出差报销</t>
    <phoneticPr fontId="1" type="noConversion"/>
  </si>
  <si>
    <t>许龙清</t>
  </si>
  <si>
    <t>许龙清</t>
    <phoneticPr fontId="1" type="noConversion"/>
  </si>
  <si>
    <t>郑奔</t>
  </si>
  <si>
    <t>郑奔</t>
    <phoneticPr fontId="1" type="noConversion"/>
  </si>
  <si>
    <t>高李杨</t>
  </si>
  <si>
    <t>高李杨</t>
    <phoneticPr fontId="1" type="noConversion"/>
  </si>
  <si>
    <t>彬总车加油</t>
    <phoneticPr fontId="1" type="noConversion"/>
  </si>
  <si>
    <t>郑鹏杰</t>
  </si>
  <si>
    <t>郑鹏杰</t>
    <phoneticPr fontId="1" type="noConversion"/>
  </si>
  <si>
    <t>记到郭水文个人往来</t>
    <phoneticPr fontId="1" type="noConversion"/>
  </si>
  <si>
    <t>报销飞机票</t>
    <phoneticPr fontId="1" type="noConversion"/>
  </si>
  <si>
    <t>购买验钞机</t>
    <phoneticPr fontId="1" type="noConversion"/>
  </si>
  <si>
    <t>差额</t>
    <phoneticPr fontId="1" type="noConversion"/>
  </si>
  <si>
    <t>盘存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</si>
</sst>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\ [$€-1];[Red]\-#,##0.00\ [$€-1]"/>
    <numFmt numFmtId="177" formatCode="#,##0.00_-\ [$€-1];[Red]#,##0.00\-\ [$€-1]"/>
    <numFmt numFmtId="178" formatCode="yyyy\-mm\-d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/>
    <xf numFmtId="177" fontId="0" fillId="0" borderId="0" xfId="0" applyNumberFormat="1"/>
    <xf numFmtId="178" fontId="0" fillId="0" borderId="0" xfId="0" applyNumberFormat="1" applyAlignment="1">
      <alignment horizont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0" fillId="3" borderId="0" xfId="0" applyNumberFormat="1" applyFill="1"/>
    <xf numFmtId="0" fontId="0" fillId="3" borderId="0" xfId="0" applyFill="1"/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6" formatCode="#,##0.00\ [$€-1];[Red]\-#,##0.00\ [$€-1]"/>
    </dxf>
    <dxf>
      <numFmt numFmtId="176" formatCode="#,##0.00\ [$€-1];[Red]\-#,##0.00\ [$€-1]"/>
    </dxf>
    <dxf>
      <numFmt numFmtId="0" formatCode="General"/>
      <alignment horizontal="center" vertical="center" textRotation="0" wrapText="0" indent="0" justifyLastLine="0" shrinkToFit="0" readingOrder="0"/>
    </dxf>
    <dxf>
      <numFmt numFmtId="178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charset val="134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42E5A-5EA8-44B1-9959-CA140DAD0DF3}" name="表2" displayName="表2" ref="A1:G93" totalsRowShown="0" headerRowDxfId="11">
  <autoFilter ref="A1:G93" xr:uid="{37542E5A-5EA8-44B1-9959-CA140DAD0DF3}"/>
  <tableColumns count="7">
    <tableColumn id="1" xr3:uid="{B5D9F9A2-FE31-4B11-BCDC-D2627D450C59}" name="时间" dataDxfId="10"/>
    <tableColumn id="2" xr3:uid="{ACB18561-5063-46FB-A283-3F7F317EAB64}" name="收支" dataDxfId="9">
      <calculatedColumnFormula>IF(表2[[#This Row],[金额]]&gt;0,"收",IF(表2[[#This Row],[金额]]&lt;0,"支",""))</calculatedColumnFormula>
    </tableColumn>
    <tableColumn id="3" xr3:uid="{7919B410-C4C3-4971-9EDD-E5D33974EBCF}" name="金额" dataDxfId="8"/>
    <tableColumn id="4" xr3:uid="{55912ADA-F154-464E-9E1F-D4D79D0AE951}" name="结余" dataDxfId="7">
      <calculatedColumnFormula>D1+C2</calculatedColumnFormula>
    </tableColumn>
    <tableColumn id="5" xr3:uid="{6118CF34-41B7-4FEE-9382-E8917E6F8EB4}" name="往来单位_个人" dataDxfId="6"/>
    <tableColumn id="6" xr3:uid="{E3F48AB2-9584-4B14-88B9-198A460E3B85}" name="事务类别" dataDxfId="5"/>
    <tableColumn id="7" xr3:uid="{78216924-4F32-4108-B5BE-C8F3643CB158}" name="备注描述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C95D3-B8BE-4FE1-AC73-D61ECAB8AC4B}" name="表1" displayName="表1" ref="H2:H29" totalsRowShown="0" headerRowDxfId="4">
  <autoFilter ref="H2:H29" xr:uid="{F50C95D3-B8BE-4FE1-AC73-D61ECAB8AC4B}"/>
  <sortState xmlns:xlrd2="http://schemas.microsoft.com/office/spreadsheetml/2017/richdata2" ref="H3:H29">
    <sortCondition ref="H2:H29"/>
  </sortState>
  <tableColumns count="1">
    <tableColumn id="1" xr3:uid="{3E2E3ABA-C9AA-4004-A265-043C3BAC64C0}" name="往来单位_个人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pane ySplit="1" topLeftCell="A74" activePane="bottomLeft" state="frozen"/>
      <selection pane="bottomLeft" activeCell="I98" sqref="I98"/>
    </sheetView>
  </sheetViews>
  <sheetFormatPr defaultRowHeight="13.8" x14ac:dyDescent="0.25"/>
  <cols>
    <col min="1" max="1" width="12.6640625" style="11" customWidth="1"/>
    <col min="2" max="2" width="7.6640625" style="2" customWidth="1"/>
    <col min="3" max="4" width="16.44140625" style="1" customWidth="1"/>
    <col min="5" max="5" width="23.109375" style="8" customWidth="1"/>
    <col min="6" max="6" width="11.77734375" style="8" customWidth="1"/>
    <col min="7" max="7" width="71.44140625" customWidth="1"/>
    <col min="9" max="9" width="9.5546875" customWidth="1"/>
    <col min="11" max="11" width="11.109375" customWidth="1"/>
    <col min="12" max="12" width="9.6640625" bestFit="1" customWidth="1"/>
  </cols>
  <sheetData>
    <row r="1" spans="1:7" ht="19.2" customHeight="1" x14ac:dyDescent="0.25">
      <c r="A1" s="12" t="s">
        <v>0</v>
      </c>
      <c r="B1" s="13" t="s">
        <v>1</v>
      </c>
      <c r="C1" s="14" t="s">
        <v>2</v>
      </c>
      <c r="D1" s="14" t="s">
        <v>72</v>
      </c>
      <c r="E1" s="13" t="s">
        <v>14</v>
      </c>
      <c r="F1" s="13" t="s">
        <v>16</v>
      </c>
      <c r="G1" s="13" t="s">
        <v>3</v>
      </c>
    </row>
    <row r="2" spans="1:7" x14ac:dyDescent="0.25">
      <c r="A2" s="11">
        <v>45238</v>
      </c>
      <c r="B2" s="2" t="str">
        <f>IF(表2[[#This Row],[金额]]&gt;0,"收",IF(表2[[#This Row],[金额]]&lt;0,"支",""))</f>
        <v>收</v>
      </c>
      <c r="C2" s="1">
        <f>数据维护!C2</f>
        <v>24828.86</v>
      </c>
      <c r="D2" s="1">
        <f>C2</f>
        <v>24828.86</v>
      </c>
      <c r="E2" s="8" t="s">
        <v>8</v>
      </c>
      <c r="F2" s="8" t="s">
        <v>17</v>
      </c>
      <c r="G2" t="s">
        <v>15</v>
      </c>
    </row>
    <row r="3" spans="1:7" x14ac:dyDescent="0.25">
      <c r="A3" s="11">
        <v>45239</v>
      </c>
      <c r="B3" s="2" t="str">
        <f>IF(表2[[#This Row],[金额]]&gt;0,"收",IF(表2[[#This Row],[金额]]&lt;0,"支",""))</f>
        <v>支</v>
      </c>
      <c r="C3" s="1">
        <v>-448.9</v>
      </c>
      <c r="D3" s="1">
        <f>D2+C3</f>
        <v>24379.96</v>
      </c>
      <c r="E3" s="8" t="s">
        <v>10</v>
      </c>
      <c r="F3" s="8" t="s">
        <v>19</v>
      </c>
      <c r="G3" s="9" t="s">
        <v>29</v>
      </c>
    </row>
    <row r="4" spans="1:7" x14ac:dyDescent="0.25">
      <c r="A4" s="11">
        <v>45239</v>
      </c>
      <c r="B4" s="2" t="str">
        <f>IF(表2[[#This Row],[金额]]&gt;0,"收",IF(表2[[#This Row],[金额]]&lt;0,"支",""))</f>
        <v>支</v>
      </c>
      <c r="C4" s="1">
        <v>-201.24</v>
      </c>
      <c r="D4" s="1">
        <f t="shared" ref="D4:D42" si="0">D3+C4</f>
        <v>24178.719999999998</v>
      </c>
      <c r="E4" s="8" t="s">
        <v>12</v>
      </c>
      <c r="F4" s="8" t="s">
        <v>19</v>
      </c>
      <c r="G4" s="9" t="s">
        <v>29</v>
      </c>
    </row>
    <row r="5" spans="1:7" x14ac:dyDescent="0.25">
      <c r="A5" s="11">
        <v>45239</v>
      </c>
      <c r="B5" s="2" t="str">
        <f>IF(表2[[#This Row],[金额]]&gt;0,"收",IF(表2[[#This Row],[金额]]&lt;0,"支",""))</f>
        <v>支</v>
      </c>
      <c r="C5" s="1">
        <v>-1673.43</v>
      </c>
      <c r="D5" s="1">
        <f t="shared" si="0"/>
        <v>22505.289999999997</v>
      </c>
      <c r="E5" s="8" t="s">
        <v>23</v>
      </c>
      <c r="F5" s="8" t="s">
        <v>19</v>
      </c>
      <c r="G5" s="9" t="s">
        <v>29</v>
      </c>
    </row>
    <row r="6" spans="1:7" x14ac:dyDescent="0.25">
      <c r="A6" s="11">
        <v>45240</v>
      </c>
      <c r="B6" s="2" t="str">
        <f>IF(表2[[#This Row],[金额]]&gt;0,"收",IF(表2[[#This Row],[金额]]&lt;0,"支",""))</f>
        <v>支</v>
      </c>
      <c r="C6" s="1">
        <v>-362.44</v>
      </c>
      <c r="D6" s="1">
        <f t="shared" si="0"/>
        <v>22142.85</v>
      </c>
      <c r="E6" s="8" t="s">
        <v>25</v>
      </c>
      <c r="F6" s="8" t="s">
        <v>19</v>
      </c>
      <c r="G6" s="9" t="s">
        <v>29</v>
      </c>
    </row>
    <row r="7" spans="1:7" x14ac:dyDescent="0.25">
      <c r="A7" s="11">
        <v>45240</v>
      </c>
      <c r="B7" s="2" t="str">
        <f>IF(表2[[#This Row],[金额]]&gt;0,"收",IF(表2[[#This Row],[金额]]&lt;0,"支",""))</f>
        <v>支</v>
      </c>
      <c r="C7" s="1">
        <v>-1289.57</v>
      </c>
      <c r="D7" s="1">
        <f t="shared" si="0"/>
        <v>20853.28</v>
      </c>
      <c r="E7" s="8" t="s">
        <v>27</v>
      </c>
      <c r="F7" s="8" t="s">
        <v>19</v>
      </c>
      <c r="G7" s="9" t="s">
        <v>30</v>
      </c>
    </row>
    <row r="8" spans="1:7" x14ac:dyDescent="0.25">
      <c r="A8" s="11">
        <v>45240</v>
      </c>
      <c r="B8" s="2" t="str">
        <f>IF(表2[[#This Row],[金额]]&gt;0,"收",IF(表2[[#This Row],[金额]]&lt;0,"支",""))</f>
        <v>支</v>
      </c>
      <c r="C8" s="1">
        <v>-1289.57</v>
      </c>
      <c r="D8" s="1">
        <f t="shared" si="0"/>
        <v>19563.71</v>
      </c>
      <c r="E8" s="8" t="s">
        <v>27</v>
      </c>
      <c r="F8" s="8" t="s">
        <v>19</v>
      </c>
      <c r="G8" s="9" t="s">
        <v>29</v>
      </c>
    </row>
    <row r="9" spans="1:7" x14ac:dyDescent="0.25">
      <c r="A9" s="11">
        <v>45240</v>
      </c>
      <c r="B9" s="2" t="str">
        <f>IF(表2[[#This Row],[金额]]&gt;0,"收",IF(表2[[#This Row],[金额]]&lt;0,"支",""))</f>
        <v>收</v>
      </c>
      <c r="C9" s="1">
        <v>2326.14</v>
      </c>
      <c r="D9" s="1">
        <f t="shared" si="0"/>
        <v>21889.85</v>
      </c>
      <c r="E9" s="8" t="s">
        <v>27</v>
      </c>
      <c r="F9" s="8" t="s">
        <v>31</v>
      </c>
    </row>
    <row r="10" spans="1:7" x14ac:dyDescent="0.25">
      <c r="A10" s="11">
        <v>45240</v>
      </c>
      <c r="B10" s="2" t="str">
        <f>IF(表2[[#This Row],[金额]]&gt;0,"收",IF(表2[[#This Row],[金额]]&lt;0,"支",""))</f>
        <v>收</v>
      </c>
      <c r="C10" s="1">
        <v>187</v>
      </c>
      <c r="D10" s="1">
        <f t="shared" si="0"/>
        <v>22076.85</v>
      </c>
      <c r="E10" s="8" t="s">
        <v>32</v>
      </c>
      <c r="F10" s="8" t="s">
        <v>31</v>
      </c>
    </row>
    <row r="11" spans="1:7" x14ac:dyDescent="0.25">
      <c r="A11" s="11">
        <v>45240</v>
      </c>
      <c r="B11" s="2" t="str">
        <f>IF(表2[[#This Row],[金额]]&gt;0,"收",IF(表2[[#This Row],[金额]]&lt;0,"支",""))</f>
        <v>支</v>
      </c>
      <c r="C11" s="1">
        <v>-1000</v>
      </c>
      <c r="D11" s="1">
        <f t="shared" si="0"/>
        <v>21076.85</v>
      </c>
      <c r="E11" s="8" t="s">
        <v>32</v>
      </c>
      <c r="F11" s="8" t="s">
        <v>36</v>
      </c>
      <c r="G11" s="9" t="s">
        <v>38</v>
      </c>
    </row>
    <row r="12" spans="1:7" x14ac:dyDescent="0.25">
      <c r="A12" s="11">
        <v>45240</v>
      </c>
      <c r="B12" s="2" t="str">
        <f>IF(表2[[#This Row],[金额]]&gt;0,"收",IF(表2[[#This Row],[金额]]&lt;0,"支",""))</f>
        <v>支</v>
      </c>
      <c r="C12" s="1">
        <v>-645.79</v>
      </c>
      <c r="D12" s="1">
        <f t="shared" si="0"/>
        <v>20431.059999999998</v>
      </c>
      <c r="E12" s="8" t="s">
        <v>39</v>
      </c>
      <c r="F12" s="8" t="s">
        <v>19</v>
      </c>
      <c r="G12" s="9" t="s">
        <v>41</v>
      </c>
    </row>
    <row r="13" spans="1:7" x14ac:dyDescent="0.25">
      <c r="A13" s="11">
        <v>45240</v>
      </c>
      <c r="B13" s="2" t="str">
        <f>IF(表2[[#This Row],[金额]]&gt;0,"收",IF(表2[[#This Row],[金额]]&lt;0,"支",""))</f>
        <v>支</v>
      </c>
      <c r="C13" s="1">
        <v>-1482</v>
      </c>
      <c r="D13" s="1">
        <f t="shared" si="0"/>
        <v>18949.059999999998</v>
      </c>
      <c r="E13" s="8" t="s">
        <v>42</v>
      </c>
      <c r="F13" s="8" t="s">
        <v>44</v>
      </c>
      <c r="G13" s="9" t="s">
        <v>45</v>
      </c>
    </row>
    <row r="14" spans="1:7" x14ac:dyDescent="0.25">
      <c r="A14" s="11">
        <v>45240</v>
      </c>
      <c r="B14" s="2" t="str">
        <f>IF(表2[[#This Row],[金额]]&gt;0,"收",IF(表2[[#This Row],[金额]]&lt;0,"支",""))</f>
        <v>支</v>
      </c>
      <c r="C14" s="1">
        <v>-342.45</v>
      </c>
      <c r="D14" s="1">
        <f t="shared" si="0"/>
        <v>18606.609999999997</v>
      </c>
      <c r="E14" s="8" t="s">
        <v>42</v>
      </c>
      <c r="F14" s="8" t="s">
        <v>44</v>
      </c>
      <c r="G14" s="9" t="s">
        <v>46</v>
      </c>
    </row>
    <row r="15" spans="1:7" x14ac:dyDescent="0.25">
      <c r="A15" s="11">
        <v>45240</v>
      </c>
      <c r="B15" s="2" t="str">
        <f>IF(表2[[#This Row],[金额]]&gt;0,"收",IF(表2[[#This Row],[金额]]&lt;0,"支",""))</f>
        <v>收</v>
      </c>
      <c r="C15" s="1">
        <v>255.79</v>
      </c>
      <c r="D15" s="1">
        <f t="shared" si="0"/>
        <v>18862.399999999998</v>
      </c>
      <c r="E15" s="8" t="s">
        <v>27</v>
      </c>
      <c r="F15" s="8" t="s">
        <v>31</v>
      </c>
    </row>
    <row r="16" spans="1:7" x14ac:dyDescent="0.25">
      <c r="A16" s="11">
        <v>45240</v>
      </c>
      <c r="B16" s="2" t="str">
        <f>IF(表2[[#This Row],[金额]]&gt;0,"收",IF(表2[[#This Row],[金额]]&lt;0,"支",""))</f>
        <v>支</v>
      </c>
      <c r="C16" s="1">
        <v>-243.69</v>
      </c>
      <c r="D16" s="1">
        <f t="shared" si="0"/>
        <v>18618.71</v>
      </c>
      <c r="E16" s="8" t="s">
        <v>47</v>
      </c>
      <c r="F16" s="8" t="s">
        <v>19</v>
      </c>
      <c r="G16" s="9" t="s">
        <v>29</v>
      </c>
    </row>
    <row r="17" spans="1:7" x14ac:dyDescent="0.25">
      <c r="A17" s="11">
        <v>45240</v>
      </c>
      <c r="B17" s="2" t="str">
        <f>IF(表2[[#This Row],[金额]]&gt;0,"收",IF(表2[[#This Row],[金额]]&lt;0,"支",""))</f>
        <v>收</v>
      </c>
      <c r="C17" s="1">
        <v>5100</v>
      </c>
      <c r="D17" s="1">
        <f t="shared" si="0"/>
        <v>23718.71</v>
      </c>
      <c r="E17" s="8" t="s">
        <v>47</v>
      </c>
      <c r="F17" s="8" t="s">
        <v>31</v>
      </c>
    </row>
    <row r="18" spans="1:7" x14ac:dyDescent="0.25">
      <c r="A18" s="11">
        <v>45240</v>
      </c>
      <c r="B18" s="2" t="str">
        <f>IF(表2[[#This Row],[金额]]&gt;0,"收",IF(表2[[#This Row],[金额]]&lt;0,"支",""))</f>
        <v>收</v>
      </c>
      <c r="C18" s="1">
        <v>779.21</v>
      </c>
      <c r="D18" s="1">
        <f t="shared" si="0"/>
        <v>24497.919999999998</v>
      </c>
      <c r="E18" s="8" t="s">
        <v>47</v>
      </c>
      <c r="F18" s="8" t="s">
        <v>31</v>
      </c>
    </row>
    <row r="19" spans="1:7" x14ac:dyDescent="0.25">
      <c r="A19" s="11">
        <v>45240</v>
      </c>
      <c r="B19" s="2" t="str">
        <f>IF(表2[[#This Row],[金额]]&gt;0,"收",IF(表2[[#This Row],[金额]]&lt;0,"支",""))</f>
        <v>支</v>
      </c>
      <c r="C19" s="1">
        <v>-3000</v>
      </c>
      <c r="D19" s="1">
        <f t="shared" si="0"/>
        <v>21497.919999999998</v>
      </c>
      <c r="E19" s="8" t="s">
        <v>48</v>
      </c>
      <c r="F19" s="8" t="s">
        <v>36</v>
      </c>
    </row>
    <row r="20" spans="1:7" x14ac:dyDescent="0.25">
      <c r="A20" s="11">
        <v>45240</v>
      </c>
      <c r="B20" s="2" t="str">
        <f>IF(表2[[#This Row],[金额]]&gt;0,"收",IF(表2[[#This Row],[金额]]&lt;0,"支",""))</f>
        <v>支</v>
      </c>
      <c r="C20" s="1">
        <v>-3000</v>
      </c>
      <c r="D20" s="1">
        <f t="shared" si="0"/>
        <v>18497.919999999998</v>
      </c>
      <c r="E20" s="8" t="s">
        <v>50</v>
      </c>
      <c r="F20" s="8" t="s">
        <v>36</v>
      </c>
    </row>
    <row r="21" spans="1:7" x14ac:dyDescent="0.25">
      <c r="A21" s="11">
        <v>45240</v>
      </c>
      <c r="B21" s="2" t="str">
        <f>IF(表2[[#This Row],[金额]]&gt;0,"收",IF(表2[[#This Row],[金额]]&lt;0,"支",""))</f>
        <v>收</v>
      </c>
      <c r="C21" s="1">
        <v>187.05</v>
      </c>
      <c r="D21" s="1">
        <f t="shared" si="0"/>
        <v>18684.969999999998</v>
      </c>
      <c r="E21" s="8" t="s">
        <v>50</v>
      </c>
      <c r="F21" s="8" t="s">
        <v>31</v>
      </c>
    </row>
    <row r="22" spans="1:7" x14ac:dyDescent="0.25">
      <c r="A22" s="11">
        <v>45240</v>
      </c>
      <c r="B22" s="2" t="str">
        <f>IF(表2[[#This Row],[金额]]&gt;0,"收",IF(表2[[#This Row],[金额]]&lt;0,"支",""))</f>
        <v>支</v>
      </c>
      <c r="C22" s="1">
        <v>-2279</v>
      </c>
      <c r="D22" s="1">
        <f t="shared" si="0"/>
        <v>16405.969999999998</v>
      </c>
      <c r="E22" s="8" t="s">
        <v>23</v>
      </c>
      <c r="F22" s="8" t="s">
        <v>36</v>
      </c>
    </row>
    <row r="23" spans="1:7" x14ac:dyDescent="0.25">
      <c r="A23" s="11">
        <v>45240</v>
      </c>
      <c r="B23" s="2" t="str">
        <f>IF(表2[[#This Row],[金额]]&gt;0,"收",IF(表2[[#This Row],[金额]]&lt;0,"支",""))</f>
        <v>支</v>
      </c>
      <c r="C23" s="1">
        <v>-592.85</v>
      </c>
      <c r="D23" s="1">
        <f t="shared" si="0"/>
        <v>15813.119999999997</v>
      </c>
      <c r="E23" s="8" t="s">
        <v>23</v>
      </c>
      <c r="F23" s="8" t="s">
        <v>44</v>
      </c>
    </row>
    <row r="24" spans="1:7" x14ac:dyDescent="0.25">
      <c r="A24" s="11">
        <v>45240</v>
      </c>
      <c r="B24" s="2" t="str">
        <f>IF(表2[[#This Row],[金额]]&gt;0,"收",IF(表2[[#This Row],[金额]]&lt;0,"支",""))</f>
        <v>支</v>
      </c>
      <c r="C24" s="1">
        <v>-274.93</v>
      </c>
      <c r="D24" s="1">
        <f t="shared" si="0"/>
        <v>15538.189999999997</v>
      </c>
      <c r="E24" s="8" t="s">
        <v>52</v>
      </c>
      <c r="F24" s="8" t="s">
        <v>44</v>
      </c>
    </row>
    <row r="25" spans="1:7" x14ac:dyDescent="0.25">
      <c r="A25" s="11">
        <v>45240</v>
      </c>
      <c r="B25" s="2" t="str">
        <f>IF(表2[[#This Row],[金额]]&gt;0,"收",IF(表2[[#This Row],[金额]]&lt;0,"支",""))</f>
        <v>支</v>
      </c>
      <c r="C25" s="1">
        <v>-2000</v>
      </c>
      <c r="D25" s="1">
        <f t="shared" si="0"/>
        <v>13538.189999999997</v>
      </c>
      <c r="E25" s="8" t="s">
        <v>54</v>
      </c>
      <c r="F25" s="8" t="s">
        <v>56</v>
      </c>
      <c r="G25" t="s">
        <v>58</v>
      </c>
    </row>
    <row r="26" spans="1:7" x14ac:dyDescent="0.25">
      <c r="A26" s="11">
        <v>45240</v>
      </c>
      <c r="B26" s="2" t="str">
        <f>IF(表2[[#This Row],[金额]]&gt;0,"收",IF(表2[[#This Row],[金额]]&lt;0,"支",""))</f>
        <v>支</v>
      </c>
      <c r="C26" s="1">
        <v>-462.44</v>
      </c>
      <c r="D26" s="1">
        <f t="shared" si="0"/>
        <v>13075.749999999996</v>
      </c>
      <c r="E26" s="8" t="s">
        <v>59</v>
      </c>
      <c r="F26" s="8" t="s">
        <v>19</v>
      </c>
      <c r="G26" t="s">
        <v>29</v>
      </c>
    </row>
    <row r="27" spans="1:7" x14ac:dyDescent="0.25">
      <c r="A27" s="11">
        <v>45240</v>
      </c>
      <c r="B27" s="2" t="str">
        <f>IF(表2[[#This Row],[金额]]&gt;0,"收",IF(表2[[#This Row],[金额]]&lt;0,"支",""))</f>
        <v>收</v>
      </c>
      <c r="C27" s="1">
        <v>891.28</v>
      </c>
      <c r="D27" s="1">
        <f t="shared" si="0"/>
        <v>13967.029999999997</v>
      </c>
      <c r="E27" s="8" t="s">
        <v>27</v>
      </c>
      <c r="F27" s="8" t="s">
        <v>31</v>
      </c>
      <c r="G27" t="s">
        <v>65</v>
      </c>
    </row>
    <row r="28" spans="1:7" x14ac:dyDescent="0.25">
      <c r="A28" s="11">
        <v>45240</v>
      </c>
      <c r="B28" s="2" t="str">
        <f>IF(表2[[#This Row],[金额]]&gt;0,"收",IF(表2[[#This Row],[金额]]&lt;0,"支",""))</f>
        <v>支</v>
      </c>
      <c r="C28" s="1">
        <v>-7230.94</v>
      </c>
      <c r="D28" s="1">
        <f t="shared" si="0"/>
        <v>6736.0899999999974</v>
      </c>
      <c r="E28" s="8" t="s">
        <v>60</v>
      </c>
      <c r="F28" s="8" t="s">
        <v>19</v>
      </c>
      <c r="G28" t="s">
        <v>62</v>
      </c>
    </row>
    <row r="29" spans="1:7" x14ac:dyDescent="0.25">
      <c r="A29" s="11">
        <v>45240</v>
      </c>
      <c r="B29" s="2" t="str">
        <f>IF(表2[[#This Row],[金额]]&gt;0,"收",IF(表2[[#This Row],[金额]]&lt;0,"支",""))</f>
        <v>支</v>
      </c>
      <c r="C29" s="1">
        <v>-800</v>
      </c>
      <c r="D29" s="1">
        <f t="shared" si="0"/>
        <v>5936.0899999999974</v>
      </c>
      <c r="E29" s="8" t="s">
        <v>47</v>
      </c>
      <c r="F29" s="8" t="s">
        <v>56</v>
      </c>
    </row>
    <row r="30" spans="1:7" x14ac:dyDescent="0.25">
      <c r="A30" s="11">
        <v>45240</v>
      </c>
      <c r="B30" s="2" t="str">
        <f>IF(表2[[#This Row],[金额]]&gt;0,"收",IF(表2[[#This Row],[金额]]&lt;0,"支",""))</f>
        <v>收</v>
      </c>
      <c r="C30" s="1">
        <v>700</v>
      </c>
      <c r="D30" s="1">
        <f t="shared" si="0"/>
        <v>6636.0899999999974</v>
      </c>
      <c r="E30" s="8" t="s">
        <v>47</v>
      </c>
      <c r="F30" s="8" t="s">
        <v>63</v>
      </c>
    </row>
    <row r="31" spans="1:7" x14ac:dyDescent="0.25">
      <c r="A31" s="11">
        <v>45240</v>
      </c>
      <c r="B31" s="2" t="str">
        <f>IF(表2[[#This Row],[金额]]&gt;0,"收",IF(表2[[#This Row],[金额]]&lt;0,"支",""))</f>
        <v>支</v>
      </c>
      <c r="C31" s="1">
        <v>-682.39</v>
      </c>
      <c r="D31" s="1">
        <f t="shared" si="0"/>
        <v>5953.6999999999971</v>
      </c>
      <c r="E31" s="8" t="s">
        <v>47</v>
      </c>
      <c r="F31" s="8" t="s">
        <v>44</v>
      </c>
    </row>
    <row r="32" spans="1:7" x14ac:dyDescent="0.25">
      <c r="A32" s="11">
        <v>45240</v>
      </c>
      <c r="B32" s="2" t="str">
        <f>IF(表2[[#This Row],[金额]]&gt;0,"收",IF(表2[[#This Row],[金额]]&lt;0,"支",""))</f>
        <v>支</v>
      </c>
      <c r="C32" s="1">
        <v>-1000</v>
      </c>
      <c r="D32" s="1">
        <f t="shared" si="0"/>
        <v>4953.6999999999971</v>
      </c>
      <c r="E32" s="8" t="s">
        <v>59</v>
      </c>
      <c r="F32" s="8" t="s">
        <v>56</v>
      </c>
    </row>
    <row r="33" spans="1:7" x14ac:dyDescent="0.25">
      <c r="A33" s="11">
        <v>45240</v>
      </c>
      <c r="B33" s="2" t="str">
        <f>IF(表2[[#This Row],[金额]]&gt;0,"收",IF(表2[[#This Row],[金额]]&lt;0,"支",""))</f>
        <v>收</v>
      </c>
      <c r="C33" s="1">
        <v>450</v>
      </c>
      <c r="D33" s="1">
        <f t="shared" si="0"/>
        <v>5403.6999999999971</v>
      </c>
      <c r="E33" s="8" t="s">
        <v>59</v>
      </c>
      <c r="F33" s="8" t="s">
        <v>63</v>
      </c>
    </row>
    <row r="34" spans="1:7" x14ac:dyDescent="0.25">
      <c r="A34" s="11">
        <v>45240</v>
      </c>
      <c r="B34" s="2" t="str">
        <f>IF(表2[[#This Row],[金额]]&gt;0,"收",IF(表2[[#This Row],[金额]]&lt;0,"支",""))</f>
        <v>支</v>
      </c>
      <c r="C34" s="1">
        <v>-320.49</v>
      </c>
      <c r="D34" s="1">
        <f t="shared" si="0"/>
        <v>5083.2099999999973</v>
      </c>
      <c r="E34" s="8" t="s">
        <v>59</v>
      </c>
      <c r="F34" s="8" t="s">
        <v>44</v>
      </c>
    </row>
    <row r="35" spans="1:7" x14ac:dyDescent="0.25">
      <c r="A35" s="11">
        <v>45243</v>
      </c>
      <c r="B35" s="2" t="str">
        <f>IF(表2[[#This Row],[金额]]&gt;0,"收",IF(表2[[#This Row],[金额]]&lt;0,"支",""))</f>
        <v>支</v>
      </c>
      <c r="C35" s="1">
        <v>-2046</v>
      </c>
      <c r="D35" s="1">
        <f t="shared" si="0"/>
        <v>3037.2099999999973</v>
      </c>
      <c r="E35" s="8" t="s">
        <v>10</v>
      </c>
      <c r="F35" s="8" t="s">
        <v>73</v>
      </c>
      <c r="G35" t="s">
        <v>68</v>
      </c>
    </row>
    <row r="36" spans="1:7" x14ac:dyDescent="0.25">
      <c r="A36" s="11">
        <v>45243</v>
      </c>
      <c r="B36" s="2" t="str">
        <f>IF(表2[[#This Row],[金额]]&gt;0,"收",IF(表2[[#This Row],[金额]]&lt;0,"支",""))</f>
        <v>收</v>
      </c>
      <c r="C36" s="1">
        <v>1000</v>
      </c>
      <c r="D36" s="1">
        <f t="shared" si="0"/>
        <v>4037.2099999999973</v>
      </c>
      <c r="E36" s="8" t="s">
        <v>10</v>
      </c>
      <c r="F36" s="8" t="s">
        <v>63</v>
      </c>
    </row>
    <row r="37" spans="1:7" x14ac:dyDescent="0.25">
      <c r="A37" s="11">
        <v>45243</v>
      </c>
      <c r="B37" s="2" t="str">
        <f>IF(表2[[#This Row],[金额]]&gt;0,"收",IF(表2[[#This Row],[金额]]&lt;0,"支",""))</f>
        <v>支</v>
      </c>
      <c r="C37" s="1">
        <v>-99.35</v>
      </c>
      <c r="D37" s="1">
        <f t="shared" si="0"/>
        <v>3937.8599999999974</v>
      </c>
      <c r="E37" s="8" t="s">
        <v>10</v>
      </c>
      <c r="F37" s="8" t="s">
        <v>44</v>
      </c>
      <c r="G37" t="s">
        <v>67</v>
      </c>
    </row>
    <row r="38" spans="1:7" x14ac:dyDescent="0.25">
      <c r="A38" s="11">
        <v>45243</v>
      </c>
      <c r="B38" s="2" t="str">
        <f>IF(表2[[#This Row],[金额]]&gt;0,"收",IF(表2[[#This Row],[金额]]&lt;0,"支",""))</f>
        <v>收</v>
      </c>
      <c r="C38" s="1">
        <v>1000</v>
      </c>
      <c r="D38" s="1">
        <f t="shared" si="0"/>
        <v>4937.8599999999969</v>
      </c>
      <c r="E38" s="8" t="s">
        <v>13</v>
      </c>
      <c r="F38" s="8" t="s">
        <v>63</v>
      </c>
    </row>
    <row r="39" spans="1:7" x14ac:dyDescent="0.25">
      <c r="A39" s="11">
        <v>45243</v>
      </c>
      <c r="B39" s="2" t="str">
        <f>IF(表2[[#This Row],[金额]]&gt;0,"收",IF(表2[[#This Row],[金额]]&lt;0,"支",""))</f>
        <v>支</v>
      </c>
      <c r="C39" s="1">
        <v>-1860</v>
      </c>
      <c r="D39" s="1">
        <f t="shared" si="0"/>
        <v>3077.8599999999969</v>
      </c>
      <c r="E39" s="8" t="s">
        <v>12</v>
      </c>
      <c r="F39" s="8" t="s">
        <v>73</v>
      </c>
      <c r="G39" t="s">
        <v>68</v>
      </c>
    </row>
    <row r="40" spans="1:7" x14ac:dyDescent="0.25">
      <c r="A40" s="11">
        <v>45243</v>
      </c>
      <c r="B40" s="2" t="str">
        <f>IF(表2[[#This Row],[金额]]&gt;0,"收",IF(表2[[#This Row],[金额]]&lt;0,"支",""))</f>
        <v>支</v>
      </c>
      <c r="C40" s="1">
        <v>-374.48</v>
      </c>
      <c r="D40" s="1">
        <f t="shared" si="0"/>
        <v>2703.3799999999969</v>
      </c>
      <c r="E40" s="8" t="s">
        <v>12</v>
      </c>
      <c r="F40" s="8" t="s">
        <v>44</v>
      </c>
      <c r="G40" t="s">
        <v>67</v>
      </c>
    </row>
    <row r="41" spans="1:7" x14ac:dyDescent="0.25">
      <c r="A41" s="11">
        <v>45243</v>
      </c>
      <c r="B41" s="2" t="str">
        <f>IF(表2[[#This Row],[金额]]&gt;0,"收",IF(表2[[#This Row],[金额]]&lt;0,"支",""))</f>
        <v>收</v>
      </c>
      <c r="C41" s="1">
        <v>6108.35</v>
      </c>
      <c r="D41" s="1">
        <f t="shared" si="0"/>
        <v>8811.7299999999977</v>
      </c>
      <c r="E41" s="8" t="s">
        <v>25</v>
      </c>
      <c r="F41" s="8" t="s">
        <v>31</v>
      </c>
    </row>
    <row r="42" spans="1:7" x14ac:dyDescent="0.25">
      <c r="A42" s="11">
        <v>45243</v>
      </c>
      <c r="B42" s="2" t="str">
        <f>IF(表2[[#This Row],[金额]]&gt;0,"收",IF(表2[[#This Row],[金额]]&lt;0,"支",""))</f>
        <v>支</v>
      </c>
      <c r="C42" s="1">
        <v>-1550</v>
      </c>
      <c r="D42" s="1">
        <f t="shared" si="0"/>
        <v>7261.7299999999977</v>
      </c>
      <c r="E42" s="8" t="s">
        <v>25</v>
      </c>
      <c r="F42" s="8" t="s">
        <v>44</v>
      </c>
      <c r="G42" t="s">
        <v>66</v>
      </c>
    </row>
    <row r="43" spans="1:7" x14ac:dyDescent="0.25">
      <c r="A43" s="11">
        <v>45243</v>
      </c>
      <c r="B43" s="2" t="str">
        <f>IF(表2[[#This Row],[金额]]&gt;0,"收",IF(表2[[#This Row],[金额]]&lt;0,"支",""))</f>
        <v>支</v>
      </c>
      <c r="C43" s="1">
        <v>-2860.57</v>
      </c>
      <c r="D43" s="1">
        <f t="shared" ref="D43:D49" si="1">D42+C43</f>
        <v>4401.159999999998</v>
      </c>
      <c r="E43" s="8" t="s">
        <v>69</v>
      </c>
      <c r="F43" s="8" t="s">
        <v>19</v>
      </c>
      <c r="G43" t="s">
        <v>71</v>
      </c>
    </row>
    <row r="44" spans="1:7" x14ac:dyDescent="0.25">
      <c r="A44" s="11">
        <v>45244</v>
      </c>
      <c r="B44" s="2" t="s">
        <v>75</v>
      </c>
      <c r="C44" s="1">
        <v>6500</v>
      </c>
      <c r="D44" s="1">
        <f t="shared" si="1"/>
        <v>10901.159999999998</v>
      </c>
      <c r="E44" s="8" t="s">
        <v>76</v>
      </c>
      <c r="F44" s="8" t="s">
        <v>78</v>
      </c>
    </row>
    <row r="45" spans="1:7" x14ac:dyDescent="0.25">
      <c r="A45" s="11">
        <v>45244</v>
      </c>
      <c r="B45" s="2" t="s">
        <v>75</v>
      </c>
      <c r="C45" s="1">
        <v>8500</v>
      </c>
      <c r="D45" s="1">
        <f t="shared" si="1"/>
        <v>19401.159999999996</v>
      </c>
      <c r="E45" s="8" t="s">
        <v>76</v>
      </c>
      <c r="F45" s="8" t="s">
        <v>78</v>
      </c>
    </row>
    <row r="46" spans="1:7" x14ac:dyDescent="0.25">
      <c r="A46" s="11">
        <v>45244</v>
      </c>
      <c r="B46" s="2" t="s">
        <v>80</v>
      </c>
      <c r="C46" s="1">
        <v>-12000</v>
      </c>
      <c r="D46" s="1">
        <f t="shared" si="1"/>
        <v>7401.1599999999962</v>
      </c>
      <c r="E46" s="8" t="s">
        <v>60</v>
      </c>
      <c r="F46" s="8" t="s">
        <v>81</v>
      </c>
      <c r="G46" t="s">
        <v>83</v>
      </c>
    </row>
    <row r="47" spans="1:7" x14ac:dyDescent="0.25">
      <c r="A47" s="11">
        <v>45245</v>
      </c>
      <c r="B47" s="2" t="s">
        <v>75</v>
      </c>
      <c r="C47" s="1">
        <v>323.42</v>
      </c>
      <c r="D47" s="1">
        <f t="shared" si="1"/>
        <v>7724.5799999999963</v>
      </c>
      <c r="E47" s="8" t="s">
        <v>84</v>
      </c>
      <c r="F47" s="8" t="s">
        <v>86</v>
      </c>
      <c r="G47" t="s">
        <v>88</v>
      </c>
    </row>
    <row r="48" spans="1:7" x14ac:dyDescent="0.25">
      <c r="A48" s="11">
        <v>45245</v>
      </c>
      <c r="B48" s="2" t="s">
        <v>75</v>
      </c>
      <c r="C48" s="1">
        <v>1.61</v>
      </c>
      <c r="D48" s="1">
        <f t="shared" si="1"/>
        <v>7726.189999999996</v>
      </c>
      <c r="E48" s="8" t="s">
        <v>89</v>
      </c>
      <c r="F48" s="8" t="s">
        <v>86</v>
      </c>
      <c r="G48" t="s">
        <v>91</v>
      </c>
    </row>
    <row r="49" spans="1:12" x14ac:dyDescent="0.25">
      <c r="A49" s="11">
        <v>45245</v>
      </c>
      <c r="B49" s="2" t="s">
        <v>75</v>
      </c>
      <c r="C49" s="1">
        <v>2000</v>
      </c>
      <c r="D49" s="1">
        <f t="shared" si="1"/>
        <v>9726.1899999999951</v>
      </c>
      <c r="E49" s="8" t="s">
        <v>25</v>
      </c>
      <c r="F49" s="8" t="s">
        <v>31</v>
      </c>
      <c r="G49" t="s">
        <v>21</v>
      </c>
    </row>
    <row r="50" spans="1:12" x14ac:dyDescent="0.25">
      <c r="A50" s="11">
        <v>45245</v>
      </c>
      <c r="B50" s="2" t="s">
        <v>80</v>
      </c>
      <c r="C50" s="1">
        <v>-200</v>
      </c>
      <c r="D50" s="1">
        <f t="shared" ref="D50:D54" si="2">D49+C50</f>
        <v>9526.1899999999951</v>
      </c>
      <c r="E50" s="8" t="s">
        <v>89</v>
      </c>
      <c r="F50" s="8" t="s">
        <v>44</v>
      </c>
      <c r="G50" t="s">
        <v>92</v>
      </c>
    </row>
    <row r="51" spans="1:12" x14ac:dyDescent="0.25">
      <c r="A51" s="11">
        <v>45246</v>
      </c>
      <c r="B51" s="2" t="str">
        <f>IF(表2[[#This Row],[金额]]&gt;0,"收",IF(表2[[#This Row],[金额]]&lt;0,"支",""))</f>
        <v>支</v>
      </c>
      <c r="C51" s="1">
        <v>-300</v>
      </c>
      <c r="D51" s="1">
        <f t="shared" si="2"/>
        <v>9226.1899999999951</v>
      </c>
      <c r="E51" s="8" t="s">
        <v>89</v>
      </c>
      <c r="F51" s="8" t="s">
        <v>56</v>
      </c>
      <c r="G51" t="s">
        <v>93</v>
      </c>
    </row>
    <row r="52" spans="1:12" x14ac:dyDescent="0.25">
      <c r="A52" s="11">
        <v>45246</v>
      </c>
      <c r="B52" s="2" t="str">
        <f>IF(表2[[#This Row],[金额]]&gt;0,"收",IF(表2[[#This Row],[金额]]&lt;0,"支",""))</f>
        <v>支</v>
      </c>
      <c r="C52" s="1">
        <v>-93.33</v>
      </c>
      <c r="D52" s="1">
        <f t="shared" si="2"/>
        <v>9132.8599999999951</v>
      </c>
      <c r="E52" s="8" t="s">
        <v>94</v>
      </c>
      <c r="F52" s="8" t="s">
        <v>19</v>
      </c>
      <c r="G52" t="s">
        <v>96</v>
      </c>
    </row>
    <row r="53" spans="1:12" x14ac:dyDescent="0.25">
      <c r="A53" s="11">
        <v>45246</v>
      </c>
      <c r="B53" s="2" t="str">
        <f>IF(表2[[#This Row],[金额]]&gt;0,"收",IF(表2[[#This Row],[金额]]&lt;0,"支",""))</f>
        <v>支</v>
      </c>
      <c r="C53" s="1">
        <v>-99.61</v>
      </c>
      <c r="D53" s="1">
        <f t="shared" si="2"/>
        <v>9033.2499999999945</v>
      </c>
      <c r="E53" s="8" t="s">
        <v>89</v>
      </c>
      <c r="F53" s="8" t="s">
        <v>44</v>
      </c>
      <c r="G53" t="s">
        <v>97</v>
      </c>
    </row>
    <row r="54" spans="1:12" x14ac:dyDescent="0.25">
      <c r="A54" s="11">
        <v>45246</v>
      </c>
      <c r="B54" s="2" t="str">
        <f>IF(表2[[#This Row],[金额]]&gt;0,"收",IF(表2[[#This Row],[金额]]&lt;0,"支",""))</f>
        <v>收</v>
      </c>
      <c r="C54" s="1">
        <v>311.13</v>
      </c>
      <c r="D54" s="1">
        <f t="shared" si="2"/>
        <v>9344.3799999999937</v>
      </c>
      <c r="E54" s="8" t="s">
        <v>32</v>
      </c>
      <c r="F54" s="8" t="s">
        <v>31</v>
      </c>
    </row>
    <row r="55" spans="1:12" x14ac:dyDescent="0.25">
      <c r="A55" s="11">
        <v>45246</v>
      </c>
      <c r="B55" s="2" t="str">
        <f>IF(表2[[#This Row],[金额]]&gt;0,"收",IF(表2[[#This Row],[金额]]&lt;0,"支",""))</f>
        <v>收</v>
      </c>
      <c r="C55" s="1">
        <v>3570</v>
      </c>
      <c r="D55" s="1">
        <f t="shared" ref="D55:D63" si="3">D54+C55</f>
        <v>12914.379999999994</v>
      </c>
      <c r="E55" s="8" t="s">
        <v>32</v>
      </c>
      <c r="F55" s="8" t="s">
        <v>31</v>
      </c>
    </row>
    <row r="56" spans="1:12" x14ac:dyDescent="0.25">
      <c r="A56" s="11">
        <v>45247</v>
      </c>
      <c r="B56" s="2" t="str">
        <f>IF(表2[[#This Row],[金额]]&gt;0,"收",IF(表2[[#This Row],[金额]]&lt;0,"支",""))</f>
        <v>支</v>
      </c>
      <c r="C56" s="1">
        <v>-186.3</v>
      </c>
      <c r="D56" s="1">
        <f t="shared" si="3"/>
        <v>12728.079999999994</v>
      </c>
      <c r="E56" s="8" t="s">
        <v>99</v>
      </c>
      <c r="F56" s="8" t="s">
        <v>19</v>
      </c>
      <c r="G56" t="s">
        <v>101</v>
      </c>
    </row>
    <row r="57" spans="1:12" x14ac:dyDescent="0.25">
      <c r="A57" s="11">
        <v>45247</v>
      </c>
      <c r="B57" s="2" t="str">
        <f>IF(表2[[#This Row],[金额]]&gt;0,"收",IF(表2[[#This Row],[金额]]&lt;0,"支",""))</f>
        <v>收</v>
      </c>
      <c r="C57" s="1">
        <v>881</v>
      </c>
      <c r="D57" s="1">
        <f t="shared" si="3"/>
        <v>13609.079999999994</v>
      </c>
      <c r="E57" s="8" t="s">
        <v>25</v>
      </c>
      <c r="F57" s="8" t="s">
        <v>31</v>
      </c>
      <c r="G57" t="s">
        <v>102</v>
      </c>
    </row>
    <row r="58" spans="1:12" x14ac:dyDescent="0.25">
      <c r="A58" s="11">
        <v>45247</v>
      </c>
      <c r="B58" s="2" t="str">
        <f>IF(表2[[#This Row],[金额]]&gt;0,"收",IF(表2[[#This Row],[金额]]&lt;0,"支",""))</f>
        <v>收</v>
      </c>
      <c r="C58" s="15">
        <v>1986</v>
      </c>
      <c r="D58" s="1">
        <f t="shared" si="3"/>
        <v>15595.079999999994</v>
      </c>
      <c r="E58" s="8" t="s">
        <v>25</v>
      </c>
      <c r="F58" s="8" t="s">
        <v>31</v>
      </c>
      <c r="G58" s="16" t="s">
        <v>107</v>
      </c>
    </row>
    <row r="59" spans="1:12" x14ac:dyDescent="0.25">
      <c r="A59" s="11">
        <v>45247</v>
      </c>
      <c r="B59" s="2" t="str">
        <f>IF(表2[[#This Row],[金额]]&gt;0,"收",IF(表2[[#This Row],[金额]]&lt;0,"支",""))</f>
        <v>收</v>
      </c>
      <c r="C59" s="1">
        <v>10000</v>
      </c>
      <c r="D59" s="1">
        <f t="shared" si="3"/>
        <v>25595.079999999994</v>
      </c>
      <c r="E59" s="8" t="s">
        <v>25</v>
      </c>
      <c r="F59" s="8" t="s">
        <v>31</v>
      </c>
      <c r="G59" t="s">
        <v>103</v>
      </c>
    </row>
    <row r="60" spans="1:12" x14ac:dyDescent="0.25">
      <c r="A60" s="11">
        <v>45247</v>
      </c>
      <c r="B60" s="2" t="str">
        <f>IF(表2[[#This Row],[金额]]&gt;0,"收",IF(表2[[#This Row],[金额]]&lt;0,"支",""))</f>
        <v>收</v>
      </c>
      <c r="C60" s="1">
        <v>514.79999999999995</v>
      </c>
      <c r="D60" s="1">
        <f t="shared" si="3"/>
        <v>26109.879999999994</v>
      </c>
      <c r="E60" s="8" t="s">
        <v>25</v>
      </c>
      <c r="F60" s="8" t="s">
        <v>31</v>
      </c>
      <c r="G60" t="s">
        <v>104</v>
      </c>
    </row>
    <row r="61" spans="1:12" x14ac:dyDescent="0.25">
      <c r="A61" s="11">
        <v>45247</v>
      </c>
      <c r="B61" s="2" t="str">
        <f>IF(表2[[#This Row],[金额]]&gt;0,"收",IF(表2[[#This Row],[金额]]&lt;0,"支",""))</f>
        <v>收</v>
      </c>
      <c r="C61" s="1">
        <v>2000</v>
      </c>
      <c r="D61" s="1">
        <f t="shared" si="3"/>
        <v>28109.879999999994</v>
      </c>
      <c r="E61" s="8" t="s">
        <v>25</v>
      </c>
      <c r="F61" s="8" t="s">
        <v>31</v>
      </c>
      <c r="G61" t="s">
        <v>105</v>
      </c>
    </row>
    <row r="62" spans="1:12" x14ac:dyDescent="0.25">
      <c r="A62" s="11">
        <v>45247</v>
      </c>
      <c r="B62" s="2" t="str">
        <f>IF(表2[[#This Row],[金额]]&gt;0,"收",IF(表2[[#This Row],[金额]]&lt;0,"支",""))</f>
        <v>收</v>
      </c>
      <c r="C62" s="15">
        <v>1714</v>
      </c>
      <c r="D62" s="1">
        <f t="shared" si="3"/>
        <v>29823.879999999994</v>
      </c>
      <c r="E62" s="8" t="s">
        <v>25</v>
      </c>
      <c r="F62" s="8" t="s">
        <v>31</v>
      </c>
      <c r="G62" s="16" t="s">
        <v>106</v>
      </c>
    </row>
    <row r="63" spans="1:12" x14ac:dyDescent="0.25">
      <c r="A63" s="11">
        <v>45247</v>
      </c>
      <c r="B63" s="2" t="str">
        <f>IF(表2[[#This Row],[金额]]&gt;0,"收",IF(表2[[#This Row],[金额]]&lt;0,"支",""))</f>
        <v>支</v>
      </c>
      <c r="C63" s="1">
        <v>-20000</v>
      </c>
      <c r="D63" s="1">
        <f t="shared" si="3"/>
        <v>9823.8799999999937</v>
      </c>
      <c r="E63" s="8" t="s">
        <v>60</v>
      </c>
      <c r="F63" s="8" t="s">
        <v>56</v>
      </c>
      <c r="G63" t="s">
        <v>108</v>
      </c>
      <c r="L63" s="10"/>
    </row>
    <row r="64" spans="1:12" x14ac:dyDescent="0.25">
      <c r="A64" s="11">
        <v>45247</v>
      </c>
      <c r="B64" s="2" t="str">
        <f>IF(表2[[#This Row],[金额]]&gt;0,"收",IF(表2[[#This Row],[金额]]&lt;0,"支",""))</f>
        <v>收</v>
      </c>
      <c r="C64" s="1">
        <v>151</v>
      </c>
      <c r="D64" s="1">
        <f t="shared" ref="D64:D77" si="4">D63+C64</f>
        <v>9974.8799999999937</v>
      </c>
      <c r="E64" s="8" t="s">
        <v>42</v>
      </c>
      <c r="F64" s="8" t="s">
        <v>44</v>
      </c>
      <c r="G64" t="s">
        <v>109</v>
      </c>
    </row>
    <row r="65" spans="1:7" x14ac:dyDescent="0.25">
      <c r="A65" s="11">
        <v>45247</v>
      </c>
      <c r="B65" s="2" t="str">
        <f>IF(表2[[#This Row],[金额]]&gt;0,"收",IF(表2[[#This Row],[金额]]&lt;0,"支",""))</f>
        <v>支</v>
      </c>
      <c r="C65" s="1">
        <v>-1800</v>
      </c>
      <c r="D65" s="1">
        <f t="shared" si="4"/>
        <v>8174.8799999999937</v>
      </c>
      <c r="E65" s="8" t="s">
        <v>110</v>
      </c>
      <c r="F65" s="8" t="s">
        <v>44</v>
      </c>
      <c r="G65" t="s">
        <v>112</v>
      </c>
    </row>
    <row r="66" spans="1:7" x14ac:dyDescent="0.25">
      <c r="A66" s="11">
        <v>45247</v>
      </c>
      <c r="B66" s="2" t="str">
        <f>IF(表2[[#This Row],[金额]]&gt;0,"收",IF(表2[[#This Row],[金额]]&lt;0,"支",""))</f>
        <v>支</v>
      </c>
      <c r="C66" s="1">
        <v>-345.67</v>
      </c>
      <c r="D66" s="1">
        <f t="shared" si="4"/>
        <v>7829.2099999999937</v>
      </c>
      <c r="E66" s="8" t="s">
        <v>110</v>
      </c>
      <c r="F66" s="8" t="s">
        <v>44</v>
      </c>
      <c r="G66" t="s">
        <v>113</v>
      </c>
    </row>
    <row r="67" spans="1:7" x14ac:dyDescent="0.25">
      <c r="A67" s="11">
        <v>45250</v>
      </c>
      <c r="B67" s="2" t="str">
        <f>IF(表2[[#This Row],[金额]]&gt;0,"收",IF(表2[[#This Row],[金额]]&lt;0,"支",""))</f>
        <v>收</v>
      </c>
      <c r="C67" s="1">
        <v>3600</v>
      </c>
      <c r="D67" s="1">
        <f t="shared" si="4"/>
        <v>11429.209999999994</v>
      </c>
      <c r="E67" s="8" t="s">
        <v>25</v>
      </c>
      <c r="F67" s="8" t="s">
        <v>31</v>
      </c>
    </row>
    <row r="68" spans="1:7" x14ac:dyDescent="0.25">
      <c r="A68" s="11">
        <v>45250</v>
      </c>
      <c r="B68" s="2" t="str">
        <f>IF(表2[[#This Row],[金额]]&gt;0,"收",IF(表2[[#This Row],[金额]]&lt;0,"支",""))</f>
        <v>收</v>
      </c>
      <c r="C68" s="1">
        <v>646.62</v>
      </c>
      <c r="D68" s="1">
        <f t="shared" si="4"/>
        <v>12075.829999999994</v>
      </c>
      <c r="E68" s="8" t="s">
        <v>114</v>
      </c>
      <c r="F68" s="8" t="s">
        <v>31</v>
      </c>
    </row>
    <row r="69" spans="1:7" x14ac:dyDescent="0.25">
      <c r="A69" s="11">
        <v>45250</v>
      </c>
      <c r="B69" s="2" t="str">
        <f>IF(表2[[#This Row],[金额]]&gt;0,"收",IF(表2[[#This Row],[金额]]&lt;0,"支",""))</f>
        <v>收</v>
      </c>
      <c r="C69" s="1">
        <v>838</v>
      </c>
      <c r="D69" s="1">
        <f t="shared" si="4"/>
        <v>12913.829999999994</v>
      </c>
      <c r="E69" s="8" t="s">
        <v>116</v>
      </c>
      <c r="F69" s="8" t="s">
        <v>31</v>
      </c>
    </row>
    <row r="70" spans="1:7" x14ac:dyDescent="0.25">
      <c r="A70" s="11">
        <v>45250</v>
      </c>
      <c r="B70" s="2" t="str">
        <f>IF(表2[[#This Row],[金额]]&gt;0,"收",IF(表2[[#This Row],[金额]]&lt;0,"支",""))</f>
        <v>支</v>
      </c>
      <c r="C70" s="1">
        <v>-555.66</v>
      </c>
      <c r="D70" s="1">
        <f t="shared" si="4"/>
        <v>12358.169999999995</v>
      </c>
      <c r="E70" s="8" t="s">
        <v>59</v>
      </c>
      <c r="F70" s="8" t="s">
        <v>44</v>
      </c>
    </row>
    <row r="71" spans="1:7" x14ac:dyDescent="0.25">
      <c r="A71" s="11">
        <v>45250</v>
      </c>
      <c r="B71" s="2" t="str">
        <f>IF(表2[[#This Row],[金额]]&gt;0,"收",IF(表2[[#This Row],[金额]]&lt;0,"支",""))</f>
        <v>收</v>
      </c>
      <c r="C71" s="1">
        <v>1000</v>
      </c>
      <c r="D71" s="1">
        <f t="shared" si="4"/>
        <v>13358.169999999995</v>
      </c>
      <c r="E71" s="8" t="s">
        <v>59</v>
      </c>
      <c r="F71" s="8" t="s">
        <v>63</v>
      </c>
    </row>
    <row r="72" spans="1:7" x14ac:dyDescent="0.25">
      <c r="A72" s="11">
        <v>45250</v>
      </c>
      <c r="B72" s="2" t="str">
        <f>IF(表2[[#This Row],[金额]]&gt;0,"收",IF(表2[[#This Row],[金额]]&lt;0,"支",""))</f>
        <v>支</v>
      </c>
      <c r="C72" s="1">
        <v>-600</v>
      </c>
      <c r="D72" s="1">
        <f t="shared" si="4"/>
        <v>12758.169999999995</v>
      </c>
      <c r="E72" s="8" t="s">
        <v>118</v>
      </c>
      <c r="F72" s="8" t="s">
        <v>56</v>
      </c>
    </row>
    <row r="73" spans="1:7" x14ac:dyDescent="0.25">
      <c r="A73" s="11">
        <v>45250</v>
      </c>
      <c r="B73" s="2" t="str">
        <f>IF(表2[[#This Row],[金额]]&gt;0,"收",IF(表2[[#This Row],[金额]]&lt;0,"支",""))</f>
        <v>支</v>
      </c>
      <c r="C73" s="1">
        <v>-27</v>
      </c>
      <c r="D73" s="1">
        <f t="shared" si="4"/>
        <v>12731.169999999995</v>
      </c>
      <c r="E73" s="8" t="s">
        <v>118</v>
      </c>
      <c r="F73" s="8" t="s">
        <v>44</v>
      </c>
    </row>
    <row r="74" spans="1:7" x14ac:dyDescent="0.25">
      <c r="A74" s="11">
        <v>45250</v>
      </c>
      <c r="B74" s="2" t="str">
        <f>IF(表2[[#This Row],[金额]]&gt;0,"收",IF(表2[[#This Row],[金额]]&lt;0,"支",""))</f>
        <v>收</v>
      </c>
      <c r="C74" s="1">
        <v>744.76</v>
      </c>
      <c r="D74" s="1">
        <f t="shared" si="4"/>
        <v>13475.929999999995</v>
      </c>
      <c r="E74" s="8" t="s">
        <v>47</v>
      </c>
      <c r="F74" s="8" t="s">
        <v>31</v>
      </c>
    </row>
    <row r="75" spans="1:7" x14ac:dyDescent="0.25">
      <c r="A75" s="11">
        <v>45250</v>
      </c>
      <c r="B75" s="2" t="str">
        <f>IF(表2[[#This Row],[金额]]&gt;0,"收",IF(表2[[#This Row],[金额]]&lt;0,"支",""))</f>
        <v>支</v>
      </c>
      <c r="C75" s="1">
        <v>-500</v>
      </c>
      <c r="D75" s="1">
        <f t="shared" si="4"/>
        <v>12975.929999999995</v>
      </c>
      <c r="E75" s="8" t="s">
        <v>47</v>
      </c>
      <c r="F75" s="8" t="s">
        <v>56</v>
      </c>
    </row>
    <row r="76" spans="1:7" x14ac:dyDescent="0.25">
      <c r="A76" s="11">
        <v>45250</v>
      </c>
      <c r="B76" s="2" t="str">
        <f>IF(表2[[#This Row],[金额]]&gt;0,"收",IF(表2[[#This Row],[金额]]&lt;0,"支",""))</f>
        <v>收</v>
      </c>
      <c r="C76" s="1">
        <v>2000</v>
      </c>
      <c r="D76" s="1">
        <f t="shared" si="4"/>
        <v>14975.929999999995</v>
      </c>
      <c r="E76" s="8" t="s">
        <v>47</v>
      </c>
      <c r="F76" s="8" t="s">
        <v>31</v>
      </c>
    </row>
    <row r="77" spans="1:7" x14ac:dyDescent="0.25">
      <c r="A77" s="11">
        <v>45250</v>
      </c>
      <c r="B77" s="2" t="str">
        <f>IF(表2[[#This Row],[金额]]&gt;0,"收",IF(表2[[#This Row],[金额]]&lt;0,"支",""))</f>
        <v>支</v>
      </c>
      <c r="C77" s="1">
        <v>-311.2</v>
      </c>
      <c r="D77" s="1">
        <f t="shared" si="4"/>
        <v>14664.729999999994</v>
      </c>
      <c r="E77" s="8" t="s">
        <v>25</v>
      </c>
      <c r="F77" s="8" t="s">
        <v>44</v>
      </c>
    </row>
    <row r="78" spans="1:7" x14ac:dyDescent="0.25">
      <c r="A78" s="11">
        <v>45251</v>
      </c>
      <c r="B78" s="2" t="str">
        <f>IF(表2[[#This Row],[金额]]&gt;0,"收",IF(表2[[#This Row],[金额]]&lt;0,"支",""))</f>
        <v>收</v>
      </c>
      <c r="C78" s="1">
        <v>1374</v>
      </c>
      <c r="D78" s="1">
        <f t="shared" ref="D78:D85" si="5">D77+C78</f>
        <v>16038.729999999994</v>
      </c>
      <c r="E78" s="8" t="s">
        <v>25</v>
      </c>
      <c r="F78" s="8" t="s">
        <v>31</v>
      </c>
    </row>
    <row r="79" spans="1:7" x14ac:dyDescent="0.25">
      <c r="A79" s="11">
        <v>45251</v>
      </c>
      <c r="B79" s="2" t="str">
        <f>IF(表2[[#This Row],[金额]]&gt;0,"收",IF(表2[[#This Row],[金额]]&lt;0,"支",""))</f>
        <v>收</v>
      </c>
      <c r="C79" s="1">
        <v>940.89</v>
      </c>
      <c r="D79" s="1">
        <f t="shared" si="5"/>
        <v>16979.619999999995</v>
      </c>
      <c r="E79" s="8" t="s">
        <v>32</v>
      </c>
      <c r="F79" s="8" t="s">
        <v>31</v>
      </c>
    </row>
    <row r="80" spans="1:7" x14ac:dyDescent="0.25">
      <c r="A80" s="11">
        <v>45251</v>
      </c>
      <c r="B80" s="2" t="str">
        <f>IF(表2[[#This Row],[金额]]&gt;0,"收",IF(表2[[#This Row],[金额]]&lt;0,"支",""))</f>
        <v>收</v>
      </c>
      <c r="C80" s="1">
        <v>1210</v>
      </c>
      <c r="D80" s="1">
        <f t="shared" si="5"/>
        <v>18189.619999999995</v>
      </c>
      <c r="E80" s="8" t="s">
        <v>32</v>
      </c>
      <c r="F80" s="8" t="s">
        <v>31</v>
      </c>
    </row>
    <row r="81" spans="1:11" x14ac:dyDescent="0.25">
      <c r="A81" s="11">
        <v>45251</v>
      </c>
      <c r="B81" s="2" t="str">
        <f>IF(表2[[#This Row],[金额]]&gt;0,"收",IF(表2[[#This Row],[金额]]&lt;0,"支",""))</f>
        <v>收</v>
      </c>
      <c r="C81" s="1">
        <v>877.9</v>
      </c>
      <c r="D81" s="1">
        <f t="shared" si="5"/>
        <v>19067.519999999997</v>
      </c>
      <c r="E81" s="8" t="s">
        <v>32</v>
      </c>
      <c r="F81" s="8" t="s">
        <v>31</v>
      </c>
    </row>
    <row r="82" spans="1:11" x14ac:dyDescent="0.25">
      <c r="A82" s="11">
        <v>45251</v>
      </c>
      <c r="B82" s="2" t="str">
        <f>IF(表2[[#This Row],[金额]]&gt;0,"收",IF(表2[[#This Row],[金额]]&lt;0,"支",""))</f>
        <v>收</v>
      </c>
      <c r="C82" s="1">
        <v>474.15</v>
      </c>
      <c r="D82" s="1">
        <f t="shared" si="5"/>
        <v>19541.669999999998</v>
      </c>
      <c r="E82" s="8" t="s">
        <v>32</v>
      </c>
      <c r="F82" s="8" t="s">
        <v>31</v>
      </c>
    </row>
    <row r="83" spans="1:11" x14ac:dyDescent="0.25">
      <c r="A83" s="11">
        <v>45251</v>
      </c>
      <c r="B83" s="2" t="str">
        <f>IF(表2[[#This Row],[金额]]&gt;0,"收",IF(表2[[#This Row],[金额]]&lt;0,"支",""))</f>
        <v>支</v>
      </c>
      <c r="C83" s="1">
        <v>-125.01</v>
      </c>
      <c r="D83" s="1">
        <f t="shared" si="5"/>
        <v>19416.66</v>
      </c>
      <c r="E83" s="8" t="s">
        <v>42</v>
      </c>
      <c r="F83" s="8" t="s">
        <v>44</v>
      </c>
      <c r="G83" t="s">
        <v>120</v>
      </c>
    </row>
    <row r="84" spans="1:11" x14ac:dyDescent="0.25">
      <c r="A84" s="11">
        <v>45251</v>
      </c>
      <c r="B84" s="2" t="str">
        <f>IF(表2[[#This Row],[金额]]&gt;0,"收",IF(表2[[#This Row],[金额]]&lt;0,"支",""))</f>
        <v>支</v>
      </c>
      <c r="C84" s="1">
        <v>-1000</v>
      </c>
      <c r="D84" s="1">
        <f t="shared" si="5"/>
        <v>18416.66</v>
      </c>
      <c r="E84" s="8" t="s">
        <v>59</v>
      </c>
      <c r="F84" s="8" t="s">
        <v>56</v>
      </c>
    </row>
    <row r="85" spans="1:11" x14ac:dyDescent="0.25">
      <c r="A85" s="11">
        <v>45251</v>
      </c>
      <c r="B85" s="2" t="str">
        <f>IF(表2[[#This Row],[金额]]&gt;0,"收",IF(表2[[#This Row],[金额]]&lt;0,"支",""))</f>
        <v>支</v>
      </c>
      <c r="C85" s="1">
        <v>-800</v>
      </c>
      <c r="D85" s="1">
        <f t="shared" si="5"/>
        <v>17616.66</v>
      </c>
      <c r="E85" s="8" t="s">
        <v>59</v>
      </c>
      <c r="F85" s="8" t="s">
        <v>36</v>
      </c>
    </row>
    <row r="86" spans="1:11" x14ac:dyDescent="0.25">
      <c r="A86" s="11">
        <v>45252</v>
      </c>
      <c r="B86" s="2" t="str">
        <f>IF(表2[[#This Row],[金额]]&gt;0,"收",IF(表2[[#This Row],[金额]]&lt;0,"支",""))</f>
        <v>支</v>
      </c>
      <c r="C86" s="1">
        <v>-275</v>
      </c>
      <c r="D86" s="1">
        <f>D85+C86</f>
        <v>17341.66</v>
      </c>
      <c r="E86" s="8" t="s">
        <v>10</v>
      </c>
      <c r="F86" s="8" t="s">
        <v>73</v>
      </c>
    </row>
    <row r="87" spans="1:11" x14ac:dyDescent="0.25">
      <c r="A87" s="11">
        <v>45252</v>
      </c>
      <c r="B87" s="2" t="str">
        <f>IF(表2[[#This Row],[金额]]&gt;0,"收",IF(表2[[#This Row],[金额]]&lt;0,"支",""))</f>
        <v>支</v>
      </c>
      <c r="C87" s="1">
        <v>-70.8</v>
      </c>
      <c r="D87" s="1">
        <f>D86+C87</f>
        <v>17270.86</v>
      </c>
      <c r="E87" s="8" t="s">
        <v>10</v>
      </c>
      <c r="F87" s="8" t="s">
        <v>44</v>
      </c>
    </row>
    <row r="88" spans="1:11" x14ac:dyDescent="0.25">
      <c r="A88" s="11">
        <v>45252</v>
      </c>
      <c r="B88" s="2" t="str">
        <f>IF(表2[[#This Row],[金额]]&gt;0,"收",IF(表2[[#This Row],[金额]]&lt;0,"支",""))</f>
        <v>支</v>
      </c>
      <c r="C88" s="1">
        <v>-250</v>
      </c>
      <c r="D88" s="1">
        <f>D87+C88</f>
        <v>17020.86</v>
      </c>
      <c r="E88" s="8" t="s">
        <v>12</v>
      </c>
      <c r="F88" s="8" t="s">
        <v>73</v>
      </c>
    </row>
    <row r="89" spans="1:11" x14ac:dyDescent="0.25">
      <c r="A89" s="11">
        <v>45252</v>
      </c>
      <c r="B89" s="2" t="str">
        <f>IF(表2[[#This Row],[金额]]&gt;0,"收",IF(表2[[#This Row],[金额]]&lt;0,"支",""))</f>
        <v>支</v>
      </c>
      <c r="C89" s="1">
        <v>-68.56</v>
      </c>
      <c r="D89" s="1">
        <f>D88+C89</f>
        <v>16952.3</v>
      </c>
      <c r="E89" s="8" t="s">
        <v>12</v>
      </c>
      <c r="F89" s="8" t="s">
        <v>44</v>
      </c>
    </row>
    <row r="90" spans="1:11" x14ac:dyDescent="0.25">
      <c r="A90" s="11">
        <v>45252</v>
      </c>
      <c r="B90" s="17" t="str">
        <f>IF(表2[[#This Row],[金额]]&gt;0,"收",IF(表2[[#This Row],[金额]]&lt;0,"支",""))</f>
        <v>收</v>
      </c>
      <c r="C90" s="1">
        <v>9000</v>
      </c>
      <c r="D90" s="1">
        <f>D89+C90</f>
        <v>25952.3</v>
      </c>
      <c r="E90" s="8" t="s">
        <v>121</v>
      </c>
      <c r="F90" s="8" t="s">
        <v>31</v>
      </c>
      <c r="G90" t="s">
        <v>123</v>
      </c>
    </row>
    <row r="91" spans="1:11" x14ac:dyDescent="0.25">
      <c r="A91" s="11">
        <v>45252</v>
      </c>
      <c r="B91" s="17" t="str">
        <f>IF(表2[[#This Row],[金额]]&gt;0,"收",IF(表2[[#This Row],[金额]]&lt;0,"支",""))</f>
        <v>支</v>
      </c>
      <c r="C91" s="1">
        <v>-665</v>
      </c>
      <c r="D91" s="1">
        <f>D90+C91</f>
        <v>25287.3</v>
      </c>
      <c r="E91" s="8" t="s">
        <v>42</v>
      </c>
      <c r="F91" s="8" t="s">
        <v>44</v>
      </c>
      <c r="G91" t="s">
        <v>124</v>
      </c>
    </row>
    <row r="92" spans="1:11" x14ac:dyDescent="0.25">
      <c r="A92" s="11">
        <v>45252</v>
      </c>
      <c r="B92" s="17" t="str">
        <f>IF(表2[[#This Row],[金额]]&gt;0,"收",IF(表2[[#This Row],[金额]]&lt;0,"支",""))</f>
        <v>支</v>
      </c>
      <c r="C92" s="1">
        <v>-359.54</v>
      </c>
      <c r="D92" s="1">
        <f>D91+C92</f>
        <v>24927.759999999998</v>
      </c>
      <c r="E92" s="8" t="s">
        <v>110</v>
      </c>
      <c r="F92" s="8" t="s">
        <v>44</v>
      </c>
      <c r="I92" s="16" t="s">
        <v>127</v>
      </c>
      <c r="K92" s="16" t="s">
        <v>126</v>
      </c>
    </row>
    <row r="93" spans="1:11" x14ac:dyDescent="0.25">
      <c r="A93" s="11">
        <v>45252</v>
      </c>
      <c r="B93" s="17" t="str">
        <f>IF(表2[[#This Row],[金额]]&gt;0,"收",IF(表2[[#This Row],[金额]]&lt;0,"支",""))</f>
        <v>支</v>
      </c>
      <c r="C93" s="1">
        <v>-137.75</v>
      </c>
      <c r="D93" s="1">
        <f>D92+C93</f>
        <v>24790.01</v>
      </c>
      <c r="E93" s="8" t="s">
        <v>42</v>
      </c>
      <c r="F93" s="8" t="s">
        <v>86</v>
      </c>
      <c r="G93" t="s">
        <v>125</v>
      </c>
      <c r="I93">
        <f>20000+4480+30</f>
        <v>24510</v>
      </c>
      <c r="K93" s="1">
        <f>I93-表2[[#This Row],[结余]]</f>
        <v>-280.0099999999984</v>
      </c>
    </row>
  </sheetData>
  <phoneticPr fontId="1" type="noConversion"/>
  <conditionalFormatting sqref="B1:B1048576">
    <cfRule type="cellIs" dxfId="3" priority="2" operator="equal">
      <formula>"收"</formula>
    </cfRule>
    <cfRule type="cellIs" dxfId="2" priority="3" operator="equal">
      <formula>"支"</formula>
    </cfRule>
  </conditionalFormatting>
  <conditionalFormatting sqref="F1:F1048576">
    <cfRule type="cellIs" dxfId="1" priority="1" operator="equal">
      <formula>"交班"</formula>
    </cfRule>
  </conditionalFormatting>
  <dataValidations count="3">
    <dataValidation type="list" allowBlank="1" showInputMessage="1" showErrorMessage="1" sqref="B1:B1048576" xr:uid="{410DA29E-658F-497F-896C-3FB003415800}">
      <formula1>收支</formula1>
    </dataValidation>
    <dataValidation type="list" allowBlank="1" showInputMessage="1" showErrorMessage="1" sqref="E2:E1048576" xr:uid="{4E5C53C9-D0D1-40CE-836F-11DE9FEF96E2}">
      <formula1>往来单位_个人</formula1>
    </dataValidation>
    <dataValidation type="list" allowBlank="1" showInputMessage="1" showErrorMessage="1" sqref="F2:F1048576" xr:uid="{150B0CBC-8781-403C-9D80-F643653D5625}">
      <formula1>事务类别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D630-A4D8-414A-87D6-62E9901387AE}">
  <dimension ref="A1:J29"/>
  <sheetViews>
    <sheetView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L26" sqref="L26"/>
    </sheetView>
  </sheetViews>
  <sheetFormatPr defaultRowHeight="13.8" x14ac:dyDescent="0.25"/>
  <cols>
    <col min="1" max="1" width="12.109375" customWidth="1"/>
    <col min="2" max="2" width="11.77734375" customWidth="1"/>
    <col min="3" max="4" width="14.5546875" customWidth="1"/>
    <col min="8" max="8" width="18.88671875" customWidth="1"/>
    <col min="10" max="10" width="11.77734375" customWidth="1"/>
  </cols>
  <sheetData>
    <row r="1" spans="1:10" x14ac:dyDescent="0.25">
      <c r="B1" s="3" t="s">
        <v>0</v>
      </c>
      <c r="C1" s="3" t="s">
        <v>98</v>
      </c>
      <c r="D1" s="3" t="s">
        <v>4</v>
      </c>
    </row>
    <row r="2" spans="1:10" ht="19.2" customHeight="1" x14ac:dyDescent="0.25">
      <c r="A2" s="5" t="s">
        <v>5</v>
      </c>
      <c r="B2" s="4">
        <v>45238</v>
      </c>
      <c r="C2" s="1">
        <v>24828.86</v>
      </c>
      <c r="D2" s="1">
        <v>24834.6</v>
      </c>
      <c r="E2" s="10">
        <f>C2-D2</f>
        <v>-5.7399999999979627</v>
      </c>
      <c r="F2" s="3" t="s">
        <v>1</v>
      </c>
      <c r="H2" s="6" t="s">
        <v>14</v>
      </c>
      <c r="J2" s="7" t="s">
        <v>16</v>
      </c>
    </row>
    <row r="3" spans="1:10" x14ac:dyDescent="0.25">
      <c r="F3" s="2" t="s">
        <v>6</v>
      </c>
      <c r="H3" t="s">
        <v>61</v>
      </c>
      <c r="J3" t="s">
        <v>20</v>
      </c>
    </row>
    <row r="4" spans="1:10" x14ac:dyDescent="0.25">
      <c r="F4" s="2" t="s">
        <v>7</v>
      </c>
      <c r="H4" t="s">
        <v>77</v>
      </c>
      <c r="J4" t="s">
        <v>22</v>
      </c>
    </row>
    <row r="5" spans="1:10" x14ac:dyDescent="0.25">
      <c r="H5" t="s">
        <v>49</v>
      </c>
      <c r="J5" t="s">
        <v>74</v>
      </c>
    </row>
    <row r="6" spans="1:10" x14ac:dyDescent="0.25">
      <c r="H6" t="s">
        <v>28</v>
      </c>
      <c r="J6" t="s">
        <v>21</v>
      </c>
    </row>
    <row r="7" spans="1:10" x14ac:dyDescent="0.25">
      <c r="H7" t="s">
        <v>55</v>
      </c>
      <c r="J7" t="s">
        <v>37</v>
      </c>
    </row>
    <row r="8" spans="1:10" x14ac:dyDescent="0.25">
      <c r="H8" t="s">
        <v>13</v>
      </c>
      <c r="J8" t="s">
        <v>57</v>
      </c>
    </row>
    <row r="9" spans="1:10" x14ac:dyDescent="0.25">
      <c r="H9" t="s">
        <v>95</v>
      </c>
      <c r="J9" t="s">
        <v>64</v>
      </c>
    </row>
    <row r="10" spans="1:10" x14ac:dyDescent="0.25">
      <c r="H10" t="s">
        <v>119</v>
      </c>
      <c r="J10" t="s">
        <v>18</v>
      </c>
    </row>
    <row r="11" spans="1:10" x14ac:dyDescent="0.25">
      <c r="H11" t="s">
        <v>51</v>
      </c>
      <c r="J11" t="s">
        <v>79</v>
      </c>
    </row>
    <row r="12" spans="1:10" x14ac:dyDescent="0.25">
      <c r="H12" t="s">
        <v>70</v>
      </c>
      <c r="J12" t="s">
        <v>82</v>
      </c>
    </row>
    <row r="13" spans="1:10" x14ac:dyDescent="0.25">
      <c r="H13" t="s">
        <v>100</v>
      </c>
      <c r="J13" t="s">
        <v>87</v>
      </c>
    </row>
    <row r="14" spans="1:10" x14ac:dyDescent="0.25">
      <c r="H14" t="s">
        <v>9</v>
      </c>
    </row>
    <row r="15" spans="1:10" x14ac:dyDescent="0.25">
      <c r="H15" t="s">
        <v>85</v>
      </c>
    </row>
    <row r="16" spans="1:10" x14ac:dyDescent="0.25">
      <c r="H16" t="s">
        <v>53</v>
      </c>
    </row>
    <row r="17" spans="8:8" x14ac:dyDescent="0.25">
      <c r="H17" t="s">
        <v>111</v>
      </c>
    </row>
    <row r="18" spans="8:8" x14ac:dyDescent="0.25">
      <c r="H18" t="s">
        <v>35</v>
      </c>
    </row>
    <row r="19" spans="8:8" x14ac:dyDescent="0.25">
      <c r="H19" t="s">
        <v>11</v>
      </c>
    </row>
    <row r="20" spans="8:8" x14ac:dyDescent="0.25">
      <c r="H20" t="s">
        <v>40</v>
      </c>
    </row>
    <row r="21" spans="8:8" x14ac:dyDescent="0.25">
      <c r="H21" t="s">
        <v>26</v>
      </c>
    </row>
    <row r="22" spans="8:8" x14ac:dyDescent="0.25">
      <c r="H22" t="s">
        <v>34</v>
      </c>
    </row>
    <row r="23" spans="8:8" x14ac:dyDescent="0.25">
      <c r="H23" t="s">
        <v>24</v>
      </c>
    </row>
    <row r="24" spans="8:8" x14ac:dyDescent="0.25">
      <c r="H24" t="s">
        <v>43</v>
      </c>
    </row>
    <row r="25" spans="8:8" x14ac:dyDescent="0.25">
      <c r="H25" t="s">
        <v>115</v>
      </c>
    </row>
    <row r="26" spans="8:8" x14ac:dyDescent="0.25">
      <c r="H26" t="s">
        <v>33</v>
      </c>
    </row>
    <row r="27" spans="8:8" x14ac:dyDescent="0.25">
      <c r="H27" t="s">
        <v>90</v>
      </c>
    </row>
    <row r="28" spans="8:8" x14ac:dyDescent="0.25">
      <c r="H28" t="s">
        <v>117</v>
      </c>
    </row>
    <row r="29" spans="8:8" x14ac:dyDescent="0.25">
      <c r="H29" t="s">
        <v>122</v>
      </c>
    </row>
  </sheetData>
  <phoneticPr fontId="1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现金日记账</vt:lpstr>
      <vt:lpstr>数据维护</vt:lpstr>
      <vt:lpstr>事务类别</vt:lpstr>
      <vt:lpstr>收支</vt:lpstr>
      <vt:lpstr>往来单位_个人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2023-11-22T18:03:11Z</dcterms:modified>
</cp:coreProperties>
</file>