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CBL\"/>
    </mc:Choice>
  </mc:AlternateContent>
  <xr:revisionPtr revIDLastSave="0" documentId="13_ncr:1_{F72BA7DF-FB95-4714-AD39-69CA035EC25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导入发票明细" sheetId="1" r:id="rId1"/>
    <sheet name="地区归属" sheetId="2" r:id="rId2"/>
    <sheet name="合同收费标准" sheetId="3" r:id="rId3"/>
    <sheet name="CBL托收登记" sheetId="4" r:id="rId4"/>
  </sheets>
  <definedNames>
    <definedName name="_xlnm._FilterDatabase" localSheetId="3" hidden="1">CBL托收登记!$A$1:$E$1</definedName>
    <definedName name="_xlnm._FilterDatabase" localSheetId="0" hidden="1">导入发票明细!$A$1:$AG$1</definedName>
    <definedName name="_xlnm._FilterDatabase" localSheetId="1" hidden="1">地区归属!$A$1:$B$1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13" i="1" l="1"/>
  <c r="AN118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2" i="1"/>
  <c r="AM113" i="1"/>
  <c r="AM118" i="1"/>
  <c r="AK3" i="1"/>
  <c r="AM3" i="1" s="1"/>
  <c r="AN3" i="1" s="1"/>
  <c r="AK4" i="1"/>
  <c r="AM4" i="1" s="1"/>
  <c r="AN4" i="1" s="1"/>
  <c r="AK5" i="1"/>
  <c r="AM5" i="1" s="1"/>
  <c r="AN5" i="1" s="1"/>
  <c r="AK6" i="1"/>
  <c r="AM6" i="1" s="1"/>
  <c r="AN6" i="1" s="1"/>
  <c r="AK7" i="1"/>
  <c r="AM7" i="1" s="1"/>
  <c r="AN7" i="1" s="1"/>
  <c r="AK8" i="1"/>
  <c r="AM8" i="1" s="1"/>
  <c r="AN8" i="1" s="1"/>
  <c r="AK9" i="1"/>
  <c r="AM9" i="1" s="1"/>
  <c r="AN9" i="1" s="1"/>
  <c r="AK10" i="1"/>
  <c r="AM10" i="1" s="1"/>
  <c r="AN10" i="1" s="1"/>
  <c r="AK11" i="1"/>
  <c r="AM11" i="1" s="1"/>
  <c r="AN11" i="1" s="1"/>
  <c r="AK12" i="1"/>
  <c r="AM12" i="1" s="1"/>
  <c r="AN12" i="1" s="1"/>
  <c r="AK13" i="1"/>
  <c r="AM13" i="1" s="1"/>
  <c r="AN13" i="1" s="1"/>
  <c r="AK14" i="1"/>
  <c r="AM14" i="1" s="1"/>
  <c r="AN14" i="1" s="1"/>
  <c r="AK15" i="1"/>
  <c r="AM15" i="1" s="1"/>
  <c r="AN15" i="1" s="1"/>
  <c r="AK16" i="1"/>
  <c r="AM16" i="1" s="1"/>
  <c r="AN16" i="1" s="1"/>
  <c r="AK17" i="1"/>
  <c r="AM17" i="1" s="1"/>
  <c r="AN17" i="1" s="1"/>
  <c r="AK18" i="1"/>
  <c r="AM18" i="1" s="1"/>
  <c r="AN18" i="1" s="1"/>
  <c r="AK19" i="1"/>
  <c r="AM19" i="1" s="1"/>
  <c r="AN19" i="1" s="1"/>
  <c r="AK20" i="1"/>
  <c r="AM20" i="1" s="1"/>
  <c r="AN20" i="1" s="1"/>
  <c r="AK21" i="1"/>
  <c r="AM21" i="1" s="1"/>
  <c r="AN21" i="1" s="1"/>
  <c r="AK22" i="1"/>
  <c r="AM22" i="1" s="1"/>
  <c r="AN22" i="1" s="1"/>
  <c r="AK23" i="1"/>
  <c r="AM23" i="1" s="1"/>
  <c r="AN23" i="1" s="1"/>
  <c r="AK24" i="1"/>
  <c r="AM24" i="1" s="1"/>
  <c r="AN24" i="1" s="1"/>
  <c r="AK25" i="1"/>
  <c r="AM25" i="1" s="1"/>
  <c r="AN25" i="1" s="1"/>
  <c r="AK26" i="1"/>
  <c r="AM26" i="1" s="1"/>
  <c r="AN26" i="1" s="1"/>
  <c r="AK27" i="1"/>
  <c r="AM27" i="1" s="1"/>
  <c r="AN27" i="1" s="1"/>
  <c r="AK28" i="1"/>
  <c r="AM28" i="1" s="1"/>
  <c r="AN28" i="1" s="1"/>
  <c r="AK29" i="1"/>
  <c r="AM29" i="1" s="1"/>
  <c r="AN29" i="1" s="1"/>
  <c r="AK30" i="1"/>
  <c r="AM30" i="1" s="1"/>
  <c r="AN30" i="1" s="1"/>
  <c r="AK31" i="1"/>
  <c r="AM31" i="1" s="1"/>
  <c r="AN31" i="1" s="1"/>
  <c r="AK32" i="1"/>
  <c r="AM32" i="1" s="1"/>
  <c r="AN32" i="1" s="1"/>
  <c r="AK33" i="1"/>
  <c r="AM33" i="1" s="1"/>
  <c r="AN33" i="1" s="1"/>
  <c r="AM34" i="1"/>
  <c r="AN34" i="1" s="1"/>
  <c r="AK35" i="1"/>
  <c r="AM35" i="1" s="1"/>
  <c r="AN35" i="1" s="1"/>
  <c r="AK36" i="1"/>
  <c r="AM36" i="1" s="1"/>
  <c r="AN36" i="1" s="1"/>
  <c r="AK37" i="1"/>
  <c r="AM37" i="1" s="1"/>
  <c r="AN37" i="1" s="1"/>
  <c r="AK38" i="1"/>
  <c r="AM38" i="1" s="1"/>
  <c r="AN38" i="1" s="1"/>
  <c r="AK39" i="1"/>
  <c r="AM39" i="1" s="1"/>
  <c r="AN39" i="1" s="1"/>
  <c r="AK40" i="1"/>
  <c r="AM40" i="1" s="1"/>
  <c r="AN40" i="1" s="1"/>
  <c r="AK41" i="1"/>
  <c r="AM41" i="1" s="1"/>
  <c r="AN41" i="1" s="1"/>
  <c r="AK42" i="1"/>
  <c r="AM42" i="1" s="1"/>
  <c r="AN42" i="1" s="1"/>
  <c r="AK43" i="1"/>
  <c r="AM43" i="1" s="1"/>
  <c r="AN43" i="1" s="1"/>
  <c r="AK44" i="1"/>
  <c r="AM44" i="1" s="1"/>
  <c r="AN44" i="1" s="1"/>
  <c r="AK45" i="1"/>
  <c r="AM45" i="1" s="1"/>
  <c r="AN45" i="1" s="1"/>
  <c r="AK46" i="1"/>
  <c r="AM46" i="1" s="1"/>
  <c r="AN46" i="1" s="1"/>
  <c r="AK47" i="1"/>
  <c r="AM47" i="1" s="1"/>
  <c r="AN47" i="1" s="1"/>
  <c r="AK48" i="1"/>
  <c r="AM48" i="1" s="1"/>
  <c r="AN48" i="1" s="1"/>
  <c r="AM49" i="1"/>
  <c r="AN49" i="1" s="1"/>
  <c r="AK50" i="1"/>
  <c r="AM50" i="1" s="1"/>
  <c r="AN50" i="1" s="1"/>
  <c r="AK51" i="1"/>
  <c r="AM51" i="1" s="1"/>
  <c r="AN51" i="1" s="1"/>
  <c r="AK52" i="1"/>
  <c r="AM52" i="1" s="1"/>
  <c r="AN52" i="1" s="1"/>
  <c r="AK53" i="1"/>
  <c r="AM53" i="1" s="1"/>
  <c r="AN53" i="1" s="1"/>
  <c r="AK54" i="1"/>
  <c r="AM54" i="1" s="1"/>
  <c r="AN54" i="1" s="1"/>
  <c r="AK55" i="1"/>
  <c r="AM55" i="1" s="1"/>
  <c r="AN55" i="1" s="1"/>
  <c r="AK56" i="1"/>
  <c r="AM56" i="1" s="1"/>
  <c r="AN56" i="1" s="1"/>
  <c r="AK57" i="1"/>
  <c r="AM57" i="1" s="1"/>
  <c r="AN57" i="1" s="1"/>
  <c r="AK58" i="1"/>
  <c r="AM58" i="1" s="1"/>
  <c r="AN58" i="1" s="1"/>
  <c r="AK59" i="1"/>
  <c r="AM59" i="1" s="1"/>
  <c r="AN59" i="1" s="1"/>
  <c r="AK60" i="1"/>
  <c r="AM60" i="1" s="1"/>
  <c r="AN60" i="1" s="1"/>
  <c r="AK61" i="1"/>
  <c r="AM61" i="1" s="1"/>
  <c r="AN61" i="1" s="1"/>
  <c r="AK62" i="1"/>
  <c r="AM62" i="1" s="1"/>
  <c r="AN62" i="1" s="1"/>
  <c r="AK63" i="1"/>
  <c r="AM63" i="1" s="1"/>
  <c r="AN63" i="1" s="1"/>
  <c r="AK64" i="1"/>
  <c r="AM64" i="1" s="1"/>
  <c r="AN64" i="1" s="1"/>
  <c r="AK65" i="1"/>
  <c r="AM65" i="1" s="1"/>
  <c r="AN65" i="1" s="1"/>
  <c r="AK66" i="1"/>
  <c r="AM66" i="1" s="1"/>
  <c r="AN66" i="1" s="1"/>
  <c r="AK67" i="1"/>
  <c r="AM67" i="1" s="1"/>
  <c r="AN67" i="1" s="1"/>
  <c r="AK68" i="1"/>
  <c r="AM68" i="1" s="1"/>
  <c r="AN68" i="1" s="1"/>
  <c r="AK69" i="1"/>
  <c r="AM69" i="1" s="1"/>
  <c r="AN69" i="1" s="1"/>
  <c r="AK70" i="1"/>
  <c r="AM70" i="1" s="1"/>
  <c r="AN70" i="1" s="1"/>
  <c r="AK71" i="1"/>
  <c r="AM71" i="1" s="1"/>
  <c r="AN71" i="1" s="1"/>
  <c r="AK72" i="1"/>
  <c r="AM72" i="1" s="1"/>
  <c r="AN72" i="1" s="1"/>
  <c r="AK73" i="1"/>
  <c r="AM73" i="1" s="1"/>
  <c r="AN73" i="1" s="1"/>
  <c r="AK74" i="1"/>
  <c r="AM74" i="1" s="1"/>
  <c r="AN74" i="1" s="1"/>
  <c r="AK75" i="1"/>
  <c r="AM75" i="1" s="1"/>
  <c r="AN75" i="1" s="1"/>
  <c r="AK76" i="1"/>
  <c r="AM76" i="1" s="1"/>
  <c r="AN76" i="1" s="1"/>
  <c r="AK77" i="1"/>
  <c r="AM77" i="1" s="1"/>
  <c r="AN77" i="1" s="1"/>
  <c r="AK78" i="1"/>
  <c r="AM78" i="1" s="1"/>
  <c r="AN78" i="1" s="1"/>
  <c r="AK79" i="1"/>
  <c r="AM79" i="1" s="1"/>
  <c r="AN79" i="1" s="1"/>
  <c r="AK80" i="1"/>
  <c r="AM80" i="1" s="1"/>
  <c r="AN80" i="1" s="1"/>
  <c r="AK81" i="1"/>
  <c r="AM81" i="1" s="1"/>
  <c r="AN81" i="1" s="1"/>
  <c r="AK82" i="1"/>
  <c r="AM82" i="1" s="1"/>
  <c r="AN82" i="1" s="1"/>
  <c r="AK83" i="1"/>
  <c r="AM83" i="1" s="1"/>
  <c r="AN83" i="1" s="1"/>
  <c r="AK84" i="1"/>
  <c r="AM84" i="1" s="1"/>
  <c r="AN84" i="1" s="1"/>
  <c r="AK85" i="1"/>
  <c r="AM85" i="1" s="1"/>
  <c r="AN85" i="1" s="1"/>
  <c r="AK86" i="1"/>
  <c r="AM86" i="1" s="1"/>
  <c r="AN86" i="1" s="1"/>
  <c r="AK87" i="1"/>
  <c r="AM87" i="1" s="1"/>
  <c r="AN87" i="1" s="1"/>
  <c r="AK88" i="1"/>
  <c r="AM88" i="1" s="1"/>
  <c r="AN88" i="1" s="1"/>
  <c r="AK89" i="1"/>
  <c r="AM89" i="1" s="1"/>
  <c r="AN89" i="1" s="1"/>
  <c r="AK90" i="1"/>
  <c r="AM90" i="1" s="1"/>
  <c r="AN90" i="1" s="1"/>
  <c r="AK91" i="1"/>
  <c r="AM91" i="1" s="1"/>
  <c r="AN91" i="1" s="1"/>
  <c r="AK92" i="1"/>
  <c r="AM92" i="1" s="1"/>
  <c r="AN92" i="1" s="1"/>
  <c r="AK93" i="1"/>
  <c r="AM93" i="1" s="1"/>
  <c r="AN93" i="1" s="1"/>
  <c r="AK94" i="1"/>
  <c r="AM94" i="1" s="1"/>
  <c r="AN94" i="1" s="1"/>
  <c r="AK95" i="1"/>
  <c r="AM95" i="1" s="1"/>
  <c r="AN95" i="1" s="1"/>
  <c r="AK96" i="1"/>
  <c r="AM96" i="1" s="1"/>
  <c r="AN96" i="1" s="1"/>
  <c r="AK97" i="1"/>
  <c r="AM97" i="1" s="1"/>
  <c r="AN97" i="1" s="1"/>
  <c r="AK98" i="1"/>
  <c r="AM98" i="1" s="1"/>
  <c r="AN98" i="1" s="1"/>
  <c r="AK99" i="1"/>
  <c r="AM99" i="1" s="1"/>
  <c r="AN99" i="1" s="1"/>
  <c r="AK100" i="1"/>
  <c r="AM100" i="1" s="1"/>
  <c r="AN100" i="1" s="1"/>
  <c r="AK101" i="1"/>
  <c r="AM101" i="1" s="1"/>
  <c r="AN101" i="1" s="1"/>
  <c r="AK102" i="1"/>
  <c r="AM102" i="1" s="1"/>
  <c r="AN102" i="1" s="1"/>
  <c r="AK103" i="1"/>
  <c r="AM103" i="1" s="1"/>
  <c r="AN103" i="1" s="1"/>
  <c r="AK104" i="1"/>
  <c r="AM104" i="1" s="1"/>
  <c r="AN104" i="1" s="1"/>
  <c r="AK105" i="1"/>
  <c r="AM105" i="1" s="1"/>
  <c r="AN105" i="1" s="1"/>
  <c r="AK106" i="1"/>
  <c r="AM106" i="1" s="1"/>
  <c r="AN106" i="1" s="1"/>
  <c r="AK107" i="1"/>
  <c r="AM107" i="1" s="1"/>
  <c r="AN107" i="1" s="1"/>
  <c r="AK108" i="1"/>
  <c r="AM108" i="1" s="1"/>
  <c r="AN108" i="1" s="1"/>
  <c r="AK109" i="1"/>
  <c r="AM109" i="1" s="1"/>
  <c r="AN109" i="1" s="1"/>
  <c r="AK110" i="1"/>
  <c r="AM110" i="1" s="1"/>
  <c r="AN110" i="1" s="1"/>
  <c r="AK111" i="1"/>
  <c r="AM111" i="1" s="1"/>
  <c r="AN111" i="1" s="1"/>
  <c r="AK112" i="1"/>
  <c r="AM112" i="1" s="1"/>
  <c r="AN112" i="1" s="1"/>
  <c r="AK114" i="1"/>
  <c r="AM114" i="1" s="1"/>
  <c r="AN114" i="1" s="1"/>
  <c r="AK115" i="1"/>
  <c r="AM115" i="1" s="1"/>
  <c r="AN115" i="1" s="1"/>
  <c r="AK116" i="1"/>
  <c r="AM116" i="1" s="1"/>
  <c r="AN116" i="1" s="1"/>
  <c r="AK117" i="1"/>
  <c r="AM117" i="1" s="1"/>
  <c r="AN117" i="1" s="1"/>
  <c r="AK119" i="1"/>
  <c r="AM119" i="1" s="1"/>
  <c r="AN119" i="1" s="1"/>
  <c r="AK120" i="1"/>
  <c r="AM120" i="1" s="1"/>
  <c r="AN120" i="1" s="1"/>
  <c r="AK121" i="1"/>
  <c r="AM121" i="1" s="1"/>
  <c r="AN121" i="1" s="1"/>
  <c r="AK122" i="1"/>
  <c r="AM122" i="1" s="1"/>
  <c r="AN122" i="1" s="1"/>
  <c r="AK123" i="1"/>
  <c r="AM123" i="1" s="1"/>
  <c r="AN123" i="1" s="1"/>
  <c r="AK124" i="1"/>
  <c r="AM124" i="1" s="1"/>
  <c r="AN124" i="1" s="1"/>
  <c r="AK125" i="1"/>
  <c r="AM125" i="1" s="1"/>
  <c r="AN125" i="1" s="1"/>
  <c r="AK126" i="1"/>
  <c r="AM126" i="1" s="1"/>
  <c r="AN126" i="1" s="1"/>
  <c r="AK127" i="1"/>
  <c r="AM127" i="1" s="1"/>
  <c r="AN127" i="1" s="1"/>
  <c r="AK128" i="1"/>
  <c r="AM128" i="1" s="1"/>
  <c r="AN128" i="1" s="1"/>
  <c r="AK129" i="1"/>
  <c r="AM129" i="1" s="1"/>
  <c r="AN129" i="1" s="1"/>
  <c r="AK2" i="1"/>
  <c r="AM2" i="1" s="1"/>
  <c r="AN2" i="1" s="1"/>
  <c r="AF10" i="1"/>
  <c r="AF18" i="1"/>
  <c r="AF26" i="1"/>
  <c r="AF34" i="1"/>
  <c r="AF42" i="1"/>
  <c r="AF50" i="1"/>
  <c r="AF58" i="1"/>
  <c r="AF66" i="1"/>
  <c r="AF74" i="1"/>
  <c r="AF82" i="1"/>
  <c r="AF90" i="1"/>
  <c r="AF98" i="1"/>
  <c r="AF106" i="1"/>
  <c r="AF114" i="1"/>
  <c r="AF122" i="1"/>
  <c r="AF3" i="1"/>
  <c r="AF4" i="1"/>
  <c r="AF5" i="1"/>
  <c r="AF6" i="1"/>
  <c r="AF7" i="1"/>
  <c r="AF8" i="1"/>
  <c r="AF9" i="1"/>
  <c r="AF11" i="1"/>
  <c r="AF12" i="1"/>
  <c r="AF13" i="1"/>
  <c r="AF14" i="1"/>
  <c r="AF15" i="1"/>
  <c r="AF16" i="1"/>
  <c r="AF17" i="1"/>
  <c r="AF19" i="1"/>
  <c r="AF20" i="1"/>
  <c r="AF21" i="1"/>
  <c r="AF22" i="1"/>
  <c r="AF23" i="1"/>
  <c r="AF24" i="1"/>
  <c r="AF25" i="1"/>
  <c r="AF27" i="1"/>
  <c r="AF28" i="1"/>
  <c r="AF29" i="1"/>
  <c r="AF30" i="1"/>
  <c r="AF31" i="1"/>
  <c r="AF32" i="1"/>
  <c r="AF33" i="1"/>
  <c r="AF35" i="1"/>
  <c r="AF36" i="1"/>
  <c r="AF37" i="1"/>
  <c r="AF38" i="1"/>
  <c r="AF39" i="1"/>
  <c r="AF40" i="1"/>
  <c r="AF41" i="1"/>
  <c r="AF43" i="1"/>
  <c r="AF44" i="1"/>
  <c r="AF45" i="1"/>
  <c r="AF46" i="1"/>
  <c r="AF47" i="1"/>
  <c r="AF48" i="1"/>
  <c r="AF49" i="1"/>
  <c r="AF51" i="1"/>
  <c r="AF52" i="1"/>
  <c r="AF53" i="1"/>
  <c r="AF54" i="1"/>
  <c r="AF55" i="1"/>
  <c r="AF56" i="1"/>
  <c r="AF57" i="1"/>
  <c r="AF59" i="1"/>
  <c r="AF60" i="1"/>
  <c r="AF61" i="1"/>
  <c r="AF62" i="1"/>
  <c r="AF63" i="1"/>
  <c r="AF64" i="1"/>
  <c r="AF65" i="1"/>
  <c r="AF67" i="1"/>
  <c r="AF68" i="1"/>
  <c r="AF69" i="1"/>
  <c r="AF70" i="1"/>
  <c r="AF71" i="1"/>
  <c r="AF72" i="1"/>
  <c r="AF73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8" i="1"/>
  <c r="AF89" i="1"/>
  <c r="AF91" i="1"/>
  <c r="AF92" i="1"/>
  <c r="AF93" i="1"/>
  <c r="AF94" i="1"/>
  <c r="AF95" i="1"/>
  <c r="AF96" i="1"/>
  <c r="AF97" i="1"/>
  <c r="AF99" i="1"/>
  <c r="AF100" i="1"/>
  <c r="AF101" i="1"/>
  <c r="AF102" i="1"/>
  <c r="AF103" i="1"/>
  <c r="AF104" i="1"/>
  <c r="AF105" i="1"/>
  <c r="AF107" i="1"/>
  <c r="AF108" i="1"/>
  <c r="AF109" i="1"/>
  <c r="AF110" i="1"/>
  <c r="AF111" i="1"/>
  <c r="AF112" i="1"/>
  <c r="AF113" i="1"/>
  <c r="AF115" i="1"/>
  <c r="AF116" i="1"/>
  <c r="AF117" i="1"/>
  <c r="AF118" i="1"/>
  <c r="AF119" i="1"/>
  <c r="AF120" i="1"/>
  <c r="AF121" i="1"/>
  <c r="AF123" i="1"/>
  <c r="AF124" i="1"/>
  <c r="AF125" i="1"/>
  <c r="AF126" i="1"/>
  <c r="AF127" i="1"/>
  <c r="AF128" i="1"/>
  <c r="AF129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2" i="1"/>
  <c r="AH115" i="1" l="1"/>
  <c r="AI115" i="1" s="1"/>
  <c r="AH105" i="1"/>
  <c r="AI105" i="1" s="1"/>
  <c r="AH96" i="1"/>
  <c r="AI96" i="1" s="1"/>
  <c r="AH87" i="1"/>
  <c r="AI87" i="1" s="1"/>
  <c r="AH78" i="1"/>
  <c r="AI78" i="1" s="1"/>
  <c r="AH69" i="1"/>
  <c r="AI69" i="1" s="1"/>
  <c r="AH51" i="1"/>
  <c r="AI51" i="1" s="1"/>
  <c r="AH41" i="1"/>
  <c r="AI41" i="1" s="1"/>
  <c r="AH32" i="1"/>
  <c r="AI32" i="1" s="1"/>
  <c r="AH23" i="1"/>
  <c r="AI23" i="1" s="1"/>
  <c r="AH14" i="1"/>
  <c r="AI14" i="1" s="1"/>
  <c r="AH5" i="1"/>
  <c r="AI5" i="1" s="1"/>
  <c r="AH82" i="1"/>
  <c r="AI82" i="1" s="1"/>
  <c r="AH18" i="1"/>
  <c r="AI18" i="1" s="1"/>
  <c r="AH123" i="1"/>
  <c r="AI123" i="1" s="1"/>
  <c r="AH113" i="1"/>
  <c r="AI113" i="1" s="1"/>
  <c r="AH104" i="1"/>
  <c r="AI104" i="1" s="1"/>
  <c r="AH95" i="1"/>
  <c r="AI95" i="1" s="1"/>
  <c r="AH86" i="1"/>
  <c r="AI86" i="1" s="1"/>
  <c r="AH77" i="1"/>
  <c r="AI77" i="1" s="1"/>
  <c r="AH68" i="1"/>
  <c r="AI68" i="1" s="1"/>
  <c r="AH59" i="1"/>
  <c r="AI59" i="1" s="1"/>
  <c r="AH49" i="1"/>
  <c r="AI49" i="1" s="1"/>
  <c r="AH40" i="1"/>
  <c r="AI40" i="1" s="1"/>
  <c r="AH31" i="1"/>
  <c r="AI31" i="1" s="1"/>
  <c r="AH22" i="1"/>
  <c r="AI22" i="1" s="1"/>
  <c r="AH13" i="1"/>
  <c r="AI13" i="1" s="1"/>
  <c r="AH4" i="1"/>
  <c r="AI4" i="1" s="1"/>
  <c r="AH74" i="1"/>
  <c r="AI74" i="1" s="1"/>
  <c r="AH10" i="1"/>
  <c r="AI10" i="1" s="1"/>
  <c r="AH2" i="1"/>
  <c r="AI2" i="1" s="1"/>
  <c r="AH121" i="1"/>
  <c r="AI121" i="1" s="1"/>
  <c r="AH112" i="1"/>
  <c r="AI112" i="1" s="1"/>
  <c r="AH103" i="1"/>
  <c r="AI103" i="1" s="1"/>
  <c r="AH94" i="1"/>
  <c r="AI94" i="1" s="1"/>
  <c r="AH85" i="1"/>
  <c r="AI85" i="1" s="1"/>
  <c r="AH76" i="1"/>
  <c r="AI76" i="1" s="1"/>
  <c r="AH67" i="1"/>
  <c r="AI67" i="1" s="1"/>
  <c r="AH57" i="1"/>
  <c r="AI57" i="1" s="1"/>
  <c r="AH48" i="1"/>
  <c r="AI48" i="1" s="1"/>
  <c r="AH39" i="1"/>
  <c r="AI39" i="1" s="1"/>
  <c r="AH30" i="1"/>
  <c r="AI30" i="1" s="1"/>
  <c r="AH21" i="1"/>
  <c r="AI21" i="1" s="1"/>
  <c r="AH12" i="1"/>
  <c r="AI12" i="1" s="1"/>
  <c r="AH3" i="1"/>
  <c r="AI3" i="1" s="1"/>
  <c r="AH66" i="1"/>
  <c r="AI66" i="1" s="1"/>
  <c r="AH129" i="1"/>
  <c r="AI129" i="1" s="1"/>
  <c r="AH120" i="1"/>
  <c r="AI120" i="1" s="1"/>
  <c r="AH111" i="1"/>
  <c r="AI111" i="1" s="1"/>
  <c r="AH102" i="1"/>
  <c r="AI102" i="1" s="1"/>
  <c r="AH93" i="1"/>
  <c r="AI93" i="1" s="1"/>
  <c r="AH84" i="1"/>
  <c r="AI84" i="1" s="1"/>
  <c r="AH75" i="1"/>
  <c r="AI75" i="1" s="1"/>
  <c r="AH65" i="1"/>
  <c r="AI65" i="1" s="1"/>
  <c r="AH56" i="1"/>
  <c r="AI56" i="1" s="1"/>
  <c r="AH47" i="1"/>
  <c r="AI47" i="1" s="1"/>
  <c r="AH38" i="1"/>
  <c r="AI38" i="1" s="1"/>
  <c r="AH29" i="1"/>
  <c r="AI29" i="1" s="1"/>
  <c r="AH20" i="1"/>
  <c r="AI20" i="1" s="1"/>
  <c r="AH11" i="1"/>
  <c r="AI11" i="1" s="1"/>
  <c r="AH122" i="1"/>
  <c r="AI122" i="1" s="1"/>
  <c r="AH58" i="1"/>
  <c r="AI58" i="1" s="1"/>
  <c r="AH60" i="1"/>
  <c r="AI60" i="1" s="1"/>
  <c r="AH128" i="1"/>
  <c r="AI128" i="1" s="1"/>
  <c r="AH119" i="1"/>
  <c r="AI119" i="1" s="1"/>
  <c r="AH110" i="1"/>
  <c r="AI110" i="1" s="1"/>
  <c r="AH101" i="1"/>
  <c r="AI101" i="1" s="1"/>
  <c r="AH92" i="1"/>
  <c r="AI92" i="1" s="1"/>
  <c r="AH83" i="1"/>
  <c r="AI83" i="1" s="1"/>
  <c r="AH73" i="1"/>
  <c r="AI73" i="1" s="1"/>
  <c r="AH64" i="1"/>
  <c r="AI64" i="1" s="1"/>
  <c r="AH55" i="1"/>
  <c r="AI55" i="1" s="1"/>
  <c r="AH46" i="1"/>
  <c r="AI46" i="1" s="1"/>
  <c r="AH37" i="1"/>
  <c r="AI37" i="1" s="1"/>
  <c r="AH28" i="1"/>
  <c r="AI28" i="1" s="1"/>
  <c r="AH19" i="1"/>
  <c r="AI19" i="1" s="1"/>
  <c r="AH9" i="1"/>
  <c r="AI9" i="1" s="1"/>
  <c r="AH114" i="1"/>
  <c r="AI114" i="1" s="1"/>
  <c r="AH50" i="1"/>
  <c r="AI50" i="1" s="1"/>
  <c r="AH127" i="1"/>
  <c r="AI127" i="1" s="1"/>
  <c r="AH118" i="1"/>
  <c r="AI118" i="1" s="1"/>
  <c r="AH109" i="1"/>
  <c r="AI109" i="1" s="1"/>
  <c r="AH100" i="1"/>
  <c r="AI100" i="1" s="1"/>
  <c r="AH91" i="1"/>
  <c r="AI91" i="1" s="1"/>
  <c r="AH81" i="1"/>
  <c r="AI81" i="1" s="1"/>
  <c r="AH72" i="1"/>
  <c r="AI72" i="1" s="1"/>
  <c r="AH63" i="1"/>
  <c r="AI63" i="1" s="1"/>
  <c r="AH54" i="1"/>
  <c r="AI54" i="1" s="1"/>
  <c r="AH45" i="1"/>
  <c r="AI45" i="1" s="1"/>
  <c r="AH36" i="1"/>
  <c r="AI36" i="1" s="1"/>
  <c r="AH27" i="1"/>
  <c r="AI27" i="1" s="1"/>
  <c r="AH17" i="1"/>
  <c r="AI17" i="1" s="1"/>
  <c r="AH8" i="1"/>
  <c r="AI8" i="1" s="1"/>
  <c r="AH106" i="1"/>
  <c r="AI106" i="1" s="1"/>
  <c r="AH42" i="1"/>
  <c r="AI42" i="1" s="1"/>
  <c r="AH124" i="1"/>
  <c r="AI124" i="1" s="1"/>
  <c r="AH126" i="1"/>
  <c r="AI126" i="1" s="1"/>
  <c r="AH117" i="1"/>
  <c r="AI117" i="1" s="1"/>
  <c r="AH108" i="1"/>
  <c r="AI108" i="1" s="1"/>
  <c r="AH99" i="1"/>
  <c r="AI99" i="1" s="1"/>
  <c r="AH89" i="1"/>
  <c r="AI89" i="1" s="1"/>
  <c r="AH80" i="1"/>
  <c r="AI80" i="1" s="1"/>
  <c r="AH71" i="1"/>
  <c r="AI71" i="1" s="1"/>
  <c r="AH62" i="1"/>
  <c r="AI62" i="1" s="1"/>
  <c r="AH53" i="1"/>
  <c r="AI53" i="1" s="1"/>
  <c r="AH44" i="1"/>
  <c r="AI44" i="1" s="1"/>
  <c r="AH35" i="1"/>
  <c r="AI35" i="1" s="1"/>
  <c r="AH25" i="1"/>
  <c r="AI25" i="1" s="1"/>
  <c r="AH16" i="1"/>
  <c r="AI16" i="1" s="1"/>
  <c r="AH7" i="1"/>
  <c r="AI7" i="1" s="1"/>
  <c r="AH98" i="1"/>
  <c r="AI98" i="1" s="1"/>
  <c r="AH34" i="1"/>
  <c r="AI34" i="1" s="1"/>
  <c r="AH125" i="1"/>
  <c r="AI125" i="1" s="1"/>
  <c r="AH116" i="1"/>
  <c r="AI116" i="1" s="1"/>
  <c r="AH107" i="1"/>
  <c r="AI107" i="1" s="1"/>
  <c r="AH97" i="1"/>
  <c r="AI97" i="1" s="1"/>
  <c r="AH88" i="1"/>
  <c r="AI88" i="1" s="1"/>
  <c r="AH79" i="1"/>
  <c r="AI79" i="1" s="1"/>
  <c r="AH70" i="1"/>
  <c r="AI70" i="1" s="1"/>
  <c r="AH61" i="1"/>
  <c r="AI61" i="1" s="1"/>
  <c r="AH52" i="1"/>
  <c r="AI52" i="1" s="1"/>
  <c r="AH43" i="1"/>
  <c r="AI43" i="1" s="1"/>
  <c r="AH33" i="1"/>
  <c r="AI33" i="1" s="1"/>
  <c r="AH24" i="1"/>
  <c r="AI24" i="1" s="1"/>
  <c r="AH15" i="1"/>
  <c r="AI15" i="1" s="1"/>
  <c r="AH6" i="1"/>
  <c r="AI6" i="1" s="1"/>
  <c r="AH90" i="1"/>
  <c r="AI90" i="1" s="1"/>
  <c r="AH26" i="1"/>
  <c r="AI26" i="1" s="1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Q1" authorId="0" shapeId="0" xr:uid="{FFE2BD8D-7126-487E-BA42-2771152F335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运输费用</t>
        </r>
      </text>
    </comment>
    <comment ref="W1" authorId="0" shapeId="0" xr:uid="{49F2EA65-DBFC-4FAF-AEA1-BD9EEC81BE5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托收费用</t>
        </r>
      </text>
    </comment>
    <comment ref="AC1" authorId="0" shapeId="0" xr:uid="{6AEB46B5-16A5-4D07-9D98-073ED86BCD3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实际运输包裹数</t>
        </r>
      </text>
    </comment>
    <comment ref="AD1" authorId="0" shapeId="0" xr:uid="{B4F7895B-9744-4959-BD12-E06A71B5561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实际运输单个包裹的重量</t>
        </r>
      </text>
    </comment>
  </commentList>
</comments>
</file>

<file path=xl/sharedStrings.xml><?xml version="1.0" encoding="utf-8"?>
<sst xmlns="http://schemas.openxmlformats.org/spreadsheetml/2006/main" count="1043" uniqueCount="541">
  <si>
    <t>S Estepa</t>
  </si>
  <si>
    <t>Contra reembolsos</t>
  </si>
  <si>
    <t>S San andres de la barca</t>
  </si>
  <si>
    <t>GXSD202307030001</t>
  </si>
  <si>
    <t>Chiben feng</t>
  </si>
  <si>
    <t>S Malaga</t>
  </si>
  <si>
    <t>Jianying chen</t>
  </si>
  <si>
    <t>Hui chen</t>
  </si>
  <si>
    <t>Hiper liu s.l</t>
  </si>
  <si>
    <t>S Sevilla</t>
  </si>
  <si>
    <t>Liyan xu</t>
  </si>
  <si>
    <t>S Los barrios</t>
  </si>
  <si>
    <t>Xiaojuan liu</t>
  </si>
  <si>
    <t>S Alcala de guadaira</t>
  </si>
  <si>
    <t>Libinxu s.l</t>
  </si>
  <si>
    <t>S Sisante</t>
  </si>
  <si>
    <t>Ailin ye</t>
  </si>
  <si>
    <t>S Villanueva de castellon</t>
  </si>
  <si>
    <t>Weifeng jin</t>
  </si>
  <si>
    <t>S Mula</t>
  </si>
  <si>
    <t>Rongju xu</t>
  </si>
  <si>
    <t>S El ejido</t>
  </si>
  <si>
    <t>Decorativo ig 2016 s.l</t>
  </si>
  <si>
    <t>Huang lijuan</t>
  </si>
  <si>
    <t>S Posadas</t>
  </si>
  <si>
    <t>000117107060336B</t>
  </si>
  <si>
    <t>Merka posadas 2021 s.l</t>
  </si>
  <si>
    <t>S Punta umbria</t>
  </si>
  <si>
    <t>Taotao xia</t>
  </si>
  <si>
    <t>S Huelva</t>
  </si>
  <si>
    <t>Zihao wu</t>
  </si>
  <si>
    <t>S Castilleja de la cuesta</t>
  </si>
  <si>
    <t>Grupo lycc 2080 s.l</t>
  </si>
  <si>
    <t>S Torrevieja</t>
  </si>
  <si>
    <t>Bazar asiatico fengyuang s.l.</t>
  </si>
  <si>
    <t>Jinfen chen</t>
  </si>
  <si>
    <t>S Alfaz del pi</t>
  </si>
  <si>
    <t>Jie chen</t>
  </si>
  <si>
    <t>S Ibi</t>
  </si>
  <si>
    <t>Hiper xin da lin s.l</t>
  </si>
  <si>
    <t>S Valencia</t>
  </si>
  <si>
    <t>Detot home valencia s.l</t>
  </si>
  <si>
    <t>Qiaoli chen</t>
  </si>
  <si>
    <t>S Mijas</t>
  </si>
  <si>
    <t>1GXSD202307100002</t>
  </si>
  <si>
    <t>Maxichina comercio sl</t>
  </si>
  <si>
    <t>S Chilches</t>
  </si>
  <si>
    <t>Minwei ji</t>
  </si>
  <si>
    <t>S Totana</t>
  </si>
  <si>
    <t>Zheng bin xu y shu li zheng s</t>
  </si>
  <si>
    <t>S Denia</t>
  </si>
  <si>
    <t>Xiaozhen chen</t>
  </si>
  <si>
    <t>S Los palacios y villafranc</t>
  </si>
  <si>
    <t>Jun tan</t>
  </si>
  <si>
    <t>Bin zhao</t>
  </si>
  <si>
    <t>S Cadiz</t>
  </si>
  <si>
    <t>Dinasty ma 2010 s.l</t>
  </si>
  <si>
    <t>Home asia 2018 s.l</t>
  </si>
  <si>
    <t>S Almendralejo</t>
  </si>
  <si>
    <t>Hiper wangda 885 s.l</t>
  </si>
  <si>
    <t>LSevilla</t>
  </si>
  <si>
    <t>MAIL 11/07</t>
  </si>
  <si>
    <t>Stock in spain electronics s.l</t>
  </si>
  <si>
    <t>Moviexpress sevilla s.l</t>
  </si>
  <si>
    <t>999927965455</t>
  </si>
  <si>
    <t>999927916853</t>
  </si>
  <si>
    <t>999927916906</t>
  </si>
  <si>
    <t>999927917537</t>
  </si>
  <si>
    <t>999927917587</t>
  </si>
  <si>
    <t>999927918538</t>
  </si>
  <si>
    <t>999927919867</t>
  </si>
  <si>
    <t>999927928644</t>
  </si>
  <si>
    <t>999927928660</t>
  </si>
  <si>
    <t>999927934632</t>
  </si>
  <si>
    <t>999927934685</t>
  </si>
  <si>
    <t>999927934711</t>
  </si>
  <si>
    <t>999927941418</t>
  </si>
  <si>
    <t>999927948106</t>
  </si>
  <si>
    <t>999927948121</t>
  </si>
  <si>
    <t>999927950446</t>
  </si>
  <si>
    <t>999927950562</t>
  </si>
  <si>
    <t>999927951033</t>
  </si>
  <si>
    <t>999927951046</t>
  </si>
  <si>
    <t>999927953127</t>
  </si>
  <si>
    <t>999927954460</t>
  </si>
  <si>
    <t>999927955572</t>
  </si>
  <si>
    <t>999927955593</t>
  </si>
  <si>
    <t>999927960943</t>
  </si>
  <si>
    <t>999927961033</t>
  </si>
  <si>
    <t>999927961065</t>
  </si>
  <si>
    <t>999927963900</t>
  </si>
  <si>
    <t>999927963908</t>
  </si>
  <si>
    <t>999927964007</t>
  </si>
  <si>
    <t>999927964019</t>
  </si>
  <si>
    <t>999927964047</t>
  </si>
  <si>
    <t>999927964050</t>
  </si>
  <si>
    <t>999927965010</t>
  </si>
  <si>
    <t>88342548</t>
  </si>
  <si>
    <t>999927970626</t>
  </si>
  <si>
    <t>137207030548</t>
  </si>
  <si>
    <t>34307030001</t>
  </si>
  <si>
    <t>62607030001</t>
  </si>
  <si>
    <t>172507031012</t>
  </si>
  <si>
    <t>285606292107</t>
  </si>
  <si>
    <t>16007040956</t>
  </si>
  <si>
    <t>190007041137</t>
  </si>
  <si>
    <t>231607051603</t>
  </si>
  <si>
    <t>69607040001</t>
  </si>
  <si>
    <t>33007050002</t>
  </si>
  <si>
    <t>65807050001</t>
  </si>
  <si>
    <t>106607060203</t>
  </si>
  <si>
    <t>13307060001</t>
  </si>
  <si>
    <t>199007061230</t>
  </si>
  <si>
    <t>2023070701</t>
  </si>
  <si>
    <t>275807062017</t>
  </si>
  <si>
    <t>129507060477</t>
  </si>
  <si>
    <t>279507072043</t>
  </si>
  <si>
    <t>116307070321</t>
  </si>
  <si>
    <t>287107072118</t>
  </si>
  <si>
    <t>267407101940</t>
  </si>
  <si>
    <t>7907100001</t>
  </si>
  <si>
    <t>136007060535</t>
  </si>
  <si>
    <t>174807060966</t>
  </si>
  <si>
    <t>114007100324</t>
  </si>
  <si>
    <t>199907101239</t>
  </si>
  <si>
    <t>235307101639</t>
  </si>
  <si>
    <t>271607101982</t>
  </si>
  <si>
    <t>284407102094</t>
  </si>
  <si>
    <t>275807102017</t>
  </si>
  <si>
    <t>103807100172</t>
  </si>
  <si>
    <t>Fecha</t>
    <phoneticPr fontId="1" type="noConversion"/>
  </si>
  <si>
    <t>Exp.</t>
    <phoneticPr fontId="1" type="noConversion"/>
  </si>
  <si>
    <t>Bul</t>
    <phoneticPr fontId="1" type="noConversion"/>
  </si>
  <si>
    <t>Kilos</t>
    <phoneticPr fontId="1" type="noConversion"/>
  </si>
  <si>
    <t>Orig/Dest</t>
  </si>
  <si>
    <t>Orig/Dest</t>
    <phoneticPr fontId="1" type="noConversion"/>
  </si>
  <si>
    <t>Albarán</t>
    <phoneticPr fontId="1" type="noConversion"/>
  </si>
  <si>
    <t>Remitente/Consig.</t>
    <phoneticPr fontId="1" type="noConversion"/>
  </si>
  <si>
    <t>Portes</t>
    <phoneticPr fontId="1" type="noConversion"/>
  </si>
  <si>
    <t>Gastos
Reembo Gastos</t>
    <phoneticPr fontId="1" type="noConversion"/>
  </si>
  <si>
    <t>Total</t>
    <phoneticPr fontId="1" type="noConversion"/>
  </si>
  <si>
    <t>Seguro</t>
    <phoneticPr fontId="1" type="noConversion"/>
  </si>
  <si>
    <t>SAD</t>
    <phoneticPr fontId="1" type="noConversion"/>
  </si>
  <si>
    <t>S Lisboa</t>
  </si>
  <si>
    <t>Linkfactor unipessoal lda</t>
  </si>
  <si>
    <t>S Alcira</t>
  </si>
  <si>
    <t>Eco shop mao s.l</t>
  </si>
  <si>
    <t>Shopping market valencia s.l</t>
  </si>
  <si>
    <t>LBadalona</t>
  </si>
  <si>
    <t>MAIL 12/07</t>
  </si>
  <si>
    <t>Zhongzhong2022 s.l</t>
  </si>
  <si>
    <t>Jiajing &amp; jinping s.l</t>
  </si>
  <si>
    <t>S Linares</t>
  </si>
  <si>
    <t>Home asia linares 2021 s.l</t>
  </si>
  <si>
    <t>S San roque</t>
  </si>
  <si>
    <t>Sunzhu jin</t>
  </si>
  <si>
    <t>S Castillo, el (san luis de</t>
  </si>
  <si>
    <t>GXSD202307110004</t>
  </si>
  <si>
    <t>Guangping zhang ??</t>
  </si>
  <si>
    <t>S Benidorm</t>
  </si>
  <si>
    <t>Fei xiang impor export s.l</t>
  </si>
  <si>
    <t>LValencia</t>
  </si>
  <si>
    <t>MAIL 14/07</t>
  </si>
  <si>
    <t>LBarcelona</t>
  </si>
  <si>
    <t>MAIL 17/07</t>
  </si>
  <si>
    <t>Jianxin he</t>
  </si>
  <si>
    <t>S Moriles</t>
  </si>
  <si>
    <t>Cye amistad s.l</t>
  </si>
  <si>
    <t>S Caceres</t>
  </si>
  <si>
    <t>Jin xing wang s.l u</t>
  </si>
  <si>
    <t>S Moguer</t>
  </si>
  <si>
    <t>Sheng wang 2020 s.l</t>
  </si>
  <si>
    <t>S Catarroja</t>
  </si>
  <si>
    <t>Xiaorong li li</t>
  </si>
  <si>
    <t>S Roquetas de mar</t>
  </si>
  <si>
    <t>Francesco ke</t>
  </si>
  <si>
    <t>Hai jiang chen</t>
  </si>
  <si>
    <t>S Cordoba</t>
  </si>
  <si>
    <t>Juan y lucia 2017 s.l.</t>
  </si>
  <si>
    <t>S Yecla</t>
  </si>
  <si>
    <t>Mi primera casa europas.l</t>
  </si>
  <si>
    <t>S Murcia</t>
  </si>
  <si>
    <t>Gongmei hu</t>
  </si>
  <si>
    <t>Caiyue xia</t>
  </si>
  <si>
    <t>S El puerto de santa mari</t>
  </si>
  <si>
    <t>Feng zhang</t>
  </si>
  <si>
    <t>S Hellin</t>
  </si>
  <si>
    <t>Haiguiyan s.l</t>
  </si>
  <si>
    <t>S La linea de la concepci</t>
  </si>
  <si>
    <t>Huafeng chen</t>
  </si>
  <si>
    <t>S Rojales</t>
  </si>
  <si>
    <t>Bazar he chen 2019 s.l</t>
  </si>
  <si>
    <t>Zhen hong</t>
  </si>
  <si>
    <t>Bazar suerte 2014 s.l</t>
  </si>
  <si>
    <t>LLlerena</t>
  </si>
  <si>
    <t>Llerenafan s.l</t>
  </si>
  <si>
    <t>S Motril</t>
  </si>
  <si>
    <t>Nihao market srl</t>
  </si>
  <si>
    <t>S Tomelloso</t>
  </si>
  <si>
    <t>Guanzhong du</t>
  </si>
  <si>
    <t>Li zhu</t>
  </si>
  <si>
    <t>Xiaoyi chen</t>
  </si>
  <si>
    <t>S Barbate</t>
  </si>
  <si>
    <t>Ni zheng</t>
  </si>
  <si>
    <t>S San luis de sabinillas</t>
  </si>
  <si>
    <t>Jie pan</t>
  </si>
  <si>
    <t>S Llerena</t>
  </si>
  <si>
    <t>Shennaochen s.l</t>
  </si>
  <si>
    <t>999927972160</t>
  </si>
  <si>
    <t>999927981905</t>
  </si>
  <si>
    <t>999927983029</t>
  </si>
  <si>
    <t>88377489</t>
  </si>
  <si>
    <t>999927997785</t>
  </si>
  <si>
    <t>999927998215</t>
  </si>
  <si>
    <t>999927999313</t>
  </si>
  <si>
    <t>999928000459</t>
  </si>
  <si>
    <t>999928000570</t>
  </si>
  <si>
    <t>999928000629</t>
  </si>
  <si>
    <t>88414164</t>
  </si>
  <si>
    <t>88430382</t>
  </si>
  <si>
    <t>999928003526</t>
  </si>
  <si>
    <t>999928003537</t>
  </si>
  <si>
    <t>999928004880</t>
  </si>
  <si>
    <t>999928005849</t>
  </si>
  <si>
    <t>999928005893</t>
  </si>
  <si>
    <t>999928009343</t>
  </si>
  <si>
    <t>999928009450</t>
  </si>
  <si>
    <t>999928009455</t>
  </si>
  <si>
    <t>999928009471</t>
  </si>
  <si>
    <t>999928009186</t>
  </si>
  <si>
    <t>999928010551</t>
  </si>
  <si>
    <t>999928016432</t>
  </si>
  <si>
    <t>999928016448</t>
  </si>
  <si>
    <t>999928016467</t>
  </si>
  <si>
    <t>999928018175</t>
  </si>
  <si>
    <t>999928018194</t>
  </si>
  <si>
    <t>999928018234</t>
  </si>
  <si>
    <t>88430531</t>
  </si>
  <si>
    <t>999928019312</t>
  </si>
  <si>
    <t>999928025274</t>
  </si>
  <si>
    <t>999928025300</t>
  </si>
  <si>
    <t>999928025558</t>
  </si>
  <si>
    <t>999928026528</t>
  </si>
  <si>
    <t>999928026541</t>
  </si>
  <si>
    <t>999928026669</t>
  </si>
  <si>
    <t>999928026989</t>
  </si>
  <si>
    <t>239507101682</t>
  </si>
  <si>
    <t>287007062117</t>
  </si>
  <si>
    <t>287207062119</t>
  </si>
  <si>
    <t>114007110324</t>
  </si>
  <si>
    <t>126107120444</t>
  </si>
  <si>
    <t>134807120523</t>
  </si>
  <si>
    <t>23907110002</t>
  </si>
  <si>
    <t>107407070215</t>
  </si>
  <si>
    <t>192707111164</t>
  </si>
  <si>
    <t>75107110001</t>
  </si>
  <si>
    <t>97107120095</t>
  </si>
  <si>
    <t>244707131734</t>
  </si>
  <si>
    <t>112807130270</t>
  </si>
  <si>
    <t>179207111023</t>
  </si>
  <si>
    <t>33007100002</t>
  </si>
  <si>
    <t>36407110001</t>
  </si>
  <si>
    <t>288207142131</t>
  </si>
  <si>
    <t>37807140001</t>
  </si>
  <si>
    <t>277707142074</t>
  </si>
  <si>
    <t>141207140594</t>
  </si>
  <si>
    <t>109607170234</t>
  </si>
  <si>
    <t>64007171802</t>
  </si>
  <si>
    <t>73007140001</t>
  </si>
  <si>
    <t>268707141954</t>
  </si>
  <si>
    <t>42607140707</t>
  </si>
  <si>
    <t>58907180002</t>
  </si>
  <si>
    <t>260007111885</t>
  </si>
  <si>
    <t>237407171660</t>
  </si>
  <si>
    <t>5907170002</t>
  </si>
  <si>
    <t>15807170001</t>
  </si>
  <si>
    <t>216107171416</t>
  </si>
  <si>
    <t>226007171537</t>
  </si>
  <si>
    <t>168807170893</t>
  </si>
  <si>
    <t>LCastellon</t>
  </si>
  <si>
    <t>MAIL 20/07</t>
  </si>
  <si>
    <t>Merca qiu &amp; xia</t>
  </si>
  <si>
    <t>S Las gabias</t>
  </si>
  <si>
    <t>Xiaoli zheng</t>
  </si>
  <si>
    <t>Bojun chen</t>
  </si>
  <si>
    <t>S Jerez de la frontera</t>
  </si>
  <si>
    <t>Maxi home trading s.l</t>
  </si>
  <si>
    <t>S Elche</t>
  </si>
  <si>
    <t>Jianhai lin</t>
  </si>
  <si>
    <t>S Lorca</t>
  </si>
  <si>
    <t>GXSD202307190009</t>
  </si>
  <si>
    <t>Hiper nuevo oriente s.l</t>
  </si>
  <si>
    <t>S La roda</t>
  </si>
  <si>
    <t>Hiper han s.l</t>
  </si>
  <si>
    <t>S Ronda</t>
  </si>
  <si>
    <t>Liying li</t>
  </si>
  <si>
    <t>Chinalandia sa</t>
  </si>
  <si>
    <t>Comercio ideal 2015 s.l</t>
  </si>
  <si>
    <t>LMálaga</t>
  </si>
  <si>
    <t>MAIL 21/07</t>
  </si>
  <si>
    <t>Bazar wang jie s.l</t>
  </si>
  <si>
    <t>S Fuengirola</t>
  </si>
  <si>
    <t>Lingbing ye</t>
  </si>
  <si>
    <t>S Carcaixent</t>
  </si>
  <si>
    <t>My shop 2021 s.l</t>
  </si>
  <si>
    <t>S Castellon</t>
  </si>
  <si>
    <t>Lingzhen liu</t>
  </si>
  <si>
    <t>LZaragoza</t>
  </si>
  <si>
    <t>Alma simon s.l</t>
  </si>
  <si>
    <t>LDos hermanas</t>
  </si>
  <si>
    <t>Lili chen</t>
  </si>
  <si>
    <t>S Baza</t>
  </si>
  <si>
    <t>Xia jia shan s.l</t>
  </si>
  <si>
    <t>LCee</t>
  </si>
  <si>
    <t>MAIL 19/07</t>
  </si>
  <si>
    <t>Hiper asia zhu s.l</t>
  </si>
  <si>
    <t>S Torre del mar</t>
  </si>
  <si>
    <t>Touchphone,s.l</t>
  </si>
  <si>
    <t>Guangpeng jiang</t>
  </si>
  <si>
    <t>LBenidorm</t>
  </si>
  <si>
    <t>MAIL 25/07</t>
  </si>
  <si>
    <t>Qing tian lian hua s.l</t>
  </si>
  <si>
    <t>S Badajoz</t>
  </si>
  <si>
    <t>Juntao xiao</t>
  </si>
  <si>
    <t>S Punta prima</t>
  </si>
  <si>
    <t>S San pedro del pinatar</t>
  </si>
  <si>
    <t>000104207250178B</t>
  </si>
  <si>
    <t>Decorhome idea s.l</t>
  </si>
  <si>
    <t>Lin lan ping</t>
  </si>
  <si>
    <t>S Rincon de la victoria</t>
  </si>
  <si>
    <t>Xiao lei</t>
  </si>
  <si>
    <t>3GXSD202307280009</t>
  </si>
  <si>
    <t>Yuli superestrelle s.l.</t>
  </si>
  <si>
    <t>S Aspe</t>
  </si>
  <si>
    <t>Fang xiang mao s.l</t>
  </si>
  <si>
    <t>S Alicante</t>
  </si>
  <si>
    <t>Yimingchen prosperidad s.l</t>
  </si>
  <si>
    <t>The telephone world one plu</t>
    <phoneticPr fontId="1" type="noConversion"/>
  </si>
  <si>
    <t>S Espartinas</t>
  </si>
  <si>
    <t>Asia market 666 s.l</t>
  </si>
  <si>
    <t>Distribuciones pino montano</t>
  </si>
  <si>
    <t>88499084</t>
  </si>
  <si>
    <t>999928030044</t>
  </si>
  <si>
    <t>999928030059</t>
  </si>
  <si>
    <t>999928030067</t>
  </si>
  <si>
    <t>999928030578</t>
  </si>
  <si>
    <t>999928031297</t>
  </si>
  <si>
    <t>999928032781</t>
  </si>
  <si>
    <t>999928032842</t>
  </si>
  <si>
    <t>999928035161</t>
  </si>
  <si>
    <t>88498217</t>
  </si>
  <si>
    <t>88520856</t>
  </si>
  <si>
    <t>999928039409</t>
  </si>
  <si>
    <t>999928039422</t>
  </si>
  <si>
    <t>999928039461</t>
  </si>
  <si>
    <t>999928039472</t>
  </si>
  <si>
    <t>999928042303</t>
  </si>
  <si>
    <t>88521044</t>
  </si>
  <si>
    <t>88521915</t>
  </si>
  <si>
    <t>999928050938</t>
  </si>
  <si>
    <t>88488979</t>
  </si>
  <si>
    <t>999928052259</t>
  </si>
  <si>
    <t>999928058584</t>
  </si>
  <si>
    <t>88562525</t>
  </si>
  <si>
    <t>999928067370</t>
  </si>
  <si>
    <t>999928067405</t>
  </si>
  <si>
    <t>999928068821</t>
  </si>
  <si>
    <t>999928075397</t>
  </si>
  <si>
    <t>999928084452</t>
  </si>
  <si>
    <t>999928089059</t>
  </si>
  <si>
    <t>999928089083</t>
  </si>
  <si>
    <t>999928089196</t>
  </si>
  <si>
    <t>999928089216</t>
  </si>
  <si>
    <t>999928089521</t>
  </si>
  <si>
    <t>999928092265</t>
  </si>
  <si>
    <t>999928092271</t>
  </si>
  <si>
    <t>999928092281</t>
  </si>
  <si>
    <t>999928092301</t>
  </si>
  <si>
    <t>999928092356</t>
  </si>
  <si>
    <t>999928092359</t>
  </si>
  <si>
    <t>999928092369</t>
  </si>
  <si>
    <t>269407171960</t>
  </si>
  <si>
    <t>227707171568</t>
  </si>
  <si>
    <t>194007171178</t>
  </si>
  <si>
    <t>282307192072</t>
  </si>
  <si>
    <t>122407190401</t>
  </si>
  <si>
    <t>258707181871</t>
  </si>
  <si>
    <t>48407190001</t>
  </si>
  <si>
    <t>88207200001</t>
  </si>
  <si>
    <t>8407190001</t>
  </si>
  <si>
    <t>149307200681</t>
  </si>
  <si>
    <t>126307200446</t>
  </si>
  <si>
    <t>244107201725</t>
  </si>
  <si>
    <t>99707170133</t>
  </si>
  <si>
    <t>237707201662</t>
  </si>
  <si>
    <t>289707212141</t>
  </si>
  <si>
    <t>41607250001</t>
  </si>
  <si>
    <t>67907250001</t>
  </si>
  <si>
    <t>290307262148</t>
  </si>
  <si>
    <t>277907242035</t>
  </si>
  <si>
    <t>277707272074</t>
  </si>
  <si>
    <t>290307272148</t>
  </si>
  <si>
    <t>234207271629</t>
  </si>
  <si>
    <t>7607280001</t>
  </si>
  <si>
    <t>122407280401</t>
  </si>
  <si>
    <t>104207250178</t>
  </si>
  <si>
    <t>33007270002</t>
  </si>
  <si>
    <t>18007270001</t>
  </si>
  <si>
    <t>139607260574</t>
  </si>
  <si>
    <t>211507241358</t>
  </si>
  <si>
    <t>187407211110</t>
  </si>
  <si>
    <t>BUL</t>
    <phoneticPr fontId="1" type="noConversion"/>
  </si>
  <si>
    <t>KILO</t>
    <phoneticPr fontId="1" type="noConversion"/>
  </si>
  <si>
    <t>S Estepa</t>
    <phoneticPr fontId="1" type="noConversion"/>
  </si>
  <si>
    <t>Madrid</t>
    <phoneticPr fontId="1" type="noConversion"/>
  </si>
  <si>
    <t>MAS</t>
  </si>
  <si>
    <t>MAS</t>
    <phoneticPr fontId="1" type="noConversion"/>
  </si>
  <si>
    <t>DEST</t>
    <phoneticPr fontId="1" type="noConversion"/>
  </si>
  <si>
    <t>porte</t>
    <phoneticPr fontId="1" type="noConversion"/>
  </si>
  <si>
    <t>A</t>
  </si>
  <si>
    <t>A</t>
    <phoneticPr fontId="1" type="noConversion"/>
  </si>
  <si>
    <t>MODEL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</si>
  <si>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</si>
  <si>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</si>
  <si>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</si>
  <si>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</si>
  <si>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</si>
  <si>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</si>
  <si>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BULTOS</t>
    <phoneticPr fontId="1" type="noConversion"/>
  </si>
  <si>
    <t>PORTES</t>
    <phoneticPr fontId="1" type="noConversion"/>
  </si>
  <si>
    <t>MAXIMAS-V</t>
    <phoneticPr fontId="1" type="noConversion"/>
  </si>
  <si>
    <t>MAXIMAS-KG</t>
    <phoneticPr fontId="1" type="noConversion"/>
  </si>
  <si>
    <t>PENINSULA</t>
    <phoneticPr fontId="1" type="noConversion"/>
  </si>
  <si>
    <t>PORTUGAL-A</t>
    <phoneticPr fontId="1" type="noConversion"/>
  </si>
  <si>
    <t>`</t>
    <phoneticPr fontId="1" type="noConversion"/>
  </si>
  <si>
    <t>PORTUGAL-B</t>
    <phoneticPr fontId="1" type="noConversion"/>
  </si>
  <si>
    <t>PORTUGAL-C</t>
    <phoneticPr fontId="1" type="noConversion"/>
  </si>
  <si>
    <t>modelo</t>
    <phoneticPr fontId="1" type="noConversion"/>
  </si>
  <si>
    <t>S San andres de la barca</t>
    <phoneticPr fontId="1" type="noConversion"/>
  </si>
  <si>
    <t>S Malaga</t>
    <phoneticPr fontId="1" type="noConversion"/>
  </si>
  <si>
    <t>S Sevilla</t>
    <phoneticPr fontId="1" type="noConversion"/>
  </si>
  <si>
    <t>S Los barrios</t>
    <phoneticPr fontId="1" type="noConversion"/>
  </si>
  <si>
    <t>S Alcala de guadaira</t>
    <phoneticPr fontId="1" type="noConversion"/>
  </si>
  <si>
    <t>S Sisante</t>
    <phoneticPr fontId="1" type="noConversion"/>
  </si>
  <si>
    <t>S Villanueva de castellon</t>
    <phoneticPr fontId="1" type="noConversion"/>
  </si>
  <si>
    <t>S Mula</t>
    <phoneticPr fontId="1" type="noConversion"/>
  </si>
  <si>
    <t>Rongju xu</t>
    <phoneticPr fontId="1" type="noConversion"/>
  </si>
  <si>
    <t>S El ejido</t>
    <phoneticPr fontId="1" type="noConversion"/>
  </si>
  <si>
    <t>S Posadas</t>
    <phoneticPr fontId="1" type="noConversion"/>
  </si>
  <si>
    <t>S Punta umbria</t>
    <phoneticPr fontId="1" type="noConversion"/>
  </si>
  <si>
    <t>S Huelva</t>
    <phoneticPr fontId="1" type="noConversion"/>
  </si>
  <si>
    <t>S Castilleja de la cuesta</t>
    <phoneticPr fontId="1" type="noConversion"/>
  </si>
  <si>
    <t>S Torrevieja</t>
    <phoneticPr fontId="1" type="noConversion"/>
  </si>
  <si>
    <t>S Alfaz del pi</t>
    <phoneticPr fontId="1" type="noConversion"/>
  </si>
  <si>
    <t>S Ibi</t>
    <phoneticPr fontId="1" type="noConversion"/>
  </si>
  <si>
    <t>S Mijas</t>
    <phoneticPr fontId="1" type="noConversion"/>
  </si>
  <si>
    <t>S Chilches</t>
    <phoneticPr fontId="1" type="noConversion"/>
  </si>
  <si>
    <t>S Totana</t>
    <phoneticPr fontId="1" type="noConversion"/>
  </si>
  <si>
    <t>S Denia</t>
    <phoneticPr fontId="1" type="noConversion"/>
  </si>
  <si>
    <t>S Los palacios y villafranc</t>
    <phoneticPr fontId="1" type="noConversion"/>
  </si>
  <si>
    <t>S Cadiz</t>
    <phoneticPr fontId="1" type="noConversion"/>
  </si>
  <si>
    <t>S Almendralejo</t>
    <phoneticPr fontId="1" type="noConversion"/>
  </si>
  <si>
    <t>LBadalona</t>
    <phoneticPr fontId="1" type="noConversion"/>
  </si>
  <si>
    <t>LBarcelona</t>
    <phoneticPr fontId="1" type="noConversion"/>
  </si>
  <si>
    <t>LBenidorm</t>
    <phoneticPr fontId="1" type="noConversion"/>
  </si>
  <si>
    <t>LCastellon</t>
    <phoneticPr fontId="1" type="noConversion"/>
  </si>
  <si>
    <t>LCee</t>
    <phoneticPr fontId="1" type="noConversion"/>
  </si>
  <si>
    <t>LDos hermanas</t>
    <phoneticPr fontId="1" type="noConversion"/>
  </si>
  <si>
    <t>LLlerena</t>
    <phoneticPr fontId="1" type="noConversion"/>
  </si>
  <si>
    <t>LMálaga</t>
    <phoneticPr fontId="1" type="noConversion"/>
  </si>
  <si>
    <t>LSevilla</t>
    <phoneticPr fontId="1" type="noConversion"/>
  </si>
  <si>
    <t>LValencia</t>
    <phoneticPr fontId="1" type="noConversion"/>
  </si>
  <si>
    <t>LZaragoza</t>
    <phoneticPr fontId="1" type="noConversion"/>
  </si>
  <si>
    <t>S Alcira</t>
    <phoneticPr fontId="1" type="noConversion"/>
  </si>
  <si>
    <t>S Alicante</t>
    <phoneticPr fontId="1" type="noConversion"/>
  </si>
  <si>
    <t>S Aspe</t>
    <phoneticPr fontId="1" type="noConversion"/>
  </si>
  <si>
    <t>S Badajoz</t>
    <phoneticPr fontId="1" type="noConversion"/>
  </si>
  <si>
    <t>S Barbate</t>
    <phoneticPr fontId="1" type="noConversion"/>
  </si>
  <si>
    <t>S Baza</t>
    <phoneticPr fontId="1" type="noConversion"/>
  </si>
  <si>
    <t>S Benidorm</t>
    <phoneticPr fontId="1" type="noConversion"/>
  </si>
  <si>
    <t>S Caceres</t>
    <phoneticPr fontId="1" type="noConversion"/>
  </si>
  <si>
    <t>S Carcaixent</t>
    <phoneticPr fontId="1" type="noConversion"/>
  </si>
  <si>
    <t>S Castellon</t>
    <phoneticPr fontId="1" type="noConversion"/>
  </si>
  <si>
    <t>S Castillo, el (san luis de</t>
    <phoneticPr fontId="1" type="noConversion"/>
  </si>
  <si>
    <t>S Catarroja</t>
    <phoneticPr fontId="1" type="noConversion"/>
  </si>
  <si>
    <t>S El puerto de santa mari</t>
    <phoneticPr fontId="1" type="noConversion"/>
  </si>
  <si>
    <t>S Elche</t>
    <phoneticPr fontId="1" type="noConversion"/>
  </si>
  <si>
    <t>S Espartinas</t>
    <phoneticPr fontId="1" type="noConversion"/>
  </si>
  <si>
    <t>S Fuengirola</t>
    <phoneticPr fontId="1" type="noConversion"/>
  </si>
  <si>
    <t>S Hellin</t>
    <phoneticPr fontId="1" type="noConversion"/>
  </si>
  <si>
    <t>S Jerez de la frontera</t>
    <phoneticPr fontId="1" type="noConversion"/>
  </si>
  <si>
    <t>S La linea de la concepci</t>
    <phoneticPr fontId="1" type="noConversion"/>
  </si>
  <si>
    <t>S La roda</t>
    <phoneticPr fontId="1" type="noConversion"/>
  </si>
  <si>
    <t>S Las gabias</t>
    <phoneticPr fontId="1" type="noConversion"/>
  </si>
  <si>
    <t>S Linares</t>
    <phoneticPr fontId="1" type="noConversion"/>
  </si>
  <si>
    <t>S Lisboa</t>
    <phoneticPr fontId="1" type="noConversion"/>
  </si>
  <si>
    <t>S Llerena</t>
    <phoneticPr fontId="1" type="noConversion"/>
  </si>
  <si>
    <t>S Lorca</t>
    <phoneticPr fontId="1" type="noConversion"/>
  </si>
  <si>
    <t>S Moguer</t>
    <phoneticPr fontId="1" type="noConversion"/>
  </si>
  <si>
    <t>S Moriles</t>
    <phoneticPr fontId="1" type="noConversion"/>
  </si>
  <si>
    <t>S Motril</t>
    <phoneticPr fontId="1" type="noConversion"/>
  </si>
  <si>
    <t>S Murcia</t>
    <phoneticPr fontId="1" type="noConversion"/>
  </si>
  <si>
    <t>S Punta prima</t>
    <phoneticPr fontId="1" type="noConversion"/>
  </si>
  <si>
    <t>Bazar chino zhang s.l</t>
    <phoneticPr fontId="1" type="noConversion"/>
  </si>
  <si>
    <t>S Rincon de la victoria</t>
    <phoneticPr fontId="1" type="noConversion"/>
  </si>
  <si>
    <t>S Rojales</t>
    <phoneticPr fontId="1" type="noConversion"/>
  </si>
  <si>
    <t>S Ronda</t>
    <phoneticPr fontId="1" type="noConversion"/>
  </si>
  <si>
    <t>S Roquetas de mar</t>
    <phoneticPr fontId="1" type="noConversion"/>
  </si>
  <si>
    <t>S San luis de sabinillas</t>
    <phoneticPr fontId="1" type="noConversion"/>
  </si>
  <si>
    <t>S San pedro del pinatar</t>
    <phoneticPr fontId="1" type="noConversion"/>
  </si>
  <si>
    <t>S San roque</t>
    <phoneticPr fontId="1" type="noConversion"/>
  </si>
  <si>
    <t>S Tomelloso</t>
    <phoneticPr fontId="1" type="noConversion"/>
  </si>
  <si>
    <t>S Torre del mar</t>
    <phoneticPr fontId="1" type="noConversion"/>
  </si>
  <si>
    <t>S Yecla</t>
    <phoneticPr fontId="1" type="noConversion"/>
  </si>
  <si>
    <t>TOTAL</t>
    <phoneticPr fontId="1" type="noConversion"/>
  </si>
  <si>
    <t>校验结果</t>
    <phoneticPr fontId="1" type="noConversion"/>
  </si>
  <si>
    <t>备注</t>
    <phoneticPr fontId="1" type="noConversion"/>
  </si>
  <si>
    <t>Contra reembolsos</t>
    <phoneticPr fontId="1" type="noConversion"/>
  </si>
  <si>
    <t>托收金额</t>
    <phoneticPr fontId="1" type="noConversion"/>
  </si>
  <si>
    <t>托收时间</t>
    <phoneticPr fontId="1" type="noConversion"/>
  </si>
  <si>
    <t>托收佣金</t>
    <phoneticPr fontId="1" type="noConversion"/>
  </si>
  <si>
    <t>公司</t>
  </si>
  <si>
    <t>时间</t>
  </si>
  <si>
    <t>订单号</t>
  </si>
  <si>
    <t>金额</t>
  </si>
  <si>
    <t>客户名称</t>
  </si>
  <si>
    <t>Unico</t>
  </si>
  <si>
    <t>JUN TAN</t>
  </si>
  <si>
    <t>BAZAR ASIATICO FENGYUANG S.L.U</t>
  </si>
  <si>
    <t>QIAOLI CHEN</t>
  </si>
  <si>
    <t>BIN ZHAO</t>
  </si>
  <si>
    <t>ZIHAO WU</t>
  </si>
  <si>
    <t>HAIMIN ZOU</t>
  </si>
  <si>
    <t>JIN XING WANG S.L U</t>
  </si>
  <si>
    <t>XIAORONG LI LI</t>
  </si>
  <si>
    <t>TOUCHPHONE,S.L</t>
  </si>
  <si>
    <t>JUNTAO XIAO</t>
  </si>
  <si>
    <t>LIN LAN PING</t>
  </si>
  <si>
    <t>校验结果</t>
    <phoneticPr fontId="1" type="noConversion"/>
  </si>
  <si>
    <t>Blue ease s.l.</t>
    <phoneticPr fontId="1" type="noConversion"/>
  </si>
  <si>
    <t>Happy family 888 s.l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</si>
</sst>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;@"/>
    <numFmt numFmtId="177" formatCode="0.00_ ;[Red]\-0.00\ "/>
    <numFmt numFmtId="178" formatCode="0.00_ "/>
    <numFmt numFmtId="179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2" fillId="3" borderId="0" xfId="0" applyNumberFormat="1" applyFont="1" applyFill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2" fillId="6" borderId="0" xfId="0" applyFont="1" applyFill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9"/>
  <sheetViews>
    <sheetView tabSelected="1" topLeftCell="M1" workbookViewId="0">
      <pane ySplit="1" topLeftCell="A2" activePane="bottomLeft" state="frozen"/>
      <selection activeCell="G1" sqref="G1"/>
      <selection pane="bottomLeft" activeCell="AL24" sqref="AL24"/>
    </sheetView>
  </sheetViews>
  <sheetFormatPr defaultRowHeight="13.8" x14ac:dyDescent="0.25"/>
  <cols>
    <col min="1" max="1" width="10.88671875" style="1" customWidth="1"/>
    <col min="2" max="2" width="2.88671875" hidden="1" customWidth="1"/>
    <col min="3" max="3" width="16.5546875" style="2" customWidth="1"/>
    <col min="4" max="5" width="2.88671875" hidden="1" customWidth="1"/>
    <col min="6" max="6" width="6.6640625" style="6" customWidth="1"/>
    <col min="7" max="7" width="2.88671875" hidden="1" customWidth="1"/>
    <col min="8" max="8" width="7.109375" customWidth="1"/>
    <col min="9" max="9" width="3.5546875" hidden="1" customWidth="1"/>
    <col min="10" max="10" width="23.77734375" customWidth="1"/>
    <col min="11" max="12" width="2.88671875" hidden="1" customWidth="1"/>
    <col min="13" max="13" width="21.44140625" style="11" customWidth="1"/>
    <col min="14" max="14" width="28.6640625" customWidth="1"/>
    <col min="15" max="16" width="2.88671875" hidden="1" customWidth="1"/>
    <col min="17" max="17" width="9.44140625" style="7" customWidth="1"/>
    <col min="18" max="19" width="2.88671875" hidden="1" customWidth="1"/>
    <col min="20" max="20" width="8.88671875" style="7"/>
    <col min="21" max="22" width="2.88671875" hidden="1" customWidth="1"/>
    <col min="23" max="23" width="17.21875" style="7" customWidth="1"/>
    <col min="24" max="24" width="2.88671875" hidden="1" customWidth="1"/>
    <col min="25" max="25" width="8.88671875" style="7"/>
    <col min="26" max="26" width="2.88671875" hidden="1" customWidth="1"/>
    <col min="27" max="27" width="8.88671875" style="7"/>
    <col min="28" max="28" width="0" hidden="1" customWidth="1"/>
    <col min="31" max="31" width="13.44140625" style="6" customWidth="1"/>
    <col min="32" max="32" width="8.88671875" style="6"/>
    <col min="35" max="35" width="10.44140625" customWidth="1"/>
    <col min="37" max="38" width="13.21875" customWidth="1"/>
    <col min="39" max="39" width="13.21875" style="7" customWidth="1"/>
    <col min="40" max="40" width="11.21875" customWidth="1"/>
  </cols>
  <sheetData>
    <row r="1" spans="1:41" s="4" customFormat="1" ht="31.2" x14ac:dyDescent="0.25">
      <c r="A1" s="3" t="s">
        <v>130</v>
      </c>
      <c r="C1" s="5" t="s">
        <v>131</v>
      </c>
      <c r="F1" s="4" t="s">
        <v>132</v>
      </c>
      <c r="H1" s="4" t="s">
        <v>133</v>
      </c>
      <c r="J1" s="4" t="s">
        <v>135</v>
      </c>
      <c r="M1" s="9" t="s">
        <v>136</v>
      </c>
      <c r="N1" s="4" t="s">
        <v>137</v>
      </c>
      <c r="Q1" s="13" t="s">
        <v>138</v>
      </c>
      <c r="T1" s="8" t="s">
        <v>141</v>
      </c>
      <c r="W1" s="12" t="s">
        <v>139</v>
      </c>
      <c r="Y1" s="8" t="s">
        <v>142</v>
      </c>
      <c r="AA1" s="8" t="s">
        <v>140</v>
      </c>
      <c r="AC1" s="24" t="s">
        <v>411</v>
      </c>
      <c r="AD1" s="24" t="s">
        <v>412</v>
      </c>
      <c r="AE1" s="24" t="s">
        <v>417</v>
      </c>
      <c r="AF1" s="24" t="s">
        <v>437</v>
      </c>
      <c r="AG1" s="24" t="s">
        <v>418</v>
      </c>
      <c r="AH1" s="24" t="s">
        <v>514</v>
      </c>
      <c r="AI1" s="24" t="s">
        <v>515</v>
      </c>
      <c r="AJ1" s="24" t="s">
        <v>516</v>
      </c>
      <c r="AK1" s="28" t="s">
        <v>518</v>
      </c>
      <c r="AL1" s="28" t="s">
        <v>519</v>
      </c>
      <c r="AM1" s="30" t="s">
        <v>520</v>
      </c>
      <c r="AN1" s="30" t="s">
        <v>538</v>
      </c>
    </row>
    <row r="2" spans="1:41" x14ac:dyDescent="0.25">
      <c r="A2" s="1">
        <v>45110</v>
      </c>
      <c r="C2" s="2" t="s">
        <v>65</v>
      </c>
      <c r="F2" s="6">
        <v>5</v>
      </c>
      <c r="H2">
        <v>88</v>
      </c>
      <c r="J2" t="s">
        <v>0</v>
      </c>
      <c r="M2" s="10" t="s">
        <v>99</v>
      </c>
      <c r="N2" t="s">
        <v>540</v>
      </c>
      <c r="Q2" s="7">
        <v>19</v>
      </c>
      <c r="AA2" s="7">
        <v>19</v>
      </c>
      <c r="AC2">
        <f>IF(ISBLANK(Q2),0,F2)</f>
        <v>5</v>
      </c>
      <c r="AD2">
        <v>18</v>
      </c>
      <c r="AE2" s="6" t="str">
        <f>INDEX(地区归属!B:B,MATCH(J2,地区归属!A:A,0))</f>
        <v>PENINSULA</v>
      </c>
      <c r="AF2" s="6" t="str">
        <f>IF(AD2&lt;=19,"A",IF(AD2&lt;230,"B",IF(AD2&lt;307,"C","D")))</f>
        <v>A</v>
      </c>
      <c r="AG2">
        <f>IF(AC2&gt;6,SUMIFS(合同收费标准!G:G,合同收费标准!B:B,导入发票明细!AE2,合同收费标准!E:E,导入发票明细!AF2,合同收费标准!F:F,"MAS"),SUMIFS(合同收费标准!G:G,合同收费标准!B:B,导入发票明细!AE2,合同收费标准!E:E,导入发票明细!AF2,合同收费标准!F:F,导入发票明细!AC2))</f>
        <v>3.8</v>
      </c>
      <c r="AH2">
        <f>AC2*AG2</f>
        <v>19</v>
      </c>
      <c r="AI2" s="7">
        <f>AA2-AH2</f>
        <v>0</v>
      </c>
      <c r="AK2">
        <f>SUMIFS(CBL托收登记!D:D,CBL托收登记!E:E,N1)</f>
        <v>0</v>
      </c>
      <c r="AM2" s="7">
        <f>IF(AK2=0,0,IF(AK2*0.02&lt;3.2,3.2,AK2*0.02))</f>
        <v>0</v>
      </c>
      <c r="AN2" s="7">
        <f>AI2-AM2</f>
        <v>0</v>
      </c>
    </row>
    <row r="3" spans="1:41" x14ac:dyDescent="0.25">
      <c r="A3" s="1">
        <v>45110</v>
      </c>
      <c r="C3" s="2" t="s">
        <v>65</v>
      </c>
      <c r="F3" s="6">
        <v>5</v>
      </c>
      <c r="H3">
        <v>88</v>
      </c>
      <c r="J3" t="s">
        <v>0</v>
      </c>
      <c r="M3" s="10" t="s">
        <v>99</v>
      </c>
      <c r="N3" t="s">
        <v>517</v>
      </c>
      <c r="W3" s="7">
        <v>44.17</v>
      </c>
      <c r="AA3" s="7">
        <v>44.17</v>
      </c>
      <c r="AC3">
        <f t="shared" ref="AC3:AC65" si="0">IF(ISBLANK(Q3),0,F3)</f>
        <v>0</v>
      </c>
      <c r="AD3">
        <v>18</v>
      </c>
      <c r="AE3" s="6" t="str">
        <f>INDEX(地区归属!B:B,MATCH(J3,地区归属!A:A,0))</f>
        <v>PENINSULA</v>
      </c>
      <c r="AF3" s="6" t="str">
        <f t="shared" ref="AF3:AF66" si="1">IF(AD3&lt;=19,"A",IF(AD3&lt;230,"B",IF(AD3&lt;307,"C","D")))</f>
        <v>A</v>
      </c>
      <c r="AG3">
        <f>IF(AC3&gt;6,SUMIFS(合同收费标准!G:G,合同收费标准!B:B,导入发票明细!AE3,合同收费标准!E:E,导入发票明细!AF3,合同收费标准!F:F,"MAS"),SUMIFS(合同收费标准!G:G,合同收费标准!B:B,导入发票明细!AE3,合同收费标准!E:E,导入发票明细!AF3,合同收费标准!F:F,导入发票明细!AC3))</f>
        <v>0</v>
      </c>
      <c r="AH3">
        <f t="shared" ref="AH3:AH66" si="2">AC3*AG3</f>
        <v>0</v>
      </c>
      <c r="AI3" s="7">
        <f t="shared" ref="AI3:AI66" si="3">AA3-AH3</f>
        <v>44.17</v>
      </c>
      <c r="AK3">
        <f>SUMIFS(CBL托收登记!D:D,CBL托收登记!E:E,N2)</f>
        <v>0</v>
      </c>
      <c r="AM3" s="7">
        <f t="shared" ref="AM3:AM66" si="4">IF(AK3=0,0,IF(AK3*0.02&lt;3.2,3.2,AK3*0.02))</f>
        <v>0</v>
      </c>
      <c r="AN3" s="7">
        <f t="shared" ref="AN3:AN66" si="5">AI3-AM3</f>
        <v>44.17</v>
      </c>
      <c r="AO3" s="26"/>
    </row>
    <row r="4" spans="1:41" x14ac:dyDescent="0.25">
      <c r="A4" s="1">
        <v>45110</v>
      </c>
      <c r="C4" s="2" t="s">
        <v>66</v>
      </c>
      <c r="F4" s="6">
        <v>1</v>
      </c>
      <c r="H4">
        <v>20</v>
      </c>
      <c r="J4" t="s">
        <v>2</v>
      </c>
      <c r="M4" s="10" t="s">
        <v>3</v>
      </c>
      <c r="N4" t="s">
        <v>4</v>
      </c>
      <c r="Q4" s="7">
        <v>6.42</v>
      </c>
      <c r="AA4" s="7">
        <v>6.42</v>
      </c>
      <c r="AC4">
        <f t="shared" si="0"/>
        <v>1</v>
      </c>
      <c r="AD4">
        <v>18</v>
      </c>
      <c r="AE4" s="6" t="str">
        <f>INDEX(地区归属!B:B,MATCH(J4,地区归属!A:A,0))</f>
        <v>PENINSULA</v>
      </c>
      <c r="AF4" s="6" t="str">
        <f t="shared" si="1"/>
        <v>A</v>
      </c>
      <c r="AG4">
        <f>IF(AC4&gt;6,SUMIFS(合同收费标准!G:G,合同收费标准!B:B,导入发票明细!AE4,合同收费标准!E:E,导入发票明细!AF4,合同收费标准!F:F,"MAS"),SUMIFS(合同收费标准!G:G,合同收费标准!B:B,导入发票明细!AE4,合同收费标准!E:E,导入发票明细!AF4,合同收费标准!F:F,导入发票明细!AC4))</f>
        <v>6.42</v>
      </c>
      <c r="AH4">
        <f t="shared" si="2"/>
        <v>6.42</v>
      </c>
      <c r="AI4" s="7">
        <f t="shared" si="3"/>
        <v>0</v>
      </c>
      <c r="AK4">
        <f>SUMIFS(CBL托收登记!D:D,CBL托收登记!E:E,N3)</f>
        <v>0</v>
      </c>
      <c r="AM4" s="7">
        <f t="shared" si="4"/>
        <v>0</v>
      </c>
      <c r="AN4" s="7">
        <f t="shared" si="5"/>
        <v>0</v>
      </c>
    </row>
    <row r="5" spans="1:41" x14ac:dyDescent="0.25">
      <c r="A5" s="1">
        <v>45110</v>
      </c>
      <c r="C5" s="2" t="s">
        <v>67</v>
      </c>
      <c r="F5" s="6">
        <v>2</v>
      </c>
      <c r="H5">
        <v>20</v>
      </c>
      <c r="J5" t="s">
        <v>5</v>
      </c>
      <c r="M5" s="10" t="s">
        <v>100</v>
      </c>
      <c r="N5" t="s">
        <v>6</v>
      </c>
      <c r="Q5" s="7">
        <v>9.6</v>
      </c>
      <c r="AA5" s="7">
        <v>9.6</v>
      </c>
      <c r="AC5">
        <f t="shared" si="0"/>
        <v>2</v>
      </c>
      <c r="AD5">
        <v>18</v>
      </c>
      <c r="AE5" s="6" t="str">
        <f>INDEX(地区归属!B:B,MATCH(J5,地区归属!A:A,0))</f>
        <v>PENINSULA</v>
      </c>
      <c r="AF5" s="6" t="str">
        <f t="shared" si="1"/>
        <v>A</v>
      </c>
      <c r="AG5">
        <f>IF(AC5&gt;6,SUMIFS(合同收费标准!G:G,合同收费标准!B:B,导入发票明细!AE5,合同收费标准!E:E,导入发票明细!AF5,合同收费标准!F:F,"MAS"),SUMIFS(合同收费标准!G:G,合同收费标准!B:B,导入发票明细!AE5,合同收费标准!E:E,导入发票明细!AF5,合同收费标准!F:F,导入发票明细!AC5))</f>
        <v>4.8</v>
      </c>
      <c r="AH5">
        <f t="shared" si="2"/>
        <v>9.6</v>
      </c>
      <c r="AI5" s="7">
        <f t="shared" si="3"/>
        <v>0</v>
      </c>
      <c r="AK5">
        <f>SUMIFS(CBL托收登记!D:D,CBL托收登记!E:E,N4)</f>
        <v>0</v>
      </c>
      <c r="AM5" s="7">
        <f t="shared" si="4"/>
        <v>0</v>
      </c>
      <c r="AN5" s="7">
        <f t="shared" si="5"/>
        <v>0</v>
      </c>
    </row>
    <row r="6" spans="1:41" x14ac:dyDescent="0.25">
      <c r="A6" s="1">
        <v>45110</v>
      </c>
      <c r="C6" s="2" t="s">
        <v>68</v>
      </c>
      <c r="F6" s="6">
        <v>3</v>
      </c>
      <c r="H6">
        <v>30</v>
      </c>
      <c r="J6" t="s">
        <v>5</v>
      </c>
      <c r="M6" s="10" t="s">
        <v>101</v>
      </c>
      <c r="N6" t="s">
        <v>7</v>
      </c>
      <c r="Q6" s="7">
        <v>12.72</v>
      </c>
      <c r="AA6" s="7">
        <v>12.72</v>
      </c>
      <c r="AC6">
        <f t="shared" si="0"/>
        <v>3</v>
      </c>
      <c r="AD6">
        <v>18</v>
      </c>
      <c r="AE6" s="6" t="str">
        <f>INDEX(地区归属!B:B,MATCH(J6,地区归属!A:A,0))</f>
        <v>PENINSULA</v>
      </c>
      <c r="AF6" s="6" t="str">
        <f t="shared" si="1"/>
        <v>A</v>
      </c>
      <c r="AG6">
        <f>IF(AC6&gt;6,SUMIFS(合同收费标准!G:G,合同收费标准!B:B,导入发票明细!AE6,合同收费标准!E:E,导入发票明细!AF6,合同收费标准!F:F,"MAS"),SUMIFS(合同收费标准!G:G,合同收费标准!B:B,导入发票明细!AE6,合同收费标准!E:E,导入发票明细!AF6,合同收费标准!F:F,导入发票明细!AC6))</f>
        <v>4.24</v>
      </c>
      <c r="AH6">
        <f t="shared" si="2"/>
        <v>12.72</v>
      </c>
      <c r="AI6" s="7">
        <f t="shared" si="3"/>
        <v>0</v>
      </c>
      <c r="AK6">
        <f>SUMIFS(CBL托收登记!D:D,CBL托收登记!E:E,N5)</f>
        <v>0</v>
      </c>
      <c r="AM6" s="7">
        <f t="shared" si="4"/>
        <v>0</v>
      </c>
      <c r="AN6" s="7">
        <f t="shared" si="5"/>
        <v>0</v>
      </c>
    </row>
    <row r="7" spans="1:41" x14ac:dyDescent="0.25">
      <c r="A7" s="1">
        <v>45110</v>
      </c>
      <c r="C7" s="2" t="s">
        <v>69</v>
      </c>
      <c r="F7" s="6">
        <v>6</v>
      </c>
      <c r="H7">
        <v>60</v>
      </c>
      <c r="J7" t="s">
        <v>5</v>
      </c>
      <c r="M7" s="10" t="s">
        <v>102</v>
      </c>
      <c r="N7" t="s">
        <v>8</v>
      </c>
      <c r="Q7" s="7">
        <v>20.399999999999999</v>
      </c>
      <c r="AA7" s="7">
        <v>20.399999999999999</v>
      </c>
      <c r="AC7">
        <f t="shared" si="0"/>
        <v>6</v>
      </c>
      <c r="AD7">
        <v>18</v>
      </c>
      <c r="AE7" s="6" t="str">
        <f>INDEX(地区归属!B:B,MATCH(J7,地区归属!A:A,0))</f>
        <v>PENINSULA</v>
      </c>
      <c r="AF7" s="6" t="str">
        <f t="shared" si="1"/>
        <v>A</v>
      </c>
      <c r="AG7">
        <f>IF(AC7&gt;6,SUMIFS(合同收费标准!G:G,合同收费标准!B:B,导入发票明细!AE7,合同收费标准!E:E,导入发票明细!AF7,合同收费标准!F:F,"MAS"),SUMIFS(合同收费标准!G:G,合同收费标准!B:B,导入发票明细!AE7,合同收费标准!E:E,导入发票明细!AF7,合同收费标准!F:F,导入发票明细!AC7))</f>
        <v>3.4</v>
      </c>
      <c r="AH7">
        <f t="shared" si="2"/>
        <v>20.399999999999999</v>
      </c>
      <c r="AI7" s="7">
        <f t="shared" si="3"/>
        <v>0</v>
      </c>
      <c r="AK7">
        <f>SUMIFS(CBL托收登记!D:D,CBL托收登记!E:E,N6)</f>
        <v>0</v>
      </c>
      <c r="AM7" s="7">
        <f t="shared" si="4"/>
        <v>0</v>
      </c>
      <c r="AN7" s="7">
        <f t="shared" si="5"/>
        <v>0</v>
      </c>
    </row>
    <row r="8" spans="1:41" x14ac:dyDescent="0.25">
      <c r="A8" s="1">
        <v>45110</v>
      </c>
      <c r="C8" s="2" t="s">
        <v>70</v>
      </c>
      <c r="F8" s="6">
        <v>1</v>
      </c>
      <c r="H8">
        <v>18</v>
      </c>
      <c r="J8" t="s">
        <v>9</v>
      </c>
      <c r="M8" s="10" t="s">
        <v>103</v>
      </c>
      <c r="N8" t="s">
        <v>10</v>
      </c>
      <c r="Q8" s="7">
        <v>6.42</v>
      </c>
      <c r="AA8" s="7">
        <v>6.42</v>
      </c>
      <c r="AC8">
        <f t="shared" si="0"/>
        <v>1</v>
      </c>
      <c r="AD8">
        <v>18</v>
      </c>
      <c r="AE8" s="6" t="str">
        <f>INDEX(地区归属!B:B,MATCH(J8,地区归属!A:A,0))</f>
        <v>PENINSULA</v>
      </c>
      <c r="AF8" s="6" t="str">
        <f t="shared" si="1"/>
        <v>A</v>
      </c>
      <c r="AG8">
        <f>IF(AC8&gt;6,SUMIFS(合同收费标准!G:G,合同收费标准!B:B,导入发票明细!AE8,合同收费标准!E:E,导入发票明细!AF8,合同收费标准!F:F,"MAS"),SUMIFS(合同收费标准!G:G,合同收费标准!B:B,导入发票明细!AE8,合同收费标准!E:E,导入发票明细!AF8,合同收费标准!F:F,导入发票明细!AC8))</f>
        <v>6.42</v>
      </c>
      <c r="AH8">
        <f t="shared" si="2"/>
        <v>6.42</v>
      </c>
      <c r="AI8" s="7">
        <f t="shared" si="3"/>
        <v>0</v>
      </c>
      <c r="AK8">
        <f>SUMIFS(CBL托收登记!D:D,CBL托收登记!E:E,N7)</f>
        <v>0</v>
      </c>
      <c r="AM8" s="7">
        <f t="shared" si="4"/>
        <v>0</v>
      </c>
      <c r="AN8" s="7">
        <f t="shared" si="5"/>
        <v>0</v>
      </c>
    </row>
    <row r="9" spans="1:41" x14ac:dyDescent="0.25">
      <c r="A9" s="1">
        <v>45111</v>
      </c>
      <c r="C9" s="2" t="s">
        <v>71</v>
      </c>
      <c r="F9" s="6">
        <v>3</v>
      </c>
      <c r="H9">
        <v>54</v>
      </c>
      <c r="J9" t="s">
        <v>11</v>
      </c>
      <c r="M9" s="10" t="s">
        <v>104</v>
      </c>
      <c r="N9" t="s">
        <v>12</v>
      </c>
      <c r="Q9" s="7">
        <v>12.72</v>
      </c>
      <c r="AA9" s="7">
        <v>12.72</v>
      </c>
      <c r="AC9">
        <f t="shared" si="0"/>
        <v>3</v>
      </c>
      <c r="AD9">
        <v>18</v>
      </c>
      <c r="AE9" s="6" t="str">
        <f>INDEX(地区归属!B:B,MATCH(J9,地区归属!A:A,0))</f>
        <v>PENINSULA</v>
      </c>
      <c r="AF9" s="6" t="str">
        <f t="shared" si="1"/>
        <v>A</v>
      </c>
      <c r="AG9">
        <f>IF(AC9&gt;6,SUMIFS(合同收费标准!G:G,合同收费标准!B:B,导入发票明细!AE9,合同收费标准!E:E,导入发票明细!AF9,合同收费标准!F:F,"MAS"),SUMIFS(合同收费标准!G:G,合同收费标准!B:B,导入发票明细!AE9,合同收费标准!E:E,导入发票明细!AF9,合同收费标准!F:F,导入发票明细!AC9))</f>
        <v>4.24</v>
      </c>
      <c r="AH9">
        <f t="shared" si="2"/>
        <v>12.72</v>
      </c>
      <c r="AI9" s="7">
        <f t="shared" si="3"/>
        <v>0</v>
      </c>
      <c r="AK9">
        <f>SUMIFS(CBL托收登记!D:D,CBL托收登记!E:E,N8)</f>
        <v>0</v>
      </c>
      <c r="AM9" s="7">
        <f t="shared" si="4"/>
        <v>0</v>
      </c>
      <c r="AN9" s="7">
        <f t="shared" si="5"/>
        <v>0</v>
      </c>
    </row>
    <row r="10" spans="1:41" x14ac:dyDescent="0.25">
      <c r="A10" s="1">
        <v>45111</v>
      </c>
      <c r="C10" s="2" t="s">
        <v>72</v>
      </c>
      <c r="F10" s="6">
        <v>2</v>
      </c>
      <c r="H10">
        <v>32</v>
      </c>
      <c r="J10" t="s">
        <v>13</v>
      </c>
      <c r="M10" s="10" t="s">
        <v>105</v>
      </c>
      <c r="N10" t="s">
        <v>14</v>
      </c>
      <c r="Q10" s="7">
        <v>9.6</v>
      </c>
      <c r="AA10" s="7">
        <v>9.6</v>
      </c>
      <c r="AC10">
        <f t="shared" si="0"/>
        <v>2</v>
      </c>
      <c r="AD10">
        <v>18</v>
      </c>
      <c r="AE10" s="6" t="str">
        <f>INDEX(地区归属!B:B,MATCH(J10,地区归属!A:A,0))</f>
        <v>PENINSULA</v>
      </c>
      <c r="AF10" s="6" t="str">
        <f t="shared" si="1"/>
        <v>A</v>
      </c>
      <c r="AG10">
        <f>IF(AC10&gt;6,SUMIFS(合同收费标准!G:G,合同收费标准!B:B,导入发票明细!AE10,合同收费标准!E:E,导入发票明细!AF10,合同收费标准!F:F,"MAS"),SUMIFS(合同收费标准!G:G,合同收费标准!B:B,导入发票明细!AE10,合同收费标准!E:E,导入发票明细!AF10,合同收费标准!F:F,导入发票明细!AC10))</f>
        <v>4.8</v>
      </c>
      <c r="AH10">
        <f t="shared" si="2"/>
        <v>9.6</v>
      </c>
      <c r="AI10" s="7">
        <f t="shared" si="3"/>
        <v>0</v>
      </c>
      <c r="AK10">
        <f>SUMIFS(CBL托收登记!D:D,CBL托收登记!E:E,N9)</f>
        <v>0</v>
      </c>
      <c r="AM10" s="7">
        <f t="shared" si="4"/>
        <v>0</v>
      </c>
      <c r="AN10" s="7">
        <f t="shared" si="5"/>
        <v>0</v>
      </c>
    </row>
    <row r="11" spans="1:41" x14ac:dyDescent="0.25">
      <c r="A11" s="1">
        <v>45112</v>
      </c>
      <c r="C11" s="2" t="s">
        <v>73</v>
      </c>
      <c r="F11" s="6">
        <v>1</v>
      </c>
      <c r="H11">
        <v>15</v>
      </c>
      <c r="J11" t="s">
        <v>15</v>
      </c>
      <c r="M11" s="10" t="s">
        <v>106</v>
      </c>
      <c r="N11" t="s">
        <v>16</v>
      </c>
      <c r="Q11" s="7">
        <v>6.42</v>
      </c>
      <c r="AA11" s="7">
        <v>6.42</v>
      </c>
      <c r="AC11">
        <f t="shared" si="0"/>
        <v>1</v>
      </c>
      <c r="AD11">
        <v>18</v>
      </c>
      <c r="AE11" s="6" t="str">
        <f>INDEX(地区归属!B:B,MATCH(J11,地区归属!A:A,0))</f>
        <v>PENINSULA</v>
      </c>
      <c r="AF11" s="6" t="str">
        <f t="shared" si="1"/>
        <v>A</v>
      </c>
      <c r="AG11">
        <f>IF(AC11&gt;6,SUMIFS(合同收费标准!G:G,合同收费标准!B:B,导入发票明细!AE11,合同收费标准!E:E,导入发票明细!AF11,合同收费标准!F:F,"MAS"),SUMIFS(合同收费标准!G:G,合同收费标准!B:B,导入发票明细!AE11,合同收费标准!E:E,导入发票明细!AF11,合同收费标准!F:F,导入发票明细!AC11))</f>
        <v>6.42</v>
      </c>
      <c r="AH11">
        <f t="shared" si="2"/>
        <v>6.42</v>
      </c>
      <c r="AI11" s="7">
        <f t="shared" si="3"/>
        <v>0</v>
      </c>
      <c r="AK11">
        <f>SUMIFS(CBL托收登记!D:D,CBL托收登记!E:E,N10)</f>
        <v>0</v>
      </c>
      <c r="AM11" s="7">
        <f t="shared" si="4"/>
        <v>0</v>
      </c>
      <c r="AN11" s="7">
        <f t="shared" si="5"/>
        <v>0</v>
      </c>
    </row>
    <row r="12" spans="1:41" x14ac:dyDescent="0.25">
      <c r="A12" s="1">
        <v>45112</v>
      </c>
      <c r="C12" s="2" t="s">
        <v>74</v>
      </c>
      <c r="F12" s="6">
        <v>3</v>
      </c>
      <c r="H12">
        <v>65</v>
      </c>
      <c r="J12" t="s">
        <v>17</v>
      </c>
      <c r="M12" s="10" t="s">
        <v>107</v>
      </c>
      <c r="N12" t="s">
        <v>18</v>
      </c>
      <c r="Q12" s="7">
        <v>12.72</v>
      </c>
      <c r="AA12" s="7">
        <v>12.72</v>
      </c>
      <c r="AC12">
        <f t="shared" si="0"/>
        <v>3</v>
      </c>
      <c r="AD12">
        <v>18</v>
      </c>
      <c r="AE12" s="6" t="str">
        <f>INDEX(地区归属!B:B,MATCH(J12,地区归属!A:A,0))</f>
        <v>PENINSULA</v>
      </c>
      <c r="AF12" s="6" t="str">
        <f t="shared" si="1"/>
        <v>A</v>
      </c>
      <c r="AG12">
        <f>IF(AC12&gt;6,SUMIFS(合同收费标准!G:G,合同收费标准!B:B,导入发票明细!AE12,合同收费标准!E:E,导入发票明细!AF12,合同收费标准!F:F,"MAS"),SUMIFS(合同收费标准!G:G,合同收费标准!B:B,导入发票明细!AE12,合同收费标准!E:E,导入发票明细!AF12,合同收费标准!F:F,导入发票明细!AC12))</f>
        <v>4.24</v>
      </c>
      <c r="AH12">
        <f t="shared" si="2"/>
        <v>12.72</v>
      </c>
      <c r="AI12" s="7">
        <f t="shared" si="3"/>
        <v>0</v>
      </c>
      <c r="AK12">
        <f>SUMIFS(CBL托收登记!D:D,CBL托收登记!E:E,N11)</f>
        <v>0</v>
      </c>
      <c r="AM12" s="7">
        <f t="shared" si="4"/>
        <v>0</v>
      </c>
      <c r="AN12" s="7">
        <f t="shared" si="5"/>
        <v>0</v>
      </c>
    </row>
    <row r="13" spans="1:41" x14ac:dyDescent="0.25">
      <c r="A13" s="1">
        <v>45112</v>
      </c>
      <c r="C13" s="2" t="s">
        <v>75</v>
      </c>
      <c r="F13" s="6">
        <v>3</v>
      </c>
      <c r="H13">
        <v>47</v>
      </c>
      <c r="J13" t="s">
        <v>19</v>
      </c>
      <c r="M13" s="10" t="s">
        <v>108</v>
      </c>
      <c r="N13" t="s">
        <v>446</v>
      </c>
      <c r="Q13" s="7">
        <v>12.72</v>
      </c>
      <c r="AA13" s="7">
        <v>12.72</v>
      </c>
      <c r="AC13">
        <f t="shared" si="0"/>
        <v>3</v>
      </c>
      <c r="AD13">
        <v>18</v>
      </c>
      <c r="AE13" s="6" t="str">
        <f>INDEX(地区归属!B:B,MATCH(J13,地区归属!A:A,0))</f>
        <v>PENINSULA</v>
      </c>
      <c r="AF13" s="6" t="str">
        <f t="shared" si="1"/>
        <v>A</v>
      </c>
      <c r="AG13">
        <f>IF(AC13&gt;6,SUMIFS(合同收费标准!G:G,合同收费标准!B:B,导入发票明细!AE13,合同收费标准!E:E,导入发票明细!AF13,合同收费标准!F:F,"MAS"),SUMIFS(合同收费标准!G:G,合同收费标准!B:B,导入发票明细!AE13,合同收费标准!E:E,导入发票明细!AF13,合同收费标准!F:F,导入发票明细!AC13))</f>
        <v>4.24</v>
      </c>
      <c r="AH13">
        <f t="shared" si="2"/>
        <v>12.72</v>
      </c>
      <c r="AI13" s="7">
        <f t="shared" si="3"/>
        <v>0</v>
      </c>
      <c r="AK13">
        <f>SUMIFS(CBL托收登记!D:D,CBL托收登记!E:E,N12)</f>
        <v>0</v>
      </c>
      <c r="AM13" s="7">
        <f t="shared" si="4"/>
        <v>0</v>
      </c>
      <c r="AN13" s="7">
        <f t="shared" si="5"/>
        <v>0</v>
      </c>
    </row>
    <row r="14" spans="1:41" x14ac:dyDescent="0.25">
      <c r="A14" s="1">
        <v>45113</v>
      </c>
      <c r="C14" s="2" t="s">
        <v>76</v>
      </c>
      <c r="F14" s="25">
        <v>2</v>
      </c>
      <c r="G14" s="26"/>
      <c r="H14" s="26">
        <v>27</v>
      </c>
      <c r="I14" s="26"/>
      <c r="J14" s="26" t="s">
        <v>21</v>
      </c>
      <c r="M14" s="10" t="s">
        <v>109</v>
      </c>
      <c r="N14" t="s">
        <v>22</v>
      </c>
      <c r="Q14" s="7">
        <v>22.9</v>
      </c>
      <c r="AA14" s="7">
        <v>22.9</v>
      </c>
      <c r="AC14">
        <f t="shared" si="0"/>
        <v>2</v>
      </c>
      <c r="AD14">
        <v>18</v>
      </c>
      <c r="AE14" s="25" t="str">
        <f>INDEX(地区归属!B:B,MATCH(J14,地区归属!A:A,0))</f>
        <v>PENINSULA</v>
      </c>
      <c r="AF14" s="25" t="str">
        <f t="shared" si="1"/>
        <v>A</v>
      </c>
      <c r="AG14">
        <f>IF(AC14&gt;6,SUMIFS(合同收费标准!G:G,合同收费标准!B:B,导入发票明细!AE14,合同收费标准!E:E,导入发票明细!AF14,合同收费标准!F:F,"MAS"),SUMIFS(合同收费标准!G:G,合同收费标准!B:B,导入发票明细!AE14,合同收费标准!E:E,导入发票明细!AF14,合同收费标准!F:F,导入发票明细!AC14))</f>
        <v>4.8</v>
      </c>
      <c r="AH14">
        <f t="shared" si="2"/>
        <v>9.6</v>
      </c>
      <c r="AI14" s="27">
        <f>AA14-AH14</f>
        <v>13.299999999999999</v>
      </c>
      <c r="AJ14" s="26"/>
      <c r="AK14">
        <f>SUMIFS(CBL托收登记!D:D,CBL托收登记!E:E,N13)</f>
        <v>0</v>
      </c>
      <c r="AM14" s="7">
        <f t="shared" si="4"/>
        <v>0</v>
      </c>
      <c r="AN14" s="7">
        <f t="shared" si="5"/>
        <v>13.299999999999999</v>
      </c>
    </row>
    <row r="15" spans="1:41" x14ac:dyDescent="0.25">
      <c r="A15" s="1">
        <v>45114</v>
      </c>
      <c r="C15" s="2" t="s">
        <v>77</v>
      </c>
      <c r="F15" s="6">
        <v>1</v>
      </c>
      <c r="H15">
        <v>14</v>
      </c>
      <c r="J15" t="s">
        <v>5</v>
      </c>
      <c r="M15" s="10" t="s">
        <v>110</v>
      </c>
      <c r="N15" t="s">
        <v>23</v>
      </c>
      <c r="Q15" s="7">
        <v>6.42</v>
      </c>
      <c r="AA15" s="7">
        <v>6.42</v>
      </c>
      <c r="AC15">
        <f t="shared" si="0"/>
        <v>1</v>
      </c>
      <c r="AD15">
        <v>18</v>
      </c>
      <c r="AE15" s="6" t="str">
        <f>INDEX(地区归属!B:B,MATCH(J15,地区归属!A:A,0))</f>
        <v>PENINSULA</v>
      </c>
      <c r="AF15" s="6" t="str">
        <f t="shared" si="1"/>
        <v>A</v>
      </c>
      <c r="AG15">
        <f>IF(AC15&gt;6,SUMIFS(合同收费标准!G:G,合同收费标准!B:B,导入发票明细!AE15,合同收费标准!E:E,导入发票明细!AF15,合同收费标准!F:F,"MAS"),SUMIFS(合同收费标准!G:G,合同收费标准!B:B,导入发票明细!AE15,合同收费标准!E:E,导入发票明细!AF15,合同收费标准!F:F,导入发票明细!AC15))</f>
        <v>6.42</v>
      </c>
      <c r="AH15">
        <f t="shared" si="2"/>
        <v>6.42</v>
      </c>
      <c r="AI15" s="7">
        <f t="shared" si="3"/>
        <v>0</v>
      </c>
      <c r="AK15">
        <f>SUMIFS(CBL托收登记!D:D,CBL托收登记!E:E,N14)</f>
        <v>0</v>
      </c>
      <c r="AM15" s="7">
        <f t="shared" si="4"/>
        <v>0</v>
      </c>
      <c r="AN15" s="7">
        <f t="shared" si="5"/>
        <v>0</v>
      </c>
    </row>
    <row r="16" spans="1:41" x14ac:dyDescent="0.25">
      <c r="A16" s="1">
        <v>45114</v>
      </c>
      <c r="C16" s="2" t="s">
        <v>78</v>
      </c>
      <c r="F16" s="6">
        <v>1</v>
      </c>
      <c r="H16">
        <v>18</v>
      </c>
      <c r="J16" t="s">
        <v>24</v>
      </c>
      <c r="M16" s="10" t="s">
        <v>25</v>
      </c>
      <c r="N16" t="s">
        <v>26</v>
      </c>
      <c r="Q16" s="7">
        <v>6.42</v>
      </c>
      <c r="AA16" s="7">
        <v>6.42</v>
      </c>
      <c r="AC16">
        <f t="shared" si="0"/>
        <v>1</v>
      </c>
      <c r="AD16">
        <v>18</v>
      </c>
      <c r="AE16" s="6" t="str">
        <f>INDEX(地区归属!B:B,MATCH(J16,地区归属!A:A,0))</f>
        <v>PENINSULA</v>
      </c>
      <c r="AF16" s="6" t="str">
        <f t="shared" si="1"/>
        <v>A</v>
      </c>
      <c r="AG16">
        <f>IF(AC16&gt;6,SUMIFS(合同收费标准!G:G,合同收费标准!B:B,导入发票明细!AE16,合同收费标准!E:E,导入发票明细!AF16,合同收费标准!F:F,"MAS"),SUMIFS(合同收费标准!G:G,合同收费标准!B:B,导入发票明细!AE16,合同收费标准!E:E,导入发票明细!AF16,合同收费标准!F:F,导入发票明细!AC16))</f>
        <v>6.42</v>
      </c>
      <c r="AH16">
        <f t="shared" si="2"/>
        <v>6.42</v>
      </c>
      <c r="AI16" s="7">
        <f t="shared" si="3"/>
        <v>0</v>
      </c>
      <c r="AK16">
        <f>SUMIFS(CBL托收登记!D:D,CBL托收登记!E:E,N15)</f>
        <v>0</v>
      </c>
      <c r="AM16" s="7">
        <f t="shared" si="4"/>
        <v>0</v>
      </c>
      <c r="AN16" s="7">
        <f t="shared" si="5"/>
        <v>0</v>
      </c>
    </row>
    <row r="17" spans="1:41" x14ac:dyDescent="0.25">
      <c r="A17" s="1">
        <v>45114</v>
      </c>
      <c r="C17" s="2" t="s">
        <v>79</v>
      </c>
      <c r="F17" s="6">
        <v>1</v>
      </c>
      <c r="H17">
        <v>19</v>
      </c>
      <c r="J17" t="s">
        <v>27</v>
      </c>
      <c r="M17" s="10" t="s">
        <v>111</v>
      </c>
      <c r="N17" t="s">
        <v>28</v>
      </c>
      <c r="Q17" s="7">
        <v>6.42</v>
      </c>
      <c r="AA17" s="7">
        <v>6.42</v>
      </c>
      <c r="AC17">
        <f t="shared" si="0"/>
        <v>1</v>
      </c>
      <c r="AD17">
        <v>18</v>
      </c>
      <c r="AE17" s="6" t="str">
        <f>INDEX(地区归属!B:B,MATCH(J17,地区归属!A:A,0))</f>
        <v>PENINSULA</v>
      </c>
      <c r="AF17" s="6" t="str">
        <f t="shared" si="1"/>
        <v>A</v>
      </c>
      <c r="AG17">
        <f>IF(AC17&gt;6,SUMIFS(合同收费标准!G:G,合同收费标准!B:B,导入发票明细!AE17,合同收费标准!E:E,导入发票明细!AF17,合同收费标准!F:F,"MAS"),SUMIFS(合同收费标准!G:G,合同收费标准!B:B,导入发票明细!AE17,合同收费标准!E:E,导入发票明细!AF17,合同收费标准!F:F,导入发票明细!AC17))</f>
        <v>6.42</v>
      </c>
      <c r="AH17">
        <f t="shared" si="2"/>
        <v>6.42</v>
      </c>
      <c r="AI17" s="7">
        <f t="shared" si="3"/>
        <v>0</v>
      </c>
      <c r="AK17">
        <f>SUMIFS(CBL托收登记!D:D,CBL托收登记!E:E,N16)</f>
        <v>0</v>
      </c>
      <c r="AM17" s="7">
        <f t="shared" si="4"/>
        <v>0</v>
      </c>
      <c r="AN17" s="7">
        <f t="shared" si="5"/>
        <v>0</v>
      </c>
    </row>
    <row r="18" spans="1:41" x14ac:dyDescent="0.25">
      <c r="A18" s="1">
        <v>45114</v>
      </c>
      <c r="C18" s="2" t="s">
        <v>80</v>
      </c>
      <c r="F18" s="6">
        <v>1</v>
      </c>
      <c r="H18">
        <v>19</v>
      </c>
      <c r="J18" t="s">
        <v>29</v>
      </c>
      <c r="M18" s="10" t="s">
        <v>112</v>
      </c>
      <c r="N18" t="s">
        <v>30</v>
      </c>
      <c r="Q18" s="7">
        <v>6.42</v>
      </c>
      <c r="AA18" s="7">
        <v>6.42</v>
      </c>
      <c r="AC18">
        <f t="shared" si="0"/>
        <v>1</v>
      </c>
      <c r="AD18">
        <v>18</v>
      </c>
      <c r="AE18" s="6" t="str">
        <f>INDEX(地区归属!B:B,MATCH(J18,地区归属!A:A,0))</f>
        <v>PENINSULA</v>
      </c>
      <c r="AF18" s="6" t="str">
        <f t="shared" si="1"/>
        <v>A</v>
      </c>
      <c r="AG18">
        <f>IF(AC18&gt;6,SUMIFS(合同收费标准!G:G,合同收费标准!B:B,导入发票明细!AE18,合同收费标准!E:E,导入发票明细!AF18,合同收费标准!F:F,"MAS"),SUMIFS(合同收费标准!G:G,合同收费标准!B:B,导入发票明细!AE18,合同收费标准!E:E,导入发票明细!AF18,合同收费标准!F:F,导入发票明细!AC18))</f>
        <v>6.42</v>
      </c>
      <c r="AH18">
        <f t="shared" si="2"/>
        <v>6.42</v>
      </c>
      <c r="AI18" s="7">
        <f t="shared" si="3"/>
        <v>0</v>
      </c>
      <c r="AK18">
        <f>SUMIFS(CBL托收登记!D:D,CBL托收登记!E:E,N17)</f>
        <v>0</v>
      </c>
      <c r="AM18" s="7">
        <f t="shared" si="4"/>
        <v>0</v>
      </c>
      <c r="AN18" s="7">
        <f t="shared" si="5"/>
        <v>0</v>
      </c>
    </row>
    <row r="19" spans="1:41" x14ac:dyDescent="0.25">
      <c r="A19" s="1">
        <v>45114</v>
      </c>
      <c r="C19" s="2" t="s">
        <v>80</v>
      </c>
      <c r="F19" s="6">
        <v>1</v>
      </c>
      <c r="H19">
        <v>19</v>
      </c>
      <c r="J19" t="s">
        <v>29</v>
      </c>
      <c r="M19" s="10" t="s">
        <v>112</v>
      </c>
      <c r="N19" t="s">
        <v>1</v>
      </c>
      <c r="W19" s="7">
        <v>3.49</v>
      </c>
      <c r="AA19" s="7">
        <v>3.49</v>
      </c>
      <c r="AC19">
        <f t="shared" si="0"/>
        <v>0</v>
      </c>
      <c r="AD19">
        <v>18</v>
      </c>
      <c r="AE19" s="6" t="str">
        <f>INDEX(地区归属!B:B,MATCH(J19,地区归属!A:A,0))</f>
        <v>PENINSULA</v>
      </c>
      <c r="AF19" s="6" t="str">
        <f t="shared" si="1"/>
        <v>A</v>
      </c>
      <c r="AG19">
        <f>IF(AC19&gt;6,SUMIFS(合同收费标准!G:G,合同收费标准!B:B,导入发票明细!AE19,合同收费标准!E:E,导入发票明细!AF19,合同收费标准!F:F,"MAS"),SUMIFS(合同收费标准!G:G,合同收费标准!B:B,导入发票明细!AE19,合同收费标准!E:E,导入发票明细!AF19,合同收费标准!F:F,导入发票明细!AC19))</f>
        <v>0</v>
      </c>
      <c r="AH19">
        <f t="shared" si="2"/>
        <v>0</v>
      </c>
      <c r="AI19" s="7">
        <f t="shared" si="3"/>
        <v>3.49</v>
      </c>
      <c r="AK19">
        <f>SUMIFS(CBL托收登记!D:D,CBL托收登记!E:E,N18)</f>
        <v>174.55</v>
      </c>
      <c r="AM19" s="7">
        <f t="shared" si="4"/>
        <v>3.4910000000000001</v>
      </c>
      <c r="AN19" s="7">
        <f t="shared" si="5"/>
        <v>-9.9999999999988987E-4</v>
      </c>
    </row>
    <row r="20" spans="1:41" x14ac:dyDescent="0.25">
      <c r="A20" s="1">
        <v>45114</v>
      </c>
      <c r="C20" s="2" t="s">
        <v>81</v>
      </c>
      <c r="F20" s="6">
        <v>1</v>
      </c>
      <c r="H20">
        <v>19</v>
      </c>
      <c r="J20" t="s">
        <v>31</v>
      </c>
      <c r="M20" s="10" t="s">
        <v>113</v>
      </c>
      <c r="N20" t="s">
        <v>32</v>
      </c>
      <c r="Q20" s="7">
        <v>6.42</v>
      </c>
      <c r="AA20" s="7">
        <v>6.42</v>
      </c>
      <c r="AC20">
        <f t="shared" si="0"/>
        <v>1</v>
      </c>
      <c r="AD20">
        <v>18</v>
      </c>
      <c r="AE20" s="6" t="str">
        <f>INDEX(地区归属!B:B,MATCH(J20,地区归属!A:A,0))</f>
        <v>PENINSULA</v>
      </c>
      <c r="AF20" s="6" t="str">
        <f t="shared" si="1"/>
        <v>A</v>
      </c>
      <c r="AG20">
        <f>IF(AC20&gt;6,SUMIFS(合同收费标准!G:G,合同收费标准!B:B,导入发票明细!AE20,合同收费标准!E:E,导入发票明细!AF20,合同收费标准!F:F,"MAS"),SUMIFS(合同收费标准!G:G,合同收费标准!B:B,导入发票明细!AE20,合同收费标准!E:E,导入发票明细!AF20,合同收费标准!F:F,导入发票明细!AC20))</f>
        <v>6.42</v>
      </c>
      <c r="AH20">
        <f t="shared" si="2"/>
        <v>6.42</v>
      </c>
      <c r="AI20" s="7">
        <f t="shared" si="3"/>
        <v>0</v>
      </c>
      <c r="AK20">
        <f>SUMIFS(CBL托收登记!D:D,CBL托收登记!E:E,N19)</f>
        <v>0</v>
      </c>
      <c r="AM20" s="7">
        <f t="shared" si="4"/>
        <v>0</v>
      </c>
      <c r="AN20" s="7">
        <f t="shared" si="5"/>
        <v>0</v>
      </c>
    </row>
    <row r="21" spans="1:41" x14ac:dyDescent="0.25">
      <c r="A21" s="1">
        <v>45114</v>
      </c>
      <c r="C21" s="2" t="s">
        <v>82</v>
      </c>
      <c r="F21" s="6">
        <v>1</v>
      </c>
      <c r="H21">
        <v>19</v>
      </c>
      <c r="J21" t="s">
        <v>33</v>
      </c>
      <c r="M21" s="10" t="s">
        <v>114</v>
      </c>
      <c r="N21" t="s">
        <v>34</v>
      </c>
      <c r="Q21" s="7">
        <v>6.42</v>
      </c>
      <c r="AA21" s="7">
        <v>6.42</v>
      </c>
      <c r="AC21">
        <f t="shared" si="0"/>
        <v>1</v>
      </c>
      <c r="AD21">
        <v>18</v>
      </c>
      <c r="AE21" s="6" t="str">
        <f>INDEX(地区归属!B:B,MATCH(J21,地区归属!A:A,0))</f>
        <v>PENINSULA</v>
      </c>
      <c r="AF21" s="6" t="str">
        <f t="shared" si="1"/>
        <v>A</v>
      </c>
      <c r="AG21">
        <f>IF(AC21&gt;6,SUMIFS(合同收费标准!G:G,合同收费标准!B:B,导入发票明细!AE21,合同收费标准!E:E,导入发票明细!AF21,合同收费标准!F:F,"MAS"),SUMIFS(合同收费标准!G:G,合同收费标准!B:B,导入发票明细!AE21,合同收费标准!E:E,导入发票明细!AF21,合同收费标准!F:F,导入发票明细!AC21))</f>
        <v>6.42</v>
      </c>
      <c r="AH21">
        <f t="shared" si="2"/>
        <v>6.42</v>
      </c>
      <c r="AI21" s="7">
        <f t="shared" si="3"/>
        <v>0</v>
      </c>
      <c r="AK21">
        <f>SUMIFS(CBL托收登记!D:D,CBL托收登记!E:E,N20)</f>
        <v>0</v>
      </c>
      <c r="AM21" s="7">
        <f t="shared" si="4"/>
        <v>0</v>
      </c>
      <c r="AN21" s="7">
        <f t="shared" si="5"/>
        <v>0</v>
      </c>
    </row>
    <row r="22" spans="1:41" x14ac:dyDescent="0.25">
      <c r="A22" s="1">
        <v>45114</v>
      </c>
      <c r="C22" s="2" t="s">
        <v>82</v>
      </c>
      <c r="F22" s="6">
        <v>1</v>
      </c>
      <c r="H22">
        <v>19</v>
      </c>
      <c r="J22" t="s">
        <v>33</v>
      </c>
      <c r="M22" s="10" t="s">
        <v>114</v>
      </c>
      <c r="N22" t="s">
        <v>1</v>
      </c>
      <c r="W22" s="7">
        <v>7.99</v>
      </c>
      <c r="AA22" s="7">
        <v>7.99</v>
      </c>
      <c r="AC22">
        <f t="shared" si="0"/>
        <v>0</v>
      </c>
      <c r="AD22">
        <v>18</v>
      </c>
      <c r="AE22" s="6" t="str">
        <f>INDEX(地区归属!B:B,MATCH(J22,地区归属!A:A,0))</f>
        <v>PENINSULA</v>
      </c>
      <c r="AF22" s="6" t="str">
        <f t="shared" si="1"/>
        <v>A</v>
      </c>
      <c r="AG22">
        <f>IF(AC22&gt;6,SUMIFS(合同收费标准!G:G,合同收费标准!B:B,导入发票明细!AE22,合同收费标准!E:E,导入发票明细!AF22,合同收费标准!F:F,"MAS"),SUMIFS(合同收费标准!G:G,合同收费标准!B:B,导入发票明细!AE22,合同收费标准!E:E,导入发票明细!AF22,合同收费标准!F:F,导入发票明细!AC22))</f>
        <v>0</v>
      </c>
      <c r="AH22">
        <f t="shared" si="2"/>
        <v>0</v>
      </c>
      <c r="AI22" s="7">
        <f t="shared" si="3"/>
        <v>7.99</v>
      </c>
      <c r="AK22">
        <f>SUMIFS(CBL托收登记!D:D,CBL托收登记!E:E,N21)</f>
        <v>0</v>
      </c>
      <c r="AM22" s="7">
        <f t="shared" si="4"/>
        <v>0</v>
      </c>
      <c r="AN22" s="7">
        <f t="shared" si="5"/>
        <v>7.99</v>
      </c>
      <c r="AO22" s="26"/>
    </row>
    <row r="23" spans="1:41" x14ac:dyDescent="0.25">
      <c r="A23" s="1">
        <v>45114</v>
      </c>
      <c r="C23" s="2" t="s">
        <v>83</v>
      </c>
      <c r="F23" s="6">
        <v>2</v>
      </c>
      <c r="H23">
        <v>38</v>
      </c>
      <c r="J23" t="s">
        <v>5</v>
      </c>
      <c r="M23" s="10" t="s">
        <v>115</v>
      </c>
      <c r="N23" t="s">
        <v>35</v>
      </c>
      <c r="Q23" s="7">
        <v>9.6</v>
      </c>
      <c r="AA23" s="7">
        <v>9.6</v>
      </c>
      <c r="AC23">
        <f t="shared" si="0"/>
        <v>2</v>
      </c>
      <c r="AD23">
        <v>18</v>
      </c>
      <c r="AE23" s="6" t="str">
        <f>INDEX(地区归属!B:B,MATCH(J23,地区归属!A:A,0))</f>
        <v>PENINSULA</v>
      </c>
      <c r="AF23" s="6" t="str">
        <f t="shared" si="1"/>
        <v>A</v>
      </c>
      <c r="AG23">
        <f>IF(AC23&gt;6,SUMIFS(合同收费标准!G:G,合同收费标准!B:B,导入发票明细!AE23,合同收费标准!E:E,导入发票明细!AF23,合同收费标准!F:F,"MAS"),SUMIFS(合同收费标准!G:G,合同收费标准!B:B,导入发票明细!AE23,合同收费标准!E:E,导入发票明细!AF23,合同收费标准!F:F,导入发票明细!AC23))</f>
        <v>4.8</v>
      </c>
      <c r="AH23">
        <f t="shared" si="2"/>
        <v>9.6</v>
      </c>
      <c r="AI23" s="7">
        <f t="shared" si="3"/>
        <v>0</v>
      </c>
      <c r="AK23">
        <f>SUMIFS(CBL托收登记!D:D,CBL托收登记!E:E,N22)</f>
        <v>0</v>
      </c>
      <c r="AM23" s="7">
        <f t="shared" si="4"/>
        <v>0</v>
      </c>
      <c r="AN23" s="7">
        <f t="shared" si="5"/>
        <v>0</v>
      </c>
    </row>
    <row r="24" spans="1:41" x14ac:dyDescent="0.25">
      <c r="A24" s="1">
        <v>45114</v>
      </c>
      <c r="C24" s="2" t="s">
        <v>84</v>
      </c>
      <c r="F24" s="6">
        <v>2</v>
      </c>
      <c r="H24">
        <v>38</v>
      </c>
      <c r="J24" t="s">
        <v>36</v>
      </c>
      <c r="M24" s="10" t="s">
        <v>116</v>
      </c>
      <c r="N24" t="s">
        <v>37</v>
      </c>
      <c r="Q24" s="7">
        <v>9.6</v>
      </c>
      <c r="AA24" s="7">
        <v>9.6</v>
      </c>
      <c r="AC24">
        <f t="shared" si="0"/>
        <v>2</v>
      </c>
      <c r="AD24">
        <v>18</v>
      </c>
      <c r="AE24" s="6" t="str">
        <f>INDEX(地区归属!B:B,MATCH(J24,地区归属!A:A,0))</f>
        <v>PENINSULA</v>
      </c>
      <c r="AF24" s="6" t="str">
        <f t="shared" si="1"/>
        <v>A</v>
      </c>
      <c r="AG24">
        <f>IF(AC24&gt;6,SUMIFS(合同收费标准!G:G,合同收费标准!B:B,导入发票明细!AE24,合同收费标准!E:E,导入发票明细!AF24,合同收费标准!F:F,"MAS"),SUMIFS(合同收费标准!G:G,合同收费标准!B:B,导入发票明细!AE24,合同收费标准!E:E,导入发票明细!AF24,合同收费标准!F:F,导入发票明细!AC24))</f>
        <v>4.8</v>
      </c>
      <c r="AH24">
        <f t="shared" si="2"/>
        <v>9.6</v>
      </c>
      <c r="AI24" s="7">
        <f t="shared" si="3"/>
        <v>0</v>
      </c>
      <c r="AK24">
        <f>SUMIFS(CBL托收登记!D:D,CBL托收登记!E:E,N23)</f>
        <v>0</v>
      </c>
      <c r="AM24" s="7">
        <f t="shared" si="4"/>
        <v>0</v>
      </c>
      <c r="AN24" s="7">
        <f t="shared" si="5"/>
        <v>0</v>
      </c>
    </row>
    <row r="25" spans="1:41" x14ac:dyDescent="0.25">
      <c r="A25" s="1">
        <v>45114</v>
      </c>
      <c r="C25" s="2" t="s">
        <v>85</v>
      </c>
      <c r="F25" s="6">
        <v>3</v>
      </c>
      <c r="H25">
        <v>58</v>
      </c>
      <c r="J25" t="s">
        <v>38</v>
      </c>
      <c r="M25" s="10" t="s">
        <v>117</v>
      </c>
      <c r="N25" t="s">
        <v>39</v>
      </c>
      <c r="Q25" s="7">
        <v>12.72</v>
      </c>
      <c r="AA25" s="7">
        <v>12.72</v>
      </c>
      <c r="AC25">
        <f t="shared" si="0"/>
        <v>3</v>
      </c>
      <c r="AD25">
        <v>18</v>
      </c>
      <c r="AE25" s="6" t="str">
        <f>INDEX(地区归属!B:B,MATCH(J25,地区归属!A:A,0))</f>
        <v>PENINSULA</v>
      </c>
      <c r="AF25" s="6" t="str">
        <f t="shared" si="1"/>
        <v>A</v>
      </c>
      <c r="AG25">
        <f>IF(AC25&gt;6,SUMIFS(合同收费标准!G:G,合同收费标准!B:B,导入发票明细!AE25,合同收费标准!E:E,导入发票明细!AF25,合同收费标准!F:F,"MAS"),SUMIFS(合同收费标准!G:G,合同收费标准!B:B,导入发票明细!AE25,合同收费标准!E:E,导入发票明细!AF25,合同收费标准!F:F,导入发票明细!AC25))</f>
        <v>4.24</v>
      </c>
      <c r="AH25">
        <f t="shared" si="2"/>
        <v>12.72</v>
      </c>
      <c r="AI25" s="7">
        <f t="shared" si="3"/>
        <v>0</v>
      </c>
      <c r="AK25">
        <f>SUMIFS(CBL托收登记!D:D,CBL托收登记!E:E,N24)</f>
        <v>0</v>
      </c>
      <c r="AM25" s="7">
        <f t="shared" si="4"/>
        <v>0</v>
      </c>
      <c r="AN25" s="7">
        <f t="shared" si="5"/>
        <v>0</v>
      </c>
    </row>
    <row r="26" spans="1:41" x14ac:dyDescent="0.25">
      <c r="A26" s="1">
        <v>45114</v>
      </c>
      <c r="C26" s="2" t="s">
        <v>86</v>
      </c>
      <c r="F26" s="6">
        <v>2</v>
      </c>
      <c r="H26">
        <v>38</v>
      </c>
      <c r="J26" t="s">
        <v>40</v>
      </c>
      <c r="M26" s="10" t="s">
        <v>118</v>
      </c>
      <c r="N26" t="s">
        <v>41</v>
      </c>
      <c r="Q26" s="7">
        <v>9.6</v>
      </c>
      <c r="AA26" s="7">
        <v>9.6</v>
      </c>
      <c r="AC26">
        <f t="shared" si="0"/>
        <v>2</v>
      </c>
      <c r="AD26">
        <v>18</v>
      </c>
      <c r="AE26" s="6" t="str">
        <f>INDEX(地区归属!B:B,MATCH(J26,地区归属!A:A,0))</f>
        <v>PENINSULA</v>
      </c>
      <c r="AF26" s="6" t="str">
        <f t="shared" si="1"/>
        <v>A</v>
      </c>
      <c r="AG26">
        <f>IF(AC26&gt;6,SUMIFS(合同收费标准!G:G,合同收费标准!B:B,导入发票明细!AE26,合同收费标准!E:E,导入发票明细!AF26,合同收费标准!F:F,"MAS"),SUMIFS(合同收费标准!G:G,合同收费标准!B:B,导入发票明细!AE26,合同收费标准!E:E,导入发票明细!AF26,合同收费标准!F:F,导入发票明细!AC26))</f>
        <v>4.8</v>
      </c>
      <c r="AH26">
        <f t="shared" si="2"/>
        <v>9.6</v>
      </c>
      <c r="AI26" s="7">
        <f t="shared" si="3"/>
        <v>0</v>
      </c>
      <c r="AK26">
        <f>SUMIFS(CBL托收登记!D:D,CBL托收登记!E:E,N25)</f>
        <v>0</v>
      </c>
      <c r="AM26" s="7">
        <f t="shared" si="4"/>
        <v>0</v>
      </c>
      <c r="AN26" s="7">
        <f t="shared" si="5"/>
        <v>0</v>
      </c>
    </row>
    <row r="27" spans="1:41" x14ac:dyDescent="0.25">
      <c r="A27" s="1">
        <v>45117</v>
      </c>
      <c r="C27" s="2" t="s">
        <v>87</v>
      </c>
      <c r="F27" s="6">
        <v>1</v>
      </c>
      <c r="H27">
        <v>14</v>
      </c>
      <c r="J27" t="s">
        <v>9</v>
      </c>
      <c r="M27" s="10" t="s">
        <v>119</v>
      </c>
      <c r="N27" t="s">
        <v>42</v>
      </c>
      <c r="Q27" s="7">
        <v>6.42</v>
      </c>
      <c r="AA27" s="7">
        <v>6.42</v>
      </c>
      <c r="AC27">
        <f t="shared" si="0"/>
        <v>1</v>
      </c>
      <c r="AD27">
        <v>18</v>
      </c>
      <c r="AE27" s="6" t="str">
        <f>INDEX(地区归属!B:B,MATCH(J27,地区归属!A:A,0))</f>
        <v>PENINSULA</v>
      </c>
      <c r="AF27" s="6" t="str">
        <f t="shared" si="1"/>
        <v>A</v>
      </c>
      <c r="AG27">
        <f>IF(AC27&gt;6,SUMIFS(合同收费标准!G:G,合同收费标准!B:B,导入发票明细!AE27,合同收费标准!E:E,导入发票明细!AF27,合同收费标准!F:F,"MAS"),SUMIFS(合同收费标准!G:G,合同收费标准!B:B,导入发票明细!AE27,合同收费标准!E:E,导入发票明细!AF27,合同收费标准!F:F,导入发票明细!AC27))</f>
        <v>6.42</v>
      </c>
      <c r="AH27">
        <f t="shared" si="2"/>
        <v>6.42</v>
      </c>
      <c r="AI27" s="7">
        <f t="shared" si="3"/>
        <v>0</v>
      </c>
      <c r="AK27">
        <f>SUMIFS(CBL托收登记!D:D,CBL托收登记!E:E,N26)</f>
        <v>0</v>
      </c>
      <c r="AM27" s="7">
        <f t="shared" si="4"/>
        <v>0</v>
      </c>
      <c r="AN27" s="7">
        <f t="shared" si="5"/>
        <v>0</v>
      </c>
    </row>
    <row r="28" spans="1:41" x14ac:dyDescent="0.25">
      <c r="A28" s="1">
        <v>45117</v>
      </c>
      <c r="C28" s="2" t="s">
        <v>87</v>
      </c>
      <c r="F28" s="6">
        <v>1</v>
      </c>
      <c r="H28">
        <v>14</v>
      </c>
      <c r="J28" t="s">
        <v>9</v>
      </c>
      <c r="M28" s="10" t="s">
        <v>119</v>
      </c>
      <c r="N28" t="s">
        <v>1</v>
      </c>
      <c r="W28" s="7">
        <v>6.37</v>
      </c>
      <c r="AA28" s="7">
        <v>6.37</v>
      </c>
      <c r="AC28">
        <f t="shared" si="0"/>
        <v>0</v>
      </c>
      <c r="AD28">
        <v>18</v>
      </c>
      <c r="AE28" s="6" t="str">
        <f>INDEX(地区归属!B:B,MATCH(J28,地区归属!A:A,0))</f>
        <v>PENINSULA</v>
      </c>
      <c r="AF28" s="6" t="str">
        <f t="shared" si="1"/>
        <v>A</v>
      </c>
      <c r="AG28">
        <f>IF(AC28&gt;6,SUMIFS(合同收费标准!G:G,合同收费标准!B:B,导入发票明细!AE28,合同收费标准!E:E,导入发票明细!AF28,合同收费标准!F:F,"MAS"),SUMIFS(合同收费标准!G:G,合同收费标准!B:B,导入发票明细!AE28,合同收费标准!E:E,导入发票明细!AF28,合同收费标准!F:F,导入发票明细!AC28))</f>
        <v>0</v>
      </c>
      <c r="AH28">
        <f t="shared" si="2"/>
        <v>0</v>
      </c>
      <c r="AI28" s="7">
        <f t="shared" si="3"/>
        <v>6.37</v>
      </c>
      <c r="AK28">
        <f>SUMIFS(CBL托收登记!D:D,CBL托收登记!E:E,N27)</f>
        <v>318.48</v>
      </c>
      <c r="AM28" s="7">
        <f t="shared" si="4"/>
        <v>6.3696000000000002</v>
      </c>
      <c r="AN28" s="7">
        <f t="shared" si="5"/>
        <v>3.9999999999995595E-4</v>
      </c>
    </row>
    <row r="29" spans="1:41" x14ac:dyDescent="0.25">
      <c r="A29" s="1">
        <v>45117</v>
      </c>
      <c r="C29" s="2" t="s">
        <v>88</v>
      </c>
      <c r="F29" s="6">
        <v>1</v>
      </c>
      <c r="H29">
        <v>19</v>
      </c>
      <c r="J29" t="s">
        <v>43</v>
      </c>
      <c r="M29" s="10" t="s">
        <v>44</v>
      </c>
      <c r="N29" t="s">
        <v>45</v>
      </c>
      <c r="Q29" s="7">
        <v>6.42</v>
      </c>
      <c r="AA29" s="7">
        <v>6.42</v>
      </c>
      <c r="AC29">
        <f t="shared" si="0"/>
        <v>1</v>
      </c>
      <c r="AD29">
        <v>18</v>
      </c>
      <c r="AE29" s="6" t="str">
        <f>INDEX(地区归属!B:B,MATCH(J29,地区归属!A:A,0))</f>
        <v>PENINSULA</v>
      </c>
      <c r="AF29" s="6" t="str">
        <f t="shared" si="1"/>
        <v>A</v>
      </c>
      <c r="AG29">
        <f>IF(AC29&gt;6,SUMIFS(合同收费标准!G:G,合同收费标准!B:B,导入发票明细!AE29,合同收费标准!E:E,导入发票明细!AF29,合同收费标准!F:F,"MAS"),SUMIFS(合同收费标准!G:G,合同收费标准!B:B,导入发票明细!AE29,合同收费标准!E:E,导入发票明细!AF29,合同收费标准!F:F,导入发票明细!AC29))</f>
        <v>6.42</v>
      </c>
      <c r="AH29">
        <f t="shared" si="2"/>
        <v>6.42</v>
      </c>
      <c r="AI29" s="7">
        <f t="shared" si="3"/>
        <v>0</v>
      </c>
      <c r="AK29">
        <f>SUMIFS(CBL托收登记!D:D,CBL托收登记!E:E,N28)</f>
        <v>0</v>
      </c>
      <c r="AM29" s="7">
        <f t="shared" si="4"/>
        <v>0</v>
      </c>
      <c r="AN29" s="7">
        <f t="shared" si="5"/>
        <v>0</v>
      </c>
    </row>
    <row r="30" spans="1:41" x14ac:dyDescent="0.25">
      <c r="A30" s="1">
        <v>45117</v>
      </c>
      <c r="C30" s="2" t="s">
        <v>89</v>
      </c>
      <c r="F30" s="6">
        <v>2</v>
      </c>
      <c r="H30">
        <v>28</v>
      </c>
      <c r="J30" t="s">
        <v>46</v>
      </c>
      <c r="M30" s="10" t="s">
        <v>120</v>
      </c>
      <c r="N30" t="s">
        <v>47</v>
      </c>
      <c r="Q30" s="7">
        <v>9.6</v>
      </c>
      <c r="AA30" s="7">
        <v>9.6</v>
      </c>
      <c r="AC30">
        <f t="shared" si="0"/>
        <v>2</v>
      </c>
      <c r="AD30">
        <v>18</v>
      </c>
      <c r="AE30" s="6" t="str">
        <f>INDEX(地区归属!B:B,MATCH(J30,地区归属!A:A,0))</f>
        <v>PENINSULA</v>
      </c>
      <c r="AF30" s="6" t="str">
        <f t="shared" si="1"/>
        <v>A</v>
      </c>
      <c r="AG30">
        <f>IF(AC30&gt;6,SUMIFS(合同收费标准!G:G,合同收费标准!B:B,导入发票明细!AE30,合同收费标准!E:E,导入发票明细!AF30,合同收费标准!F:F,"MAS"),SUMIFS(合同收费标准!G:G,合同收费标准!B:B,导入发票明细!AE30,合同收费标准!E:E,导入发票明细!AF30,合同收费标准!F:F,导入发票明细!AC30))</f>
        <v>4.8</v>
      </c>
      <c r="AH30">
        <f t="shared" si="2"/>
        <v>9.6</v>
      </c>
      <c r="AI30" s="7">
        <f t="shared" si="3"/>
        <v>0</v>
      </c>
      <c r="AK30">
        <f>SUMIFS(CBL托收登记!D:D,CBL托收登记!E:E,N29)</f>
        <v>0</v>
      </c>
      <c r="AM30" s="7">
        <f t="shared" si="4"/>
        <v>0</v>
      </c>
      <c r="AN30" s="7">
        <f t="shared" si="5"/>
        <v>0</v>
      </c>
    </row>
    <row r="31" spans="1:41" x14ac:dyDescent="0.25">
      <c r="A31" s="1">
        <v>45117</v>
      </c>
      <c r="C31" s="2" t="s">
        <v>90</v>
      </c>
      <c r="F31" s="6">
        <v>2</v>
      </c>
      <c r="H31">
        <v>27</v>
      </c>
      <c r="J31" t="s">
        <v>48</v>
      </c>
      <c r="M31" s="10" t="s">
        <v>121</v>
      </c>
      <c r="N31" t="s">
        <v>49</v>
      </c>
      <c r="Q31" s="7">
        <v>9.6</v>
      </c>
      <c r="AA31" s="7">
        <v>9.6</v>
      </c>
      <c r="AC31">
        <f t="shared" si="0"/>
        <v>2</v>
      </c>
      <c r="AD31">
        <v>18</v>
      </c>
      <c r="AE31" s="6" t="str">
        <f>INDEX(地区归属!B:B,MATCH(J31,地区归属!A:A,0))</f>
        <v>PENINSULA</v>
      </c>
      <c r="AF31" s="6" t="str">
        <f t="shared" si="1"/>
        <v>A</v>
      </c>
      <c r="AG31">
        <f>IF(AC31&gt;6,SUMIFS(合同收费标准!G:G,合同收费标准!B:B,导入发票明细!AE31,合同收费标准!E:E,导入发票明细!AF31,合同收费标准!F:F,"MAS"),SUMIFS(合同收费标准!G:G,合同收费标准!B:B,导入发票明细!AE31,合同收费标准!E:E,导入发票明细!AF31,合同收费标准!F:F,导入发票明细!AC31))</f>
        <v>4.8</v>
      </c>
      <c r="AH31">
        <f t="shared" si="2"/>
        <v>9.6</v>
      </c>
      <c r="AI31" s="7">
        <f t="shared" si="3"/>
        <v>0</v>
      </c>
      <c r="AK31">
        <f>SUMIFS(CBL托收登记!D:D,CBL托收登记!E:E,N30)</f>
        <v>0</v>
      </c>
      <c r="AM31" s="7">
        <f t="shared" si="4"/>
        <v>0</v>
      </c>
      <c r="AN31" s="7">
        <f t="shared" si="5"/>
        <v>0</v>
      </c>
    </row>
    <row r="32" spans="1:41" x14ac:dyDescent="0.25">
      <c r="A32" s="1">
        <v>45117</v>
      </c>
      <c r="C32" s="2" t="s">
        <v>91</v>
      </c>
      <c r="F32" s="6">
        <v>3</v>
      </c>
      <c r="H32">
        <v>58</v>
      </c>
      <c r="J32" t="s">
        <v>50</v>
      </c>
      <c r="M32" s="10" t="s">
        <v>122</v>
      </c>
      <c r="N32" t="s">
        <v>51</v>
      </c>
      <c r="Q32" s="7">
        <v>12.72</v>
      </c>
      <c r="AA32" s="7">
        <v>12.72</v>
      </c>
      <c r="AC32">
        <f t="shared" si="0"/>
        <v>3</v>
      </c>
      <c r="AD32">
        <v>18</v>
      </c>
      <c r="AE32" s="6" t="str">
        <f>INDEX(地区归属!B:B,MATCH(J32,地区归属!A:A,0))</f>
        <v>PENINSULA</v>
      </c>
      <c r="AF32" s="6" t="str">
        <f t="shared" si="1"/>
        <v>A</v>
      </c>
      <c r="AG32">
        <f>IF(AC32&gt;6,SUMIFS(合同收费标准!G:G,合同收费标准!B:B,导入发票明细!AE32,合同收费标准!E:E,导入发票明细!AF32,合同收费标准!F:F,"MAS"),SUMIFS(合同收费标准!G:G,合同收费标准!B:B,导入发票明细!AE32,合同收费标准!E:E,导入发票明细!AF32,合同收费标准!F:F,导入发票明细!AC32))</f>
        <v>4.24</v>
      </c>
      <c r="AH32">
        <f t="shared" si="2"/>
        <v>12.72</v>
      </c>
      <c r="AI32" s="7">
        <f t="shared" si="3"/>
        <v>0</v>
      </c>
      <c r="AK32">
        <f>SUMIFS(CBL托收登记!D:D,CBL托收登记!E:E,N31)</f>
        <v>0</v>
      </c>
      <c r="AM32" s="7">
        <f t="shared" si="4"/>
        <v>0</v>
      </c>
      <c r="AN32" s="7">
        <f t="shared" si="5"/>
        <v>0</v>
      </c>
    </row>
    <row r="33" spans="1:40" x14ac:dyDescent="0.25">
      <c r="A33" s="1">
        <v>45117</v>
      </c>
      <c r="C33" s="2" t="s">
        <v>92</v>
      </c>
      <c r="F33" s="6">
        <v>2</v>
      </c>
      <c r="H33">
        <v>38</v>
      </c>
      <c r="J33" t="s">
        <v>52</v>
      </c>
      <c r="M33" s="10" t="s">
        <v>123</v>
      </c>
      <c r="N33" t="s">
        <v>53</v>
      </c>
      <c r="Q33" s="7">
        <v>9.6</v>
      </c>
      <c r="AA33" s="7">
        <v>9.6</v>
      </c>
      <c r="AC33">
        <f t="shared" si="0"/>
        <v>2</v>
      </c>
      <c r="AD33">
        <v>18</v>
      </c>
      <c r="AE33" s="6" t="str">
        <f>INDEX(地区归属!B:B,MATCH(J33,地区归属!A:A,0))</f>
        <v>PENINSULA</v>
      </c>
      <c r="AF33" s="6" t="str">
        <f t="shared" si="1"/>
        <v>A</v>
      </c>
      <c r="AG33">
        <f>IF(AC33&gt;6,SUMIFS(合同收费标准!G:G,合同收费标准!B:B,导入发票明细!AE33,合同收费标准!E:E,导入发票明细!AF33,合同收费标准!F:F,"MAS"),SUMIFS(合同收费标准!G:G,合同收费标准!B:B,导入发票明细!AE33,合同收费标准!E:E,导入发票明细!AF33,合同收费标准!F:F,导入发票明细!AC33))</f>
        <v>4.8</v>
      </c>
      <c r="AH33">
        <f t="shared" si="2"/>
        <v>9.6</v>
      </c>
      <c r="AI33" s="7">
        <f t="shared" si="3"/>
        <v>0</v>
      </c>
      <c r="AK33">
        <f>SUMIFS(CBL托收登记!D:D,CBL托收登记!E:E,N32)</f>
        <v>0</v>
      </c>
      <c r="AM33" s="7">
        <f t="shared" si="4"/>
        <v>0</v>
      </c>
      <c r="AN33" s="7">
        <f t="shared" si="5"/>
        <v>0</v>
      </c>
    </row>
    <row r="34" spans="1:40" x14ac:dyDescent="0.25">
      <c r="A34" s="1">
        <v>45117</v>
      </c>
      <c r="C34" s="2" t="s">
        <v>92</v>
      </c>
      <c r="F34" s="6">
        <v>2</v>
      </c>
      <c r="H34">
        <v>38</v>
      </c>
      <c r="J34" t="s">
        <v>52</v>
      </c>
      <c r="M34" s="10" t="s">
        <v>123</v>
      </c>
      <c r="N34" t="s">
        <v>1</v>
      </c>
      <c r="W34" s="7">
        <v>9.93</v>
      </c>
      <c r="AA34" s="7">
        <v>9.93</v>
      </c>
      <c r="AC34">
        <f t="shared" si="0"/>
        <v>0</v>
      </c>
      <c r="AD34">
        <v>18</v>
      </c>
      <c r="AE34" s="6" t="str">
        <f>INDEX(地区归属!B:B,MATCH(J34,地区归属!A:A,0))</f>
        <v>PENINSULA</v>
      </c>
      <c r="AF34" s="6" t="str">
        <f t="shared" si="1"/>
        <v>A</v>
      </c>
      <c r="AG34">
        <f>IF(AC34&gt;6,SUMIFS(合同收费标准!G:G,合同收费标准!B:B,导入发票明细!AE34,合同收费标准!E:E,导入发票明细!AF34,合同收费标准!F:F,"MAS"),SUMIFS(合同收费标准!G:G,合同收费标准!B:B,导入发票明细!AE34,合同收费标准!E:E,导入发票明细!AF34,合同收费标准!F:F,导入发票明细!AC34))</f>
        <v>0</v>
      </c>
      <c r="AH34">
        <f t="shared" si="2"/>
        <v>0</v>
      </c>
      <c r="AI34" s="7">
        <f t="shared" si="3"/>
        <v>9.93</v>
      </c>
      <c r="AK34">
        <v>496.38</v>
      </c>
      <c r="AM34" s="7">
        <f t="shared" si="4"/>
        <v>9.9276</v>
      </c>
      <c r="AN34" s="7">
        <f t="shared" si="5"/>
        <v>2.3999999999997357E-3</v>
      </c>
    </row>
    <row r="35" spans="1:40" x14ac:dyDescent="0.25">
      <c r="A35" s="1">
        <v>45117</v>
      </c>
      <c r="C35" s="2" t="s">
        <v>93</v>
      </c>
      <c r="F35" s="6">
        <v>1</v>
      </c>
      <c r="H35">
        <v>19</v>
      </c>
      <c r="J35" t="s">
        <v>9</v>
      </c>
      <c r="M35" s="10" t="s">
        <v>124</v>
      </c>
      <c r="N35" t="s">
        <v>54</v>
      </c>
      <c r="Q35" s="7">
        <v>6.42</v>
      </c>
      <c r="AA35" s="7">
        <v>6.42</v>
      </c>
      <c r="AC35">
        <f t="shared" si="0"/>
        <v>1</v>
      </c>
      <c r="AD35">
        <v>18</v>
      </c>
      <c r="AE35" s="6" t="str">
        <f>INDEX(地区归属!B:B,MATCH(J35,地区归属!A:A,0))</f>
        <v>PENINSULA</v>
      </c>
      <c r="AF35" s="6" t="str">
        <f t="shared" si="1"/>
        <v>A</v>
      </c>
      <c r="AG35">
        <f>IF(AC35&gt;6,SUMIFS(合同收费标准!G:G,合同收费标准!B:B,导入发票明细!AE35,合同收费标准!E:E,导入发票明细!AF35,合同收费标准!F:F,"MAS"),SUMIFS(合同收费标准!G:G,合同收费标准!B:B,导入发票明细!AE35,合同收费标准!E:E,导入发票明细!AF35,合同收费标准!F:F,导入发票明细!AC35))</f>
        <v>6.42</v>
      </c>
      <c r="AH35">
        <f t="shared" si="2"/>
        <v>6.42</v>
      </c>
      <c r="AI35" s="7">
        <f t="shared" si="3"/>
        <v>0</v>
      </c>
      <c r="AK35">
        <f>SUMIFS(CBL托收登记!D:D,CBL托收登记!E:E,N34)</f>
        <v>0</v>
      </c>
      <c r="AM35" s="7">
        <f t="shared" si="4"/>
        <v>0</v>
      </c>
      <c r="AN35" s="7">
        <f t="shared" si="5"/>
        <v>0</v>
      </c>
    </row>
    <row r="36" spans="1:40" x14ac:dyDescent="0.25">
      <c r="A36" s="1">
        <v>45117</v>
      </c>
      <c r="C36" s="2" t="s">
        <v>93</v>
      </c>
      <c r="F36" s="6">
        <v>1</v>
      </c>
      <c r="H36">
        <v>19</v>
      </c>
      <c r="J36" t="s">
        <v>9</v>
      </c>
      <c r="M36" s="10" t="s">
        <v>124</v>
      </c>
      <c r="N36" t="s">
        <v>1</v>
      </c>
      <c r="W36" s="7">
        <v>3.2</v>
      </c>
      <c r="AA36" s="7">
        <v>3.2</v>
      </c>
      <c r="AC36">
        <f t="shared" si="0"/>
        <v>0</v>
      </c>
      <c r="AD36">
        <v>18</v>
      </c>
      <c r="AE36" s="6" t="str">
        <f>INDEX(地区归属!B:B,MATCH(J36,地区归属!A:A,0))</f>
        <v>PENINSULA</v>
      </c>
      <c r="AF36" s="6" t="str">
        <f t="shared" si="1"/>
        <v>A</v>
      </c>
      <c r="AG36">
        <f>IF(AC36&gt;6,SUMIFS(合同收费标准!G:G,合同收费标准!B:B,导入发票明细!AE36,合同收费标准!E:E,导入发票明细!AF36,合同收费标准!F:F,"MAS"),SUMIFS(合同收费标准!G:G,合同收费标准!B:B,导入发票明细!AE36,合同收费标准!E:E,导入发票明细!AF36,合同收费标准!F:F,导入发票明细!AC36))</f>
        <v>0</v>
      </c>
      <c r="AH36">
        <f t="shared" si="2"/>
        <v>0</v>
      </c>
      <c r="AI36" s="7">
        <f t="shared" si="3"/>
        <v>3.2</v>
      </c>
      <c r="AK36">
        <f>SUMIFS(CBL托收登记!D:D,CBL托收登记!E:E,N35)</f>
        <v>72.42</v>
      </c>
      <c r="AM36" s="7">
        <f t="shared" si="4"/>
        <v>3.2</v>
      </c>
      <c r="AN36" s="7">
        <f t="shared" si="5"/>
        <v>0</v>
      </c>
    </row>
    <row r="37" spans="1:40" x14ac:dyDescent="0.25">
      <c r="A37" s="1">
        <v>45117</v>
      </c>
      <c r="C37" s="2" t="s">
        <v>94</v>
      </c>
      <c r="F37" s="6">
        <v>1</v>
      </c>
      <c r="H37">
        <v>18</v>
      </c>
      <c r="J37" t="s">
        <v>55</v>
      </c>
      <c r="M37" s="10" t="s">
        <v>125</v>
      </c>
      <c r="N37" t="s">
        <v>56</v>
      </c>
      <c r="Q37" s="7">
        <v>6.42</v>
      </c>
      <c r="AA37" s="7">
        <v>6.42</v>
      </c>
      <c r="AC37">
        <f t="shared" si="0"/>
        <v>1</v>
      </c>
      <c r="AD37">
        <v>18</v>
      </c>
      <c r="AE37" s="6" t="str">
        <f>INDEX(地区归属!B:B,MATCH(J37,地区归属!A:A,0))</f>
        <v>PENINSULA</v>
      </c>
      <c r="AF37" s="6" t="str">
        <f t="shared" si="1"/>
        <v>A</v>
      </c>
      <c r="AG37">
        <f>IF(AC37&gt;6,SUMIFS(合同收费标准!G:G,合同收费标准!B:B,导入发票明细!AE37,合同收费标准!E:E,导入发票明细!AF37,合同收费标准!F:F,"MAS"),SUMIFS(合同收费标准!G:G,合同收费标准!B:B,导入发票明细!AE37,合同收费标准!E:E,导入发票明细!AF37,合同收费标准!F:F,导入发票明细!AC37))</f>
        <v>6.42</v>
      </c>
      <c r="AH37">
        <f t="shared" si="2"/>
        <v>6.42</v>
      </c>
      <c r="AI37" s="7">
        <f t="shared" si="3"/>
        <v>0</v>
      </c>
      <c r="AK37">
        <f>SUMIFS(CBL托收登记!D:D,CBL托收登记!E:E,N36)</f>
        <v>0</v>
      </c>
      <c r="AM37" s="7">
        <f t="shared" si="4"/>
        <v>0</v>
      </c>
      <c r="AN37" s="7">
        <f t="shared" si="5"/>
        <v>0</v>
      </c>
    </row>
    <row r="38" spans="1:40" x14ac:dyDescent="0.25">
      <c r="A38" s="1">
        <v>45117</v>
      </c>
      <c r="C38" s="2" t="s">
        <v>95</v>
      </c>
      <c r="F38" s="6">
        <v>2</v>
      </c>
      <c r="H38">
        <v>33</v>
      </c>
      <c r="J38" t="s">
        <v>9</v>
      </c>
      <c r="M38" s="10" t="s">
        <v>126</v>
      </c>
      <c r="N38" t="s">
        <v>57</v>
      </c>
      <c r="Q38" s="7">
        <v>9.6</v>
      </c>
      <c r="AA38" s="7">
        <v>9.6</v>
      </c>
      <c r="AC38">
        <f t="shared" si="0"/>
        <v>2</v>
      </c>
      <c r="AD38">
        <v>18</v>
      </c>
      <c r="AE38" s="6" t="str">
        <f>INDEX(地区归属!B:B,MATCH(J38,地区归属!A:A,0))</f>
        <v>PENINSULA</v>
      </c>
      <c r="AF38" s="6" t="str">
        <f t="shared" si="1"/>
        <v>A</v>
      </c>
      <c r="AG38">
        <f>IF(AC38&gt;6,SUMIFS(合同收费标准!G:G,合同收费标准!B:B,导入发票明细!AE38,合同收费标准!E:E,导入发票明细!AF38,合同收费标准!F:F,"MAS"),SUMIFS(合同收费标准!G:G,合同收费标准!B:B,导入发票明细!AE38,合同收费标准!E:E,导入发票明细!AF38,合同收费标准!F:F,导入发票明细!AC38))</f>
        <v>4.8</v>
      </c>
      <c r="AH38">
        <f t="shared" si="2"/>
        <v>9.6</v>
      </c>
      <c r="AI38" s="7">
        <f t="shared" si="3"/>
        <v>0</v>
      </c>
      <c r="AK38">
        <f>SUMIFS(CBL托收登记!D:D,CBL托收登记!E:E,N37)</f>
        <v>0</v>
      </c>
      <c r="AM38" s="7">
        <f t="shared" si="4"/>
        <v>0</v>
      </c>
      <c r="AN38" s="7">
        <f t="shared" si="5"/>
        <v>0</v>
      </c>
    </row>
    <row r="39" spans="1:40" x14ac:dyDescent="0.25">
      <c r="A39" s="1">
        <v>45117</v>
      </c>
      <c r="C39" s="2" t="s">
        <v>96</v>
      </c>
      <c r="F39" s="6">
        <v>3</v>
      </c>
      <c r="H39">
        <v>44</v>
      </c>
      <c r="J39" t="s">
        <v>58</v>
      </c>
      <c r="M39" s="10" t="s">
        <v>127</v>
      </c>
      <c r="N39" t="s">
        <v>59</v>
      </c>
      <c r="Q39" s="7">
        <v>12.72</v>
      </c>
      <c r="AA39" s="7">
        <v>12.72</v>
      </c>
      <c r="AC39">
        <f t="shared" si="0"/>
        <v>3</v>
      </c>
      <c r="AD39">
        <v>18</v>
      </c>
      <c r="AE39" s="6" t="str">
        <f>INDEX(地区归属!B:B,MATCH(J39,地区归属!A:A,0))</f>
        <v>PENINSULA</v>
      </c>
      <c r="AF39" s="6" t="str">
        <f t="shared" si="1"/>
        <v>A</v>
      </c>
      <c r="AG39">
        <f>IF(AC39&gt;6,SUMIFS(合同收费标准!G:G,合同收费标准!B:B,导入发票明细!AE39,合同收费标准!E:E,导入发票明细!AF39,合同收费标准!F:F,"MAS"),SUMIFS(合同收费标准!G:G,合同收费标准!B:B,导入发票明细!AE39,合同收费标准!E:E,导入发票明细!AF39,合同收费标准!F:F,导入发票明细!AC39))</f>
        <v>4.24</v>
      </c>
      <c r="AH39">
        <f t="shared" si="2"/>
        <v>12.72</v>
      </c>
      <c r="AI39" s="7">
        <f t="shared" si="3"/>
        <v>0</v>
      </c>
      <c r="AK39">
        <f>SUMIFS(CBL托收登记!D:D,CBL托收登记!E:E,N38)</f>
        <v>0</v>
      </c>
      <c r="AM39" s="7">
        <f t="shared" si="4"/>
        <v>0</v>
      </c>
      <c r="AN39" s="7">
        <f t="shared" si="5"/>
        <v>0</v>
      </c>
    </row>
    <row r="40" spans="1:40" x14ac:dyDescent="0.25">
      <c r="A40" s="1">
        <v>45117</v>
      </c>
      <c r="C40" s="2" t="s">
        <v>64</v>
      </c>
      <c r="F40" s="6">
        <v>1</v>
      </c>
      <c r="H40">
        <v>432</v>
      </c>
      <c r="J40" t="s">
        <v>33</v>
      </c>
      <c r="M40" s="10" t="s">
        <v>128</v>
      </c>
      <c r="N40" t="s">
        <v>34</v>
      </c>
      <c r="Q40" s="7">
        <v>6.42</v>
      </c>
      <c r="AA40" s="7">
        <v>6.42</v>
      </c>
      <c r="AC40">
        <f t="shared" si="0"/>
        <v>1</v>
      </c>
      <c r="AD40">
        <v>18</v>
      </c>
      <c r="AE40" s="6" t="str">
        <f>INDEX(地区归属!B:B,MATCH(J40,地区归属!A:A,0))</f>
        <v>PENINSULA</v>
      </c>
      <c r="AF40" s="6" t="str">
        <f t="shared" si="1"/>
        <v>A</v>
      </c>
      <c r="AG40">
        <f>IF(AC40&gt;6,SUMIFS(合同收费标准!G:G,合同收费标准!B:B,导入发票明细!AE40,合同收费标准!E:E,导入发票明细!AF40,合同收费标准!F:F,"MAS"),SUMIFS(合同收费标准!G:G,合同收费标准!B:B,导入发票明细!AE40,合同收费标准!E:E,导入发票明细!AF40,合同收费标准!F:F,导入发票明细!AC40))</f>
        <v>6.42</v>
      </c>
      <c r="AH40">
        <f t="shared" si="2"/>
        <v>6.42</v>
      </c>
      <c r="AI40" s="7">
        <f t="shared" si="3"/>
        <v>0</v>
      </c>
      <c r="AK40">
        <f>SUMIFS(CBL托收登记!D:D,CBL托收登记!E:E,N39)</f>
        <v>0</v>
      </c>
      <c r="AM40" s="7">
        <f t="shared" si="4"/>
        <v>0</v>
      </c>
      <c r="AN40" s="7">
        <f t="shared" si="5"/>
        <v>0</v>
      </c>
    </row>
    <row r="41" spans="1:40" x14ac:dyDescent="0.25">
      <c r="A41" s="1">
        <v>45117</v>
      </c>
      <c r="C41" s="2" t="s">
        <v>64</v>
      </c>
      <c r="F41" s="6">
        <v>1</v>
      </c>
      <c r="H41">
        <v>432</v>
      </c>
      <c r="J41" t="s">
        <v>33</v>
      </c>
      <c r="M41" s="10" t="s">
        <v>128</v>
      </c>
      <c r="N41" t="s">
        <v>1</v>
      </c>
      <c r="W41" s="7">
        <v>3.2</v>
      </c>
      <c r="AA41" s="7">
        <v>3.2</v>
      </c>
      <c r="AC41">
        <f t="shared" si="0"/>
        <v>0</v>
      </c>
      <c r="AD41">
        <v>18</v>
      </c>
      <c r="AE41" s="6" t="str">
        <f>INDEX(地区归属!B:B,MATCH(J41,地区归属!A:A,0))</f>
        <v>PENINSULA</v>
      </c>
      <c r="AF41" s="6" t="str">
        <f t="shared" si="1"/>
        <v>A</v>
      </c>
      <c r="AG41">
        <f>IF(AC41&gt;6,SUMIFS(合同收费标准!G:G,合同收费标准!B:B,导入发票明细!AE41,合同收费标准!E:E,导入发票明细!AF41,合同收费标准!F:F,"MAS"),SUMIFS(合同收费标准!G:G,合同收费标准!B:B,导入发票明细!AE41,合同收费标准!E:E,导入发票明细!AF41,合同收费标准!F:F,导入发票明细!AC41))</f>
        <v>0</v>
      </c>
      <c r="AH41">
        <f t="shared" si="2"/>
        <v>0</v>
      </c>
      <c r="AI41" s="7">
        <f t="shared" si="3"/>
        <v>3.2</v>
      </c>
      <c r="AK41">
        <f>SUMIFS(CBL托收登记!D:D,CBL托收登记!E:E,N40)</f>
        <v>0</v>
      </c>
      <c r="AM41" s="7">
        <f t="shared" si="4"/>
        <v>0</v>
      </c>
      <c r="AN41" s="7">
        <f t="shared" si="5"/>
        <v>3.2</v>
      </c>
    </row>
    <row r="42" spans="1:40" x14ac:dyDescent="0.25">
      <c r="A42" s="1">
        <v>45119</v>
      </c>
      <c r="C42" s="2" t="s">
        <v>97</v>
      </c>
      <c r="F42" s="6">
        <v>3</v>
      </c>
      <c r="H42">
        <v>58</v>
      </c>
      <c r="J42" t="s">
        <v>60</v>
      </c>
      <c r="M42" s="10" t="s">
        <v>61</v>
      </c>
      <c r="N42" t="s">
        <v>62</v>
      </c>
      <c r="Q42" s="7">
        <v>12.72</v>
      </c>
      <c r="AA42" s="7">
        <v>12.72</v>
      </c>
      <c r="AC42">
        <f t="shared" si="0"/>
        <v>3</v>
      </c>
      <c r="AD42">
        <v>18</v>
      </c>
      <c r="AE42" s="6" t="str">
        <f>INDEX(地区归属!B:B,MATCH(J42,地区归属!A:A,0))</f>
        <v>PENINSULA</v>
      </c>
      <c r="AF42" s="6" t="str">
        <f t="shared" si="1"/>
        <v>A</v>
      </c>
      <c r="AG42">
        <f>IF(AC42&gt;6,SUMIFS(合同收费标准!G:G,合同收费标准!B:B,导入发票明细!AE42,合同收费标准!E:E,导入发票明细!AF42,合同收费标准!F:F,"MAS"),SUMIFS(合同收费标准!G:G,合同收费标准!B:B,导入发票明细!AE42,合同收费标准!E:E,导入发票明细!AF42,合同收费标准!F:F,导入发票明细!AC42))</f>
        <v>4.24</v>
      </c>
      <c r="AH42">
        <f t="shared" si="2"/>
        <v>12.72</v>
      </c>
      <c r="AI42" s="7">
        <f t="shared" si="3"/>
        <v>0</v>
      </c>
      <c r="AK42">
        <f>SUMIFS(CBL托收登记!D:D,CBL托收登记!E:E,N41)</f>
        <v>0</v>
      </c>
      <c r="AM42" s="7">
        <f t="shared" si="4"/>
        <v>0</v>
      </c>
      <c r="AN42" s="7">
        <f t="shared" si="5"/>
        <v>0</v>
      </c>
    </row>
    <row r="43" spans="1:40" x14ac:dyDescent="0.25">
      <c r="A43" s="1">
        <v>45119</v>
      </c>
      <c r="C43" s="2" t="s">
        <v>98</v>
      </c>
      <c r="F43" s="6">
        <v>1</v>
      </c>
      <c r="H43">
        <v>19</v>
      </c>
      <c r="J43" t="s">
        <v>9</v>
      </c>
      <c r="M43" s="10" t="s">
        <v>129</v>
      </c>
      <c r="N43" t="s">
        <v>63</v>
      </c>
      <c r="Q43" s="7">
        <v>6.42</v>
      </c>
      <c r="AA43" s="7">
        <v>6.42</v>
      </c>
      <c r="AC43">
        <f t="shared" si="0"/>
        <v>1</v>
      </c>
      <c r="AD43">
        <v>18</v>
      </c>
      <c r="AE43" s="6" t="str">
        <f>INDEX(地区归属!B:B,MATCH(J43,地区归属!A:A,0))</f>
        <v>PENINSULA</v>
      </c>
      <c r="AF43" s="6" t="str">
        <f t="shared" si="1"/>
        <v>A</v>
      </c>
      <c r="AG43">
        <f>IF(AC43&gt;6,SUMIFS(合同收费标准!G:G,合同收费标准!B:B,导入发票明细!AE43,合同收费标准!E:E,导入发票明细!AF43,合同收费标准!F:F,"MAS"),SUMIFS(合同收费标准!G:G,合同收费标准!B:B,导入发票明细!AE43,合同收费标准!E:E,导入发票明细!AF43,合同收费标准!F:F,导入发票明细!AC43))</f>
        <v>6.42</v>
      </c>
      <c r="AH43">
        <f t="shared" si="2"/>
        <v>6.42</v>
      </c>
      <c r="AI43" s="7">
        <f t="shared" si="3"/>
        <v>0</v>
      </c>
      <c r="AK43">
        <f>SUMIFS(CBL托收登记!D:D,CBL托收登记!E:E,N42)</f>
        <v>0</v>
      </c>
      <c r="AM43" s="7">
        <f t="shared" si="4"/>
        <v>0</v>
      </c>
      <c r="AN43" s="7">
        <f t="shared" si="5"/>
        <v>0</v>
      </c>
    </row>
    <row r="44" spans="1:40" x14ac:dyDescent="0.25">
      <c r="A44" s="1">
        <v>45119</v>
      </c>
      <c r="C44" s="2" t="s">
        <v>208</v>
      </c>
      <c r="F44" s="6">
        <v>2</v>
      </c>
      <c r="H44">
        <v>38</v>
      </c>
      <c r="J44" t="s">
        <v>143</v>
      </c>
      <c r="M44" s="10" t="s">
        <v>246</v>
      </c>
      <c r="N44" t="s">
        <v>144</v>
      </c>
      <c r="Q44" s="7">
        <v>13.96</v>
      </c>
      <c r="AA44" s="7">
        <v>13.96</v>
      </c>
      <c r="AC44">
        <f t="shared" si="0"/>
        <v>2</v>
      </c>
      <c r="AD44">
        <v>18</v>
      </c>
      <c r="AE44" s="6" t="str">
        <f>INDEX(地区归属!B:B,MATCH(J44,地区归属!A:A,0))</f>
        <v>PORTUGAL-A</v>
      </c>
      <c r="AF44" s="6" t="str">
        <f t="shared" si="1"/>
        <v>A</v>
      </c>
      <c r="AG44">
        <f>IF(AC44&gt;6,SUMIFS(合同收费标准!G:G,合同收费标准!B:B,导入发票明细!AE44,合同收费标准!E:E,导入发票明细!AF44,合同收费标准!F:F,"MAS"),SUMIFS(合同收费标准!G:G,合同收费标准!B:B,导入发票明细!AE44,合同收费标准!E:E,导入发票明细!AF44,合同收费标准!F:F,导入发票明细!AC44))</f>
        <v>6.98</v>
      </c>
      <c r="AH44">
        <f t="shared" si="2"/>
        <v>13.96</v>
      </c>
      <c r="AI44" s="7">
        <f t="shared" si="3"/>
        <v>0</v>
      </c>
      <c r="AK44">
        <f>SUMIFS(CBL托收登记!D:D,CBL托收登记!E:E,N43)</f>
        <v>0</v>
      </c>
      <c r="AM44" s="7">
        <f t="shared" si="4"/>
        <v>0</v>
      </c>
      <c r="AN44" s="7">
        <f t="shared" si="5"/>
        <v>0</v>
      </c>
    </row>
    <row r="45" spans="1:40" x14ac:dyDescent="0.25">
      <c r="A45" s="1">
        <v>45119</v>
      </c>
      <c r="C45" s="2" t="s">
        <v>209</v>
      </c>
      <c r="F45" s="6">
        <v>1</v>
      </c>
      <c r="H45">
        <v>20</v>
      </c>
      <c r="J45" t="s">
        <v>145</v>
      </c>
      <c r="M45" s="10" t="s">
        <v>247</v>
      </c>
      <c r="N45" t="s">
        <v>146</v>
      </c>
      <c r="Q45" s="7">
        <v>6.42</v>
      </c>
      <c r="AA45" s="7">
        <v>6.42</v>
      </c>
      <c r="AC45">
        <f t="shared" si="0"/>
        <v>1</v>
      </c>
      <c r="AD45">
        <v>18</v>
      </c>
      <c r="AE45" s="6" t="str">
        <f>INDEX(地区归属!B:B,MATCH(J45,地区归属!A:A,0))</f>
        <v>PENINSULA</v>
      </c>
      <c r="AF45" s="6" t="str">
        <f t="shared" si="1"/>
        <v>A</v>
      </c>
      <c r="AG45">
        <f>IF(AC45&gt;6,SUMIFS(合同收费标准!G:G,合同收费标准!B:B,导入发票明细!AE45,合同收费标准!E:E,导入发票明细!AF45,合同收费标准!F:F,"MAS"),SUMIFS(合同收费标准!G:G,合同收费标准!B:B,导入发票明细!AE45,合同收费标准!E:E,导入发票明细!AF45,合同收费标准!F:F,导入发票明细!AC45))</f>
        <v>6.42</v>
      </c>
      <c r="AH45">
        <f t="shared" si="2"/>
        <v>6.42</v>
      </c>
      <c r="AI45" s="7">
        <f t="shared" si="3"/>
        <v>0</v>
      </c>
      <c r="AK45">
        <f>SUMIFS(CBL托收登记!D:D,CBL托收登记!E:E,N44)</f>
        <v>0</v>
      </c>
      <c r="AM45" s="7">
        <f t="shared" si="4"/>
        <v>0</v>
      </c>
      <c r="AN45" s="7">
        <f t="shared" si="5"/>
        <v>0</v>
      </c>
    </row>
    <row r="46" spans="1:40" x14ac:dyDescent="0.25">
      <c r="A46" s="1">
        <v>45119</v>
      </c>
      <c r="C46" s="2" t="s">
        <v>210</v>
      </c>
      <c r="F46" s="25">
        <v>1</v>
      </c>
      <c r="G46" s="26"/>
      <c r="H46" s="26">
        <v>10</v>
      </c>
      <c r="I46" s="26"/>
      <c r="J46" s="26" t="s">
        <v>40</v>
      </c>
      <c r="M46" s="10" t="s">
        <v>248</v>
      </c>
      <c r="N46" t="s">
        <v>147</v>
      </c>
      <c r="Q46" s="7">
        <v>9.5</v>
      </c>
      <c r="AA46" s="7">
        <v>9.5</v>
      </c>
      <c r="AC46">
        <f t="shared" si="0"/>
        <v>1</v>
      </c>
      <c r="AD46">
        <v>18</v>
      </c>
      <c r="AE46" s="25" t="str">
        <f>INDEX(地区归属!B:B,MATCH(J46,地区归属!A:A,0))</f>
        <v>PENINSULA</v>
      </c>
      <c r="AF46" s="25" t="str">
        <f t="shared" si="1"/>
        <v>A</v>
      </c>
      <c r="AG46">
        <f>IF(AC46&gt;6,SUMIFS(合同收费标准!G:G,合同收费标准!B:B,导入发票明细!AE46,合同收费标准!E:E,导入发票明细!AF46,合同收费标准!F:F,"MAS"),SUMIFS(合同收费标准!G:G,合同收费标准!B:B,导入发票明细!AE46,合同收费标准!E:E,导入发票明细!AF46,合同收费标准!F:F,导入发票明细!AC46))</f>
        <v>6.42</v>
      </c>
      <c r="AH46">
        <f t="shared" si="2"/>
        <v>6.42</v>
      </c>
      <c r="AI46" s="27">
        <f t="shared" si="3"/>
        <v>3.08</v>
      </c>
      <c r="AJ46" s="26"/>
      <c r="AK46">
        <f>SUMIFS(CBL托收登记!D:D,CBL托收登记!E:E,N45)</f>
        <v>0</v>
      </c>
      <c r="AM46" s="7">
        <f t="shared" si="4"/>
        <v>0</v>
      </c>
      <c r="AN46" s="7">
        <f t="shared" si="5"/>
        <v>3.08</v>
      </c>
    </row>
    <row r="47" spans="1:40" x14ac:dyDescent="0.25">
      <c r="A47" s="1">
        <v>45120</v>
      </c>
      <c r="C47" s="2" t="s">
        <v>211</v>
      </c>
      <c r="F47" s="6">
        <v>1</v>
      </c>
      <c r="H47">
        <v>228</v>
      </c>
      <c r="J47" t="s">
        <v>148</v>
      </c>
      <c r="M47" s="10" t="s">
        <v>149</v>
      </c>
      <c r="N47" t="s">
        <v>150</v>
      </c>
      <c r="Q47" s="7">
        <v>6.42</v>
      </c>
      <c r="AA47" s="7">
        <v>6.42</v>
      </c>
      <c r="AC47">
        <f t="shared" si="0"/>
        <v>1</v>
      </c>
      <c r="AD47">
        <v>18</v>
      </c>
      <c r="AE47" s="6" t="str">
        <f>INDEX(地区归属!B:B,MATCH(J47,地区归属!A:A,0))</f>
        <v>PENINSULA</v>
      </c>
      <c r="AF47" s="6" t="str">
        <f t="shared" si="1"/>
        <v>A</v>
      </c>
      <c r="AG47">
        <f>IF(AC47&gt;6,SUMIFS(合同收费标准!G:G,合同收费标准!B:B,导入发票明细!AE47,合同收费标准!E:E,导入发票明细!AF47,合同收费标准!F:F,"MAS"),SUMIFS(合同收费标准!G:G,合同收费标准!B:B,导入发票明细!AE47,合同收费标准!E:E,导入发票明细!AF47,合同收费标准!F:F,导入发票明细!AC47))</f>
        <v>6.42</v>
      </c>
      <c r="AH47">
        <f t="shared" si="2"/>
        <v>6.42</v>
      </c>
      <c r="AI47" s="7">
        <f t="shared" si="3"/>
        <v>0</v>
      </c>
      <c r="AK47">
        <f>SUMIFS(CBL托收登记!D:D,CBL托收登记!E:E,N46)</f>
        <v>0</v>
      </c>
      <c r="AM47" s="7">
        <f t="shared" si="4"/>
        <v>0</v>
      </c>
      <c r="AN47" s="7">
        <f t="shared" si="5"/>
        <v>0</v>
      </c>
    </row>
    <row r="48" spans="1:40" x14ac:dyDescent="0.25">
      <c r="A48" s="1">
        <v>45121</v>
      </c>
      <c r="C48" s="2" t="s">
        <v>212</v>
      </c>
      <c r="F48" s="6">
        <v>1</v>
      </c>
      <c r="H48">
        <v>19</v>
      </c>
      <c r="J48" t="s">
        <v>52</v>
      </c>
      <c r="M48" s="10" t="s">
        <v>249</v>
      </c>
      <c r="N48" t="s">
        <v>53</v>
      </c>
      <c r="Q48" s="7">
        <v>6.42</v>
      </c>
      <c r="AA48" s="7">
        <v>6.42</v>
      </c>
      <c r="AC48">
        <f t="shared" si="0"/>
        <v>1</v>
      </c>
      <c r="AD48">
        <v>18</v>
      </c>
      <c r="AE48" s="6" t="str">
        <f>INDEX(地区归属!B:B,MATCH(J48,地区归属!A:A,0))</f>
        <v>PENINSULA</v>
      </c>
      <c r="AF48" s="6" t="str">
        <f t="shared" si="1"/>
        <v>A</v>
      </c>
      <c r="AG48">
        <f>IF(AC48&gt;6,SUMIFS(合同收费标准!G:G,合同收费标准!B:B,导入发票明细!AE48,合同收费标准!E:E,导入发票明细!AF48,合同收费标准!F:F,"MAS"),SUMIFS(合同收费标准!G:G,合同收费标准!B:B,导入发票明细!AE48,合同收费标准!E:E,导入发票明细!AF48,合同收费标准!F:F,导入发票明细!AC48))</f>
        <v>6.42</v>
      </c>
      <c r="AH48">
        <f t="shared" si="2"/>
        <v>6.42</v>
      </c>
      <c r="AI48" s="7">
        <f t="shared" si="3"/>
        <v>0</v>
      </c>
      <c r="AK48">
        <f>SUMIFS(CBL托收登记!D:D,CBL托收登记!E:E,N47)</f>
        <v>0</v>
      </c>
      <c r="AM48" s="7">
        <f t="shared" si="4"/>
        <v>0</v>
      </c>
      <c r="AN48" s="7">
        <f t="shared" si="5"/>
        <v>0</v>
      </c>
    </row>
    <row r="49" spans="1:40" x14ac:dyDescent="0.25">
      <c r="A49" s="1">
        <v>45121</v>
      </c>
      <c r="C49" s="2" t="s">
        <v>212</v>
      </c>
      <c r="F49" s="6">
        <v>1</v>
      </c>
      <c r="H49">
        <v>19</v>
      </c>
      <c r="J49" t="s">
        <v>52</v>
      </c>
      <c r="M49" s="10" t="s">
        <v>249</v>
      </c>
      <c r="N49" t="s">
        <v>1</v>
      </c>
      <c r="W49" s="7">
        <v>10.34</v>
      </c>
      <c r="AA49" s="7">
        <v>10.34</v>
      </c>
      <c r="AC49">
        <f t="shared" si="0"/>
        <v>0</v>
      </c>
      <c r="AD49">
        <v>18</v>
      </c>
      <c r="AE49" s="6" t="str">
        <f>INDEX(地区归属!B:B,MATCH(J49,地区归属!A:A,0))</f>
        <v>PENINSULA</v>
      </c>
      <c r="AF49" s="6" t="str">
        <f t="shared" si="1"/>
        <v>A</v>
      </c>
      <c r="AG49">
        <f>IF(AC49&gt;6,SUMIFS(合同收费标准!G:G,合同收费标准!B:B,导入发票明细!AE49,合同收费标准!E:E,导入发票明细!AF49,合同收费标准!F:F,"MAS"),SUMIFS(合同收费标准!G:G,合同收费标准!B:B,导入发票明细!AE49,合同收费标准!E:E,导入发票明细!AF49,合同收费标准!F:F,导入发票明细!AC49))</f>
        <v>0</v>
      </c>
      <c r="AH49">
        <f t="shared" si="2"/>
        <v>0</v>
      </c>
      <c r="AI49" s="7">
        <f t="shared" si="3"/>
        <v>10.34</v>
      </c>
      <c r="AK49">
        <v>516.82000000000005</v>
      </c>
      <c r="AM49" s="7">
        <f t="shared" si="4"/>
        <v>10.336400000000001</v>
      </c>
      <c r="AN49" s="7">
        <f t="shared" si="5"/>
        <v>3.5999999999987153E-3</v>
      </c>
    </row>
    <row r="50" spans="1:40" x14ac:dyDescent="0.25">
      <c r="A50" s="1">
        <v>45121</v>
      </c>
      <c r="C50" s="2" t="s">
        <v>213</v>
      </c>
      <c r="F50" s="6">
        <v>3</v>
      </c>
      <c r="H50">
        <v>58</v>
      </c>
      <c r="J50" t="s">
        <v>40</v>
      </c>
      <c r="M50" s="10" t="s">
        <v>250</v>
      </c>
      <c r="N50" t="s">
        <v>151</v>
      </c>
      <c r="Q50" s="7">
        <v>12.72</v>
      </c>
      <c r="AA50" s="7">
        <v>12.72</v>
      </c>
      <c r="AC50">
        <f t="shared" si="0"/>
        <v>3</v>
      </c>
      <c r="AD50">
        <v>18</v>
      </c>
      <c r="AE50" s="6" t="str">
        <f>INDEX(地区归属!B:B,MATCH(J50,地区归属!A:A,0))</f>
        <v>PENINSULA</v>
      </c>
      <c r="AF50" s="6" t="str">
        <f t="shared" si="1"/>
        <v>A</v>
      </c>
      <c r="AG50">
        <f>IF(AC50&gt;6,SUMIFS(合同收费标准!G:G,合同收费标准!B:B,导入发票明细!AE50,合同收费标准!E:E,导入发票明细!AF50,合同收费标准!F:F,"MAS"),SUMIFS(合同收费标准!G:G,合同收费标准!B:B,导入发票明细!AE50,合同收费标准!E:E,导入发票明细!AF50,合同收费标准!F:F,导入发票明细!AC50))</f>
        <v>4.24</v>
      </c>
      <c r="AH50">
        <f t="shared" si="2"/>
        <v>12.72</v>
      </c>
      <c r="AI50" s="7">
        <f t="shared" si="3"/>
        <v>0</v>
      </c>
      <c r="AK50">
        <f>SUMIFS(CBL托收登记!D:D,CBL托收登记!E:E,N49)</f>
        <v>0</v>
      </c>
      <c r="AM50" s="7">
        <f t="shared" si="4"/>
        <v>0</v>
      </c>
      <c r="AN50" s="7">
        <f t="shared" si="5"/>
        <v>0</v>
      </c>
    </row>
    <row r="51" spans="1:40" x14ac:dyDescent="0.25">
      <c r="A51" s="1">
        <v>45121</v>
      </c>
      <c r="C51" s="2" t="s">
        <v>214</v>
      </c>
      <c r="F51" s="6">
        <v>4</v>
      </c>
      <c r="H51">
        <v>77</v>
      </c>
      <c r="J51" t="s">
        <v>152</v>
      </c>
      <c r="M51" s="10" t="s">
        <v>251</v>
      </c>
      <c r="N51" t="s">
        <v>153</v>
      </c>
      <c r="Q51" s="7">
        <v>15.84</v>
      </c>
      <c r="AA51" s="7">
        <v>15.84</v>
      </c>
      <c r="AC51">
        <f t="shared" si="0"/>
        <v>4</v>
      </c>
      <c r="AD51">
        <v>18</v>
      </c>
      <c r="AE51" s="6" t="str">
        <f>INDEX(地区归属!B:B,MATCH(J51,地区归属!A:A,0))</f>
        <v>PENINSULA</v>
      </c>
      <c r="AF51" s="6" t="str">
        <f t="shared" si="1"/>
        <v>A</v>
      </c>
      <c r="AG51">
        <f>IF(AC51&gt;6,SUMIFS(合同收费标准!G:G,合同收费标准!B:B,导入发票明细!AE51,合同收费标准!E:E,导入发票明细!AF51,合同收费标准!F:F,"MAS"),SUMIFS(合同收费标准!G:G,合同收费标准!B:B,导入发票明细!AE51,合同收费标准!E:E,导入发票明细!AF51,合同收费标准!F:F,导入发票明细!AC51))</f>
        <v>3.96</v>
      </c>
      <c r="AH51">
        <f t="shared" si="2"/>
        <v>15.84</v>
      </c>
      <c r="AI51" s="7">
        <f t="shared" si="3"/>
        <v>0</v>
      </c>
      <c r="AK51">
        <f>SUMIFS(CBL托收登记!D:D,CBL托收登记!E:E,N50)</f>
        <v>0</v>
      </c>
      <c r="AM51" s="7">
        <f t="shared" si="4"/>
        <v>0</v>
      </c>
      <c r="AN51" s="7">
        <f t="shared" si="5"/>
        <v>0</v>
      </c>
    </row>
    <row r="52" spans="1:40" x14ac:dyDescent="0.25">
      <c r="A52" s="1">
        <v>45121</v>
      </c>
      <c r="C52" s="2" t="s">
        <v>215</v>
      </c>
      <c r="F52" s="6">
        <v>1</v>
      </c>
      <c r="H52">
        <v>19</v>
      </c>
      <c r="J52" t="s">
        <v>154</v>
      </c>
      <c r="M52" s="10" t="s">
        <v>252</v>
      </c>
      <c r="N52" t="s">
        <v>155</v>
      </c>
      <c r="Q52" s="7">
        <v>6.42</v>
      </c>
      <c r="AA52" s="7">
        <v>6.42</v>
      </c>
      <c r="AC52">
        <f t="shared" si="0"/>
        <v>1</v>
      </c>
      <c r="AD52">
        <v>18</v>
      </c>
      <c r="AE52" s="6" t="str">
        <f>INDEX(地区归属!B:B,MATCH(J52,地区归属!A:A,0))</f>
        <v>PENINSULA</v>
      </c>
      <c r="AF52" s="6" t="str">
        <f t="shared" si="1"/>
        <v>A</v>
      </c>
      <c r="AG52">
        <f>IF(AC52&gt;6,SUMIFS(合同收费标准!G:G,合同收费标准!B:B,导入发票明细!AE52,合同收费标准!E:E,导入发票明细!AF52,合同收费标准!F:F,"MAS"),SUMIFS(合同收费标准!G:G,合同收费标准!B:B,导入发票明细!AE52,合同收费标准!E:E,导入发票明细!AF52,合同收费标准!F:F,导入发票明细!AC52))</f>
        <v>6.42</v>
      </c>
      <c r="AH52">
        <f t="shared" si="2"/>
        <v>6.42</v>
      </c>
      <c r="AI52" s="7">
        <f t="shared" si="3"/>
        <v>0</v>
      </c>
      <c r="AK52">
        <f>SUMIFS(CBL托收登记!D:D,CBL托收登记!E:E,N51)</f>
        <v>0</v>
      </c>
      <c r="AM52" s="7">
        <f t="shared" si="4"/>
        <v>0</v>
      </c>
      <c r="AN52" s="7">
        <f t="shared" si="5"/>
        <v>0</v>
      </c>
    </row>
    <row r="53" spans="1:40" x14ac:dyDescent="0.25">
      <c r="A53" s="1">
        <v>45121</v>
      </c>
      <c r="C53" s="2" t="s">
        <v>216</v>
      </c>
      <c r="F53" s="6">
        <v>3</v>
      </c>
      <c r="H53">
        <v>58</v>
      </c>
      <c r="J53" t="s">
        <v>156</v>
      </c>
      <c r="M53" s="10" t="s">
        <v>157</v>
      </c>
      <c r="N53" t="s">
        <v>158</v>
      </c>
      <c r="Q53" s="7">
        <v>12.72</v>
      </c>
      <c r="AA53" s="7">
        <v>12.72</v>
      </c>
      <c r="AC53">
        <f t="shared" si="0"/>
        <v>3</v>
      </c>
      <c r="AD53">
        <v>18</v>
      </c>
      <c r="AE53" s="6" t="str">
        <f>INDEX(地区归属!B:B,MATCH(J53,地区归属!A:A,0))</f>
        <v>PENINSULA</v>
      </c>
      <c r="AF53" s="6" t="str">
        <f t="shared" si="1"/>
        <v>A</v>
      </c>
      <c r="AG53">
        <f>IF(AC53&gt;6,SUMIFS(合同收费标准!G:G,合同收费标准!B:B,导入发票明细!AE53,合同收费标准!E:E,导入发票明细!AF53,合同收费标准!F:F,"MAS"),SUMIFS(合同收费标准!G:G,合同收费标准!B:B,导入发票明细!AE53,合同收费标准!E:E,导入发票明细!AF53,合同收费标准!F:F,导入发票明细!AC53))</f>
        <v>4.24</v>
      </c>
      <c r="AH53">
        <f t="shared" si="2"/>
        <v>12.72</v>
      </c>
      <c r="AI53" s="7">
        <f t="shared" si="3"/>
        <v>0</v>
      </c>
      <c r="AK53">
        <f>SUMIFS(CBL托收登记!D:D,CBL托收登记!E:E,N52)</f>
        <v>0</v>
      </c>
      <c r="AM53" s="7">
        <f t="shared" si="4"/>
        <v>0</v>
      </c>
      <c r="AN53" s="7">
        <f t="shared" si="5"/>
        <v>0</v>
      </c>
    </row>
    <row r="54" spans="1:40" x14ac:dyDescent="0.25">
      <c r="A54" s="1">
        <v>45121</v>
      </c>
      <c r="C54" s="2" t="s">
        <v>217</v>
      </c>
      <c r="F54" s="6">
        <v>5</v>
      </c>
      <c r="H54">
        <v>96</v>
      </c>
      <c r="J54" t="s">
        <v>159</v>
      </c>
      <c r="M54" s="10" t="s">
        <v>253</v>
      </c>
      <c r="N54" t="s">
        <v>160</v>
      </c>
      <c r="Q54" s="7">
        <v>19</v>
      </c>
      <c r="AA54" s="7">
        <v>19</v>
      </c>
      <c r="AC54">
        <f t="shared" si="0"/>
        <v>5</v>
      </c>
      <c r="AD54">
        <v>18</v>
      </c>
      <c r="AE54" s="6" t="str">
        <f>INDEX(地区归属!B:B,MATCH(J54,地区归属!A:A,0))</f>
        <v>PENINSULA</v>
      </c>
      <c r="AF54" s="6" t="str">
        <f t="shared" si="1"/>
        <v>A</v>
      </c>
      <c r="AG54">
        <f>IF(AC54&gt;6,SUMIFS(合同收费标准!G:G,合同收费标准!B:B,导入发票明细!AE54,合同收费标准!E:E,导入发票明细!AF54,合同收费标准!F:F,"MAS"),SUMIFS(合同收费标准!G:G,合同收费标准!B:B,导入发票明细!AE54,合同收费标准!E:E,导入发票明细!AF54,合同收费标准!F:F,导入发票明细!AC54))</f>
        <v>3.8</v>
      </c>
      <c r="AH54">
        <f t="shared" si="2"/>
        <v>19</v>
      </c>
      <c r="AI54" s="7">
        <f t="shared" si="3"/>
        <v>0</v>
      </c>
      <c r="AK54">
        <f>SUMIFS(CBL托收登记!D:D,CBL托收登记!E:E,N53)</f>
        <v>0</v>
      </c>
      <c r="AM54" s="7">
        <f t="shared" si="4"/>
        <v>0</v>
      </c>
      <c r="AN54" s="7">
        <f t="shared" si="5"/>
        <v>0</v>
      </c>
    </row>
    <row r="55" spans="1:40" x14ac:dyDescent="0.25">
      <c r="A55" s="1">
        <v>45124</v>
      </c>
      <c r="C55" s="2" t="s">
        <v>218</v>
      </c>
      <c r="F55" s="6">
        <v>1</v>
      </c>
      <c r="H55">
        <v>19</v>
      </c>
      <c r="J55" t="s">
        <v>161</v>
      </c>
      <c r="M55" s="10" t="s">
        <v>162</v>
      </c>
      <c r="N55" t="s">
        <v>151</v>
      </c>
      <c r="Q55" s="7">
        <v>6.42</v>
      </c>
      <c r="AA55" s="7">
        <v>6.42</v>
      </c>
      <c r="AC55">
        <f t="shared" si="0"/>
        <v>1</v>
      </c>
      <c r="AD55">
        <v>18</v>
      </c>
      <c r="AE55" s="6" t="str">
        <f>INDEX(地区归属!B:B,MATCH(J55,地区归属!A:A,0))</f>
        <v>PENINSULA</v>
      </c>
      <c r="AF55" s="6" t="str">
        <f t="shared" si="1"/>
        <v>A</v>
      </c>
      <c r="AG55">
        <f>IF(AC55&gt;6,SUMIFS(合同收费标准!G:G,合同收费标准!B:B,导入发票明细!AE55,合同收费标准!E:E,导入发票明细!AF55,合同收费标准!F:F,"MAS"),SUMIFS(合同收费标准!G:G,合同收费标准!B:B,导入发票明细!AE55,合同收费标准!E:E,导入发票明细!AF55,合同收费标准!F:F,导入发票明细!AC55))</f>
        <v>6.42</v>
      </c>
      <c r="AH55">
        <f t="shared" si="2"/>
        <v>6.42</v>
      </c>
      <c r="AI55" s="7">
        <f t="shared" si="3"/>
        <v>0</v>
      </c>
      <c r="AK55">
        <f>SUMIFS(CBL托收登记!D:D,CBL托收登记!E:E,N54)</f>
        <v>0</v>
      </c>
      <c r="AM55" s="7">
        <f t="shared" si="4"/>
        <v>0</v>
      </c>
      <c r="AN55" s="7">
        <f t="shared" si="5"/>
        <v>0</v>
      </c>
    </row>
    <row r="56" spans="1:40" x14ac:dyDescent="0.25">
      <c r="A56" s="1">
        <v>45124</v>
      </c>
      <c r="C56" s="2" t="s">
        <v>219</v>
      </c>
      <c r="F56" s="6">
        <v>2</v>
      </c>
      <c r="H56">
        <v>38</v>
      </c>
      <c r="J56" t="s">
        <v>163</v>
      </c>
      <c r="M56" s="10" t="s">
        <v>164</v>
      </c>
      <c r="N56" t="s">
        <v>165</v>
      </c>
      <c r="Q56" s="7">
        <v>9.6</v>
      </c>
      <c r="AA56" s="7">
        <v>9.6</v>
      </c>
      <c r="AC56">
        <f t="shared" si="0"/>
        <v>2</v>
      </c>
      <c r="AD56">
        <v>18</v>
      </c>
      <c r="AE56" s="6" t="str">
        <f>INDEX(地区归属!B:B,MATCH(J56,地区归属!A:A,0))</f>
        <v>PENINSULA</v>
      </c>
      <c r="AF56" s="6" t="str">
        <f t="shared" si="1"/>
        <v>A</v>
      </c>
      <c r="AG56">
        <f>IF(AC56&gt;6,SUMIFS(合同收费标准!G:G,合同收费标准!B:B,导入发票明细!AE56,合同收费标准!E:E,导入发票明细!AF56,合同收费标准!F:F,"MAS"),SUMIFS(合同收费标准!G:G,合同收费标准!B:B,导入发票明细!AE56,合同收费标准!E:E,导入发票明细!AF56,合同收费标准!F:F,导入发票明细!AC56))</f>
        <v>4.8</v>
      </c>
      <c r="AH56">
        <f t="shared" si="2"/>
        <v>9.6</v>
      </c>
      <c r="AI56" s="7">
        <f t="shared" si="3"/>
        <v>0</v>
      </c>
      <c r="AK56">
        <f>SUMIFS(CBL托收登记!D:D,CBL托收登记!E:E,N55)</f>
        <v>0</v>
      </c>
      <c r="AM56" s="7">
        <f t="shared" si="4"/>
        <v>0</v>
      </c>
      <c r="AN56" s="7">
        <f t="shared" si="5"/>
        <v>0</v>
      </c>
    </row>
    <row r="57" spans="1:40" x14ac:dyDescent="0.25">
      <c r="A57" s="1">
        <v>45124</v>
      </c>
      <c r="C57" s="2" t="s">
        <v>220</v>
      </c>
      <c r="F57" s="6">
        <v>2</v>
      </c>
      <c r="H57">
        <v>38</v>
      </c>
      <c r="J57" t="s">
        <v>166</v>
      </c>
      <c r="M57" s="10" t="s">
        <v>254</v>
      </c>
      <c r="N57" t="s">
        <v>167</v>
      </c>
      <c r="Q57" s="7">
        <v>9.6</v>
      </c>
      <c r="AA57" s="7">
        <v>9.6</v>
      </c>
      <c r="AC57">
        <f t="shared" si="0"/>
        <v>2</v>
      </c>
      <c r="AD57">
        <v>18</v>
      </c>
      <c r="AE57" s="6" t="str">
        <f>INDEX(地区归属!B:B,MATCH(J57,地区归属!A:A,0))</f>
        <v>PENINSULA</v>
      </c>
      <c r="AF57" s="6" t="str">
        <f t="shared" si="1"/>
        <v>A</v>
      </c>
      <c r="AG57">
        <f>IF(AC57&gt;6,SUMIFS(合同收费标准!G:G,合同收费标准!B:B,导入发票明细!AE57,合同收费标准!E:E,导入发票明细!AF57,合同收费标准!F:F,"MAS"),SUMIFS(合同收费标准!G:G,合同收费标准!B:B,导入发票明细!AE57,合同收费标准!E:E,导入发票明细!AF57,合同收费标准!F:F,导入发票明细!AC57))</f>
        <v>4.8</v>
      </c>
      <c r="AH57">
        <f t="shared" si="2"/>
        <v>9.6</v>
      </c>
      <c r="AI57" s="7">
        <f t="shared" si="3"/>
        <v>0</v>
      </c>
      <c r="AK57">
        <f>SUMIFS(CBL托收登记!D:D,CBL托收登记!E:E,N56)</f>
        <v>0</v>
      </c>
      <c r="AM57" s="7">
        <f t="shared" si="4"/>
        <v>0</v>
      </c>
      <c r="AN57" s="7">
        <f t="shared" si="5"/>
        <v>0</v>
      </c>
    </row>
    <row r="58" spans="1:40" x14ac:dyDescent="0.25">
      <c r="A58" s="1">
        <v>45124</v>
      </c>
      <c r="C58" s="2" t="s">
        <v>221</v>
      </c>
      <c r="F58" s="6">
        <v>2</v>
      </c>
      <c r="H58">
        <v>38</v>
      </c>
      <c r="J58" t="s">
        <v>168</v>
      </c>
      <c r="M58" s="10" t="s">
        <v>255</v>
      </c>
      <c r="N58" t="s">
        <v>169</v>
      </c>
      <c r="Q58" s="7">
        <v>9.6</v>
      </c>
      <c r="AA58" s="7">
        <v>9.6</v>
      </c>
      <c r="AC58">
        <f t="shared" si="0"/>
        <v>2</v>
      </c>
      <c r="AD58">
        <v>18</v>
      </c>
      <c r="AE58" s="6" t="str">
        <f>INDEX(地区归属!B:B,MATCH(J58,地区归属!A:A,0))</f>
        <v>PENINSULA</v>
      </c>
      <c r="AF58" s="6" t="str">
        <f t="shared" si="1"/>
        <v>A</v>
      </c>
      <c r="AG58">
        <f>IF(AC58&gt;6,SUMIFS(合同收费标准!G:G,合同收费标准!B:B,导入发票明细!AE58,合同收费标准!E:E,导入发票明细!AF58,合同收费标准!F:F,"MAS"),SUMIFS(合同收费标准!G:G,合同收费标准!B:B,导入发票明细!AE58,合同收费标准!E:E,导入发票明细!AF58,合同收费标准!F:F,导入发票明细!AC58))</f>
        <v>4.8</v>
      </c>
      <c r="AH58">
        <f t="shared" si="2"/>
        <v>9.6</v>
      </c>
      <c r="AI58" s="7">
        <f t="shared" si="3"/>
        <v>0</v>
      </c>
      <c r="AK58">
        <f>SUMIFS(CBL托收登记!D:D,CBL托收登记!E:E,N57)</f>
        <v>0</v>
      </c>
      <c r="AM58" s="7">
        <f t="shared" si="4"/>
        <v>0</v>
      </c>
      <c r="AN58" s="7">
        <f t="shared" si="5"/>
        <v>0</v>
      </c>
    </row>
    <row r="59" spans="1:40" x14ac:dyDescent="0.25">
      <c r="A59" s="1">
        <v>45124</v>
      </c>
      <c r="C59" s="2" t="s">
        <v>221</v>
      </c>
      <c r="F59" s="6">
        <v>2</v>
      </c>
      <c r="H59">
        <v>38</v>
      </c>
      <c r="J59" t="s">
        <v>168</v>
      </c>
      <c r="M59" s="10" t="s">
        <v>255</v>
      </c>
      <c r="N59" t="s">
        <v>1</v>
      </c>
      <c r="W59" s="7">
        <v>11.96</v>
      </c>
      <c r="AA59" s="7">
        <v>11.96</v>
      </c>
      <c r="AC59">
        <f t="shared" si="0"/>
        <v>0</v>
      </c>
      <c r="AD59">
        <v>18</v>
      </c>
      <c r="AE59" s="6" t="str">
        <f>INDEX(地区归属!B:B,MATCH(J59,地区归属!A:A,0))</f>
        <v>PENINSULA</v>
      </c>
      <c r="AF59" s="6" t="str">
        <f t="shared" si="1"/>
        <v>A</v>
      </c>
      <c r="AG59">
        <f>IF(AC59&gt;6,SUMIFS(合同收费标准!G:G,合同收费标准!B:B,导入发票明细!AE59,合同收费标准!E:E,导入发票明细!AF59,合同收费标准!F:F,"MAS"),SUMIFS(合同收费标准!G:G,合同收费标准!B:B,导入发票明细!AE59,合同收费标准!E:E,导入发票明细!AF59,合同收费标准!F:F,导入发票明细!AC59))</f>
        <v>0</v>
      </c>
      <c r="AH59">
        <f t="shared" si="2"/>
        <v>0</v>
      </c>
      <c r="AI59" s="7">
        <f t="shared" si="3"/>
        <v>11.96</v>
      </c>
      <c r="AK59">
        <f>SUMIFS(CBL托收登记!D:D,CBL托收登记!E:E,N58)</f>
        <v>598.09</v>
      </c>
      <c r="AM59" s="7">
        <f t="shared" si="4"/>
        <v>11.9618</v>
      </c>
      <c r="AN59" s="7">
        <f t="shared" si="5"/>
        <v>-1.7999999999993577E-3</v>
      </c>
    </row>
    <row r="60" spans="1:40" x14ac:dyDescent="0.25">
      <c r="A60" s="1">
        <v>45124</v>
      </c>
      <c r="C60" s="2" t="s">
        <v>222</v>
      </c>
      <c r="F60" s="6">
        <v>3</v>
      </c>
      <c r="H60">
        <v>58</v>
      </c>
      <c r="J60" t="s">
        <v>170</v>
      </c>
      <c r="M60" s="10" t="s">
        <v>256</v>
      </c>
      <c r="N60" t="s">
        <v>171</v>
      </c>
      <c r="Q60" s="7">
        <v>12.72</v>
      </c>
      <c r="AA60" s="7">
        <v>12.72</v>
      </c>
      <c r="AC60">
        <f t="shared" si="0"/>
        <v>3</v>
      </c>
      <c r="AD60">
        <v>18</v>
      </c>
      <c r="AE60" s="6" t="str">
        <f>INDEX(地区归属!B:B,MATCH(J60,地区归属!A:A,0))</f>
        <v>PENINSULA</v>
      </c>
      <c r="AF60" s="6" t="str">
        <f t="shared" si="1"/>
        <v>A</v>
      </c>
      <c r="AG60">
        <f>IF(AC60&gt;6,SUMIFS(合同收费标准!G:G,合同收费标准!B:B,导入发票明细!AE60,合同收费标准!E:E,导入发票明细!AF60,合同收费标准!F:F,"MAS"),SUMIFS(合同收费标准!G:G,合同收费标准!B:B,导入发票明细!AE60,合同收费标准!E:E,导入发票明细!AF60,合同收费标准!F:F,导入发票明细!AC60))</f>
        <v>4.24</v>
      </c>
      <c r="AH60">
        <f t="shared" si="2"/>
        <v>12.72</v>
      </c>
      <c r="AI60" s="7">
        <f t="shared" si="3"/>
        <v>0</v>
      </c>
      <c r="AK60">
        <f>SUMIFS(CBL托收登记!D:D,CBL托收登记!E:E,N59)</f>
        <v>0</v>
      </c>
      <c r="AM60" s="7">
        <f t="shared" si="4"/>
        <v>0</v>
      </c>
      <c r="AN60" s="7">
        <f t="shared" si="5"/>
        <v>0</v>
      </c>
    </row>
    <row r="61" spans="1:40" x14ac:dyDescent="0.25">
      <c r="A61" s="1">
        <v>45124</v>
      </c>
      <c r="C61" s="2" t="s">
        <v>223</v>
      </c>
      <c r="F61" s="6">
        <v>2</v>
      </c>
      <c r="H61">
        <v>38</v>
      </c>
      <c r="J61" t="s">
        <v>172</v>
      </c>
      <c r="M61" s="10" t="s">
        <v>257</v>
      </c>
      <c r="N61" t="s">
        <v>173</v>
      </c>
      <c r="Q61" s="7">
        <v>9.6</v>
      </c>
      <c r="AA61" s="7">
        <v>9.6</v>
      </c>
      <c r="AC61">
        <f t="shared" si="0"/>
        <v>2</v>
      </c>
      <c r="AD61">
        <v>18</v>
      </c>
      <c r="AE61" s="6" t="str">
        <f>INDEX(地区归属!B:B,MATCH(J61,地区归属!A:A,0))</f>
        <v>PENINSULA</v>
      </c>
      <c r="AF61" s="6" t="str">
        <f t="shared" si="1"/>
        <v>A</v>
      </c>
      <c r="AG61">
        <f>IF(AC61&gt;6,SUMIFS(合同收费标准!G:G,合同收费标准!B:B,导入发票明细!AE61,合同收费标准!E:E,导入发票明细!AF61,合同收费标准!F:F,"MAS"),SUMIFS(合同收费标准!G:G,合同收费标准!B:B,导入发票明细!AE61,合同收费标准!E:E,导入发票明细!AF61,合同收费标准!F:F,导入发票明细!AC61))</f>
        <v>4.8</v>
      </c>
      <c r="AH61">
        <f t="shared" si="2"/>
        <v>9.6</v>
      </c>
      <c r="AI61" s="7">
        <f t="shared" si="3"/>
        <v>0</v>
      </c>
      <c r="AK61">
        <f>SUMIFS(CBL托收登记!D:D,CBL托收登记!E:E,N60)</f>
        <v>0</v>
      </c>
      <c r="AM61" s="7">
        <f t="shared" si="4"/>
        <v>0</v>
      </c>
      <c r="AN61" s="7">
        <f t="shared" si="5"/>
        <v>0</v>
      </c>
    </row>
    <row r="62" spans="1:40" x14ac:dyDescent="0.25">
      <c r="A62" s="1">
        <v>45124</v>
      </c>
      <c r="C62" s="2" t="s">
        <v>223</v>
      </c>
      <c r="F62" s="6">
        <v>2</v>
      </c>
      <c r="H62">
        <v>38</v>
      </c>
      <c r="J62" t="s">
        <v>172</v>
      </c>
      <c r="M62" s="10" t="s">
        <v>257</v>
      </c>
      <c r="N62" t="s">
        <v>1</v>
      </c>
      <c r="W62" s="7">
        <v>7.6</v>
      </c>
      <c r="AA62" s="7">
        <v>7.6</v>
      </c>
      <c r="AC62">
        <f t="shared" si="0"/>
        <v>0</v>
      </c>
      <c r="AD62">
        <v>18</v>
      </c>
      <c r="AE62" s="6" t="str">
        <f>INDEX(地区归属!B:B,MATCH(J62,地区归属!A:A,0))</f>
        <v>PENINSULA</v>
      </c>
      <c r="AF62" s="6" t="str">
        <f t="shared" si="1"/>
        <v>A</v>
      </c>
      <c r="AG62">
        <f>IF(AC62&gt;6,SUMIFS(合同收费标准!G:G,合同收费标准!B:B,导入发票明细!AE62,合同收费标准!E:E,导入发票明细!AF62,合同收费标准!F:F,"MAS"),SUMIFS(合同收费标准!G:G,合同收费标准!B:B,导入发票明细!AE62,合同收费标准!E:E,导入发票明细!AF62,合同收费标准!F:F,导入发票明细!AC62))</f>
        <v>0</v>
      </c>
      <c r="AH62">
        <f t="shared" si="2"/>
        <v>0</v>
      </c>
      <c r="AI62" s="7">
        <f t="shared" si="3"/>
        <v>7.6</v>
      </c>
      <c r="AK62">
        <f>SUMIFS(CBL托收登记!D:D,CBL托收登记!E:E,N61)</f>
        <v>379.76</v>
      </c>
      <c r="AM62" s="7">
        <f t="shared" si="4"/>
        <v>7.5952000000000002</v>
      </c>
      <c r="AN62" s="7">
        <f t="shared" si="5"/>
        <v>4.7999999999994714E-3</v>
      </c>
    </row>
    <row r="63" spans="1:40" x14ac:dyDescent="0.25">
      <c r="A63" s="1">
        <v>45124</v>
      </c>
      <c r="C63" s="2" t="s">
        <v>224</v>
      </c>
      <c r="F63" s="6">
        <v>2</v>
      </c>
      <c r="H63">
        <v>38</v>
      </c>
      <c r="J63" t="s">
        <v>174</v>
      </c>
      <c r="M63" s="10" t="s">
        <v>258</v>
      </c>
      <c r="N63" t="s">
        <v>175</v>
      </c>
      <c r="Q63" s="7">
        <v>9.6</v>
      </c>
      <c r="AA63" s="7">
        <v>9.6</v>
      </c>
      <c r="AC63">
        <f t="shared" si="0"/>
        <v>2</v>
      </c>
      <c r="AD63">
        <v>18</v>
      </c>
      <c r="AE63" s="6" t="str">
        <f>INDEX(地区归属!B:B,MATCH(J63,地区归属!A:A,0))</f>
        <v>PENINSULA</v>
      </c>
      <c r="AF63" s="6" t="str">
        <f t="shared" si="1"/>
        <v>A</v>
      </c>
      <c r="AG63">
        <f>IF(AC63&gt;6,SUMIFS(合同收费标准!G:G,合同收费标准!B:B,导入发票明细!AE63,合同收费标准!E:E,导入发票明细!AF63,合同收费标准!F:F,"MAS"),SUMIFS(合同收费标准!G:G,合同收费标准!B:B,导入发票明细!AE63,合同收费标准!E:E,导入发票明细!AF63,合同收费标准!F:F,导入发票明细!AC63))</f>
        <v>4.8</v>
      </c>
      <c r="AH63">
        <f t="shared" si="2"/>
        <v>9.6</v>
      </c>
      <c r="AI63" s="7">
        <f t="shared" si="3"/>
        <v>0</v>
      </c>
      <c r="AK63">
        <f>SUMIFS(CBL托收登记!D:D,CBL托收登记!E:E,N62)</f>
        <v>0</v>
      </c>
      <c r="AM63" s="7">
        <f t="shared" si="4"/>
        <v>0</v>
      </c>
      <c r="AN63" s="7">
        <f t="shared" si="5"/>
        <v>0</v>
      </c>
    </row>
    <row r="64" spans="1:40" x14ac:dyDescent="0.25">
      <c r="A64" s="1">
        <v>45124</v>
      </c>
      <c r="C64" s="2" t="s">
        <v>225</v>
      </c>
      <c r="F64" s="6">
        <v>2</v>
      </c>
      <c r="H64">
        <v>400</v>
      </c>
      <c r="J64" t="s">
        <v>38</v>
      </c>
      <c r="M64" s="10" t="s">
        <v>259</v>
      </c>
      <c r="N64" t="s">
        <v>176</v>
      </c>
      <c r="Q64" s="7">
        <v>60.78</v>
      </c>
      <c r="AA64" s="7">
        <v>60.78</v>
      </c>
      <c r="AC64">
        <f t="shared" si="0"/>
        <v>2</v>
      </c>
      <c r="AD64">
        <v>200</v>
      </c>
      <c r="AE64" s="6" t="str">
        <f>INDEX(地区归属!B:B,MATCH(J64,地区归属!A:A,0))</f>
        <v>PENINSULA</v>
      </c>
      <c r="AF64" s="6" t="str">
        <f t="shared" si="1"/>
        <v>B</v>
      </c>
      <c r="AG64">
        <f>IF(AC64&gt;6,SUMIFS(合同收费标准!G:G,合同收费标准!B:B,导入发票明细!AE64,合同收费标准!E:E,导入发票明细!AF64,合同收费标准!F:F,"MAS"),SUMIFS(合同收费标准!G:G,合同收费标准!B:B,导入发票明细!AE64,合同收费标准!E:E,导入发票明细!AF64,合同收费标准!F:F,导入发票明细!AC64))</f>
        <v>30.39</v>
      </c>
      <c r="AH64">
        <f t="shared" si="2"/>
        <v>60.78</v>
      </c>
      <c r="AI64" s="7">
        <f t="shared" si="3"/>
        <v>0</v>
      </c>
      <c r="AK64">
        <f>SUMIFS(CBL托收登记!D:D,CBL托收登记!E:E,N63)</f>
        <v>0</v>
      </c>
      <c r="AM64" s="7">
        <f t="shared" si="4"/>
        <v>0</v>
      </c>
      <c r="AN64" s="7">
        <f t="shared" si="5"/>
        <v>0</v>
      </c>
    </row>
    <row r="65" spans="1:40" x14ac:dyDescent="0.25">
      <c r="A65" s="1">
        <v>45124</v>
      </c>
      <c r="C65" s="2" t="s">
        <v>226</v>
      </c>
      <c r="F65" s="6">
        <v>3</v>
      </c>
      <c r="H65">
        <v>58</v>
      </c>
      <c r="J65" t="s">
        <v>19</v>
      </c>
      <c r="M65" s="10" t="s">
        <v>260</v>
      </c>
      <c r="N65" t="s">
        <v>20</v>
      </c>
      <c r="Q65" s="7">
        <v>12.72</v>
      </c>
      <c r="AA65" s="7">
        <v>12.72</v>
      </c>
      <c r="AC65">
        <f t="shared" si="0"/>
        <v>3</v>
      </c>
      <c r="AD65">
        <v>18</v>
      </c>
      <c r="AE65" s="6" t="str">
        <f>INDEX(地区归属!B:B,MATCH(J65,地区归属!A:A,0))</f>
        <v>PENINSULA</v>
      </c>
      <c r="AF65" s="6" t="str">
        <f t="shared" si="1"/>
        <v>A</v>
      </c>
      <c r="AG65">
        <f>IF(AC65&gt;6,SUMIFS(合同收费标准!G:G,合同收费标准!B:B,导入发票明细!AE65,合同收费标准!E:E,导入发票明细!AF65,合同收费标准!F:F,"MAS"),SUMIFS(合同收费标准!G:G,合同收费标准!B:B,导入发票明细!AE65,合同收费标准!E:E,导入发票明细!AF65,合同收费标准!F:F,导入发票明细!AC65))</f>
        <v>4.24</v>
      </c>
      <c r="AH65">
        <f t="shared" si="2"/>
        <v>12.72</v>
      </c>
      <c r="AI65" s="7">
        <f t="shared" si="3"/>
        <v>0</v>
      </c>
      <c r="AK65">
        <f>SUMIFS(CBL托收登记!D:D,CBL托收登记!E:E,N64)</f>
        <v>0</v>
      </c>
      <c r="AM65" s="7">
        <f t="shared" si="4"/>
        <v>0</v>
      </c>
      <c r="AN65" s="7">
        <f t="shared" si="5"/>
        <v>0</v>
      </c>
    </row>
    <row r="66" spans="1:40" x14ac:dyDescent="0.25">
      <c r="A66" s="1">
        <v>45124</v>
      </c>
      <c r="C66" s="2" t="s">
        <v>227</v>
      </c>
      <c r="F66" s="6">
        <v>1</v>
      </c>
      <c r="H66">
        <v>19</v>
      </c>
      <c r="J66" t="s">
        <v>177</v>
      </c>
      <c r="M66" s="10" t="s">
        <v>261</v>
      </c>
      <c r="N66" t="s">
        <v>178</v>
      </c>
      <c r="Q66" s="7">
        <v>6.42</v>
      </c>
      <c r="AA66" s="7">
        <v>6.42</v>
      </c>
      <c r="AC66">
        <f t="shared" ref="AC66:AC127" si="6">IF(ISBLANK(Q66),0,F66)</f>
        <v>1</v>
      </c>
      <c r="AD66">
        <v>18</v>
      </c>
      <c r="AE66" s="6" t="str">
        <f>INDEX(地区归属!B:B,MATCH(J66,地区归属!A:A,0))</f>
        <v>PENINSULA</v>
      </c>
      <c r="AF66" s="6" t="str">
        <f t="shared" si="1"/>
        <v>A</v>
      </c>
      <c r="AG66">
        <f>IF(AC66&gt;6,SUMIFS(合同收费标准!G:G,合同收费标准!B:B,导入发票明细!AE66,合同收费标准!E:E,导入发票明细!AF66,合同收费标准!F:F,"MAS"),SUMIFS(合同收费标准!G:G,合同收费标准!B:B,导入发票明细!AE66,合同收费标准!E:E,导入发票明细!AF66,合同收费标准!F:F,导入发票明细!AC66))</f>
        <v>6.42</v>
      </c>
      <c r="AH66">
        <f t="shared" si="2"/>
        <v>6.42</v>
      </c>
      <c r="AI66" s="7">
        <f t="shared" si="3"/>
        <v>0</v>
      </c>
      <c r="AK66">
        <f>SUMIFS(CBL托收登记!D:D,CBL托收登记!E:E,N65)</f>
        <v>0</v>
      </c>
      <c r="AM66" s="7">
        <f t="shared" si="4"/>
        <v>0</v>
      </c>
      <c r="AN66" s="7">
        <f t="shared" si="5"/>
        <v>0</v>
      </c>
    </row>
    <row r="67" spans="1:40" x14ac:dyDescent="0.25">
      <c r="A67" s="1">
        <v>45124</v>
      </c>
      <c r="C67" s="2" t="s">
        <v>228</v>
      </c>
      <c r="F67" s="6">
        <v>5</v>
      </c>
      <c r="H67">
        <v>96</v>
      </c>
      <c r="J67" t="s">
        <v>179</v>
      </c>
      <c r="M67" s="10" t="s">
        <v>262</v>
      </c>
      <c r="N67" t="s">
        <v>180</v>
      </c>
      <c r="Q67" s="7">
        <v>19</v>
      </c>
      <c r="AA67" s="7">
        <v>19</v>
      </c>
      <c r="AC67">
        <f t="shared" si="6"/>
        <v>5</v>
      </c>
      <c r="AD67">
        <v>18</v>
      </c>
      <c r="AE67" s="6" t="str">
        <f>INDEX(地区归属!B:B,MATCH(J67,地区归属!A:A,0))</f>
        <v>PENINSULA</v>
      </c>
      <c r="AF67" s="6" t="str">
        <f t="shared" ref="AF67:AF129" si="7">IF(AD67&lt;=19,"A",IF(AD67&lt;230,"B",IF(AD67&lt;307,"C","D")))</f>
        <v>A</v>
      </c>
      <c r="AG67">
        <f>IF(AC67&gt;6,SUMIFS(合同收费标准!G:G,合同收费标准!B:B,导入发票明细!AE67,合同收费标准!E:E,导入发票明细!AF67,合同收费标准!F:F,"MAS"),SUMIFS(合同收费标准!G:G,合同收费标准!B:B,导入发票明细!AE67,合同收费标准!E:E,导入发票明细!AF67,合同收费标准!F:F,导入发票明细!AC67))</f>
        <v>3.8</v>
      </c>
      <c r="AH67">
        <f t="shared" ref="AH67:AH129" si="8">AC67*AG67</f>
        <v>19</v>
      </c>
      <c r="AI67" s="7">
        <f t="shared" ref="AI67:AI129" si="9">AA67-AH67</f>
        <v>0</v>
      </c>
      <c r="AK67">
        <f>SUMIFS(CBL托收登记!D:D,CBL托收登记!E:E,N66)</f>
        <v>0</v>
      </c>
      <c r="AM67" s="7">
        <f t="shared" ref="AM67:AM129" si="10">IF(AK67=0,0,IF(AK67*0.02&lt;3.2,3.2,AK67*0.02))</f>
        <v>0</v>
      </c>
      <c r="AN67" s="7">
        <f t="shared" ref="AN67:AN129" si="11">AI67-AM67</f>
        <v>0</v>
      </c>
    </row>
    <row r="68" spans="1:40" x14ac:dyDescent="0.25">
      <c r="A68" s="1">
        <v>45125</v>
      </c>
      <c r="C68" s="2" t="s">
        <v>229</v>
      </c>
      <c r="F68" s="6">
        <v>3</v>
      </c>
      <c r="H68">
        <v>58</v>
      </c>
      <c r="J68" t="s">
        <v>181</v>
      </c>
      <c r="M68" s="10" t="s">
        <v>263</v>
      </c>
      <c r="N68" t="s">
        <v>182</v>
      </c>
      <c r="Q68" s="7">
        <v>12.72</v>
      </c>
      <c r="AA68" s="7">
        <v>12.72</v>
      </c>
      <c r="AC68">
        <f t="shared" si="6"/>
        <v>3</v>
      </c>
      <c r="AD68">
        <v>18</v>
      </c>
      <c r="AE68" s="6" t="str">
        <f>INDEX(地区归属!B:B,MATCH(J68,地区归属!A:A,0))</f>
        <v>PENINSULA</v>
      </c>
      <c r="AF68" s="6" t="str">
        <f t="shared" si="7"/>
        <v>A</v>
      </c>
      <c r="AG68">
        <f>IF(AC68&gt;6,SUMIFS(合同收费标准!G:G,合同收费标准!B:B,导入发票明细!AE68,合同收费标准!E:E,导入发票明细!AF68,合同收费标准!F:F,"MAS"),SUMIFS(合同收费标准!G:G,合同收费标准!B:B,导入发票明细!AE68,合同收费标准!E:E,导入发票明细!AF68,合同收费标准!F:F,导入发票明细!AC68))</f>
        <v>4.24</v>
      </c>
      <c r="AH68">
        <f t="shared" si="8"/>
        <v>12.72</v>
      </c>
      <c r="AI68" s="7">
        <f t="shared" si="9"/>
        <v>0</v>
      </c>
      <c r="AK68">
        <f>SUMIFS(CBL托收登记!D:D,CBL托收登记!E:E,N67)</f>
        <v>0</v>
      </c>
      <c r="AM68" s="7">
        <f t="shared" si="10"/>
        <v>0</v>
      </c>
      <c r="AN68" s="7">
        <f t="shared" si="11"/>
        <v>0</v>
      </c>
    </row>
    <row r="69" spans="1:40" x14ac:dyDescent="0.25">
      <c r="A69" s="1">
        <v>45125</v>
      </c>
      <c r="C69" s="2" t="s">
        <v>230</v>
      </c>
      <c r="F69" s="6">
        <v>5</v>
      </c>
      <c r="H69">
        <v>100</v>
      </c>
      <c r="J69" t="s">
        <v>179</v>
      </c>
      <c r="M69" s="10" t="s">
        <v>264</v>
      </c>
      <c r="N69" t="s">
        <v>183</v>
      </c>
      <c r="Q69" s="7">
        <v>19</v>
      </c>
      <c r="AA69" s="7">
        <v>19</v>
      </c>
      <c r="AC69">
        <f t="shared" si="6"/>
        <v>5</v>
      </c>
      <c r="AD69">
        <v>18</v>
      </c>
      <c r="AE69" s="6" t="str">
        <f>INDEX(地区归属!B:B,MATCH(J69,地区归属!A:A,0))</f>
        <v>PENINSULA</v>
      </c>
      <c r="AF69" s="6" t="str">
        <f t="shared" si="7"/>
        <v>A</v>
      </c>
      <c r="AG69">
        <f>IF(AC69&gt;6,SUMIFS(合同收费标准!G:G,合同收费标准!B:B,导入发票明细!AE69,合同收费标准!E:E,导入发票明细!AF69,合同收费标准!F:F,"MAS"),SUMIFS(合同收费标准!G:G,合同收费标准!B:B,导入发票明细!AE69,合同收费标准!E:E,导入发票明细!AF69,合同收费标准!F:F,导入发票明细!AC69))</f>
        <v>3.8</v>
      </c>
      <c r="AH69">
        <f t="shared" si="8"/>
        <v>19</v>
      </c>
      <c r="AI69" s="7">
        <f t="shared" si="9"/>
        <v>0</v>
      </c>
      <c r="AK69">
        <f>SUMIFS(CBL托收登记!D:D,CBL托收登记!E:E,N68)</f>
        <v>0</v>
      </c>
      <c r="AM69" s="7">
        <f t="shared" si="10"/>
        <v>0</v>
      </c>
      <c r="AN69" s="7">
        <f t="shared" si="11"/>
        <v>0</v>
      </c>
    </row>
    <row r="70" spans="1:40" x14ac:dyDescent="0.25">
      <c r="A70" s="1">
        <v>45125</v>
      </c>
      <c r="C70" s="2" t="s">
        <v>231</v>
      </c>
      <c r="F70" s="6">
        <v>1</v>
      </c>
      <c r="H70">
        <v>20</v>
      </c>
      <c r="J70" t="s">
        <v>184</v>
      </c>
      <c r="M70" s="10" t="s">
        <v>265</v>
      </c>
      <c r="N70" t="s">
        <v>185</v>
      </c>
      <c r="Q70" s="7">
        <v>6.42</v>
      </c>
      <c r="AA70" s="7">
        <v>6.42</v>
      </c>
      <c r="AC70">
        <f t="shared" si="6"/>
        <v>1</v>
      </c>
      <c r="AD70">
        <v>18</v>
      </c>
      <c r="AE70" s="6" t="str">
        <f>INDEX(地区归属!B:B,MATCH(J70,地区归属!A:A,0))</f>
        <v>PENINSULA</v>
      </c>
      <c r="AF70" s="6" t="str">
        <f t="shared" si="7"/>
        <v>A</v>
      </c>
      <c r="AG70">
        <f>IF(AC70&gt;6,SUMIFS(合同收费标准!G:G,合同收费标准!B:B,导入发票明细!AE70,合同收费标准!E:E,导入发票明细!AF70,合同收费标准!F:F,"MAS"),SUMIFS(合同收费标准!G:G,合同收费标准!B:B,导入发票明细!AE70,合同收费标准!E:E,导入发票明细!AF70,合同收费标准!F:F,导入发票明细!AC70))</f>
        <v>6.42</v>
      </c>
      <c r="AH70">
        <f t="shared" si="8"/>
        <v>6.42</v>
      </c>
      <c r="AI70" s="7">
        <f t="shared" si="9"/>
        <v>0</v>
      </c>
      <c r="AK70">
        <f>SUMIFS(CBL托收登记!D:D,CBL托收登记!E:E,N69)</f>
        <v>0</v>
      </c>
      <c r="AM70" s="7">
        <f t="shared" si="10"/>
        <v>0</v>
      </c>
      <c r="AN70" s="7">
        <f t="shared" si="11"/>
        <v>0</v>
      </c>
    </row>
    <row r="71" spans="1:40" x14ac:dyDescent="0.25">
      <c r="A71" s="1">
        <v>45125</v>
      </c>
      <c r="C71" s="2" t="s">
        <v>232</v>
      </c>
      <c r="F71" s="6">
        <v>3</v>
      </c>
      <c r="H71">
        <v>60</v>
      </c>
      <c r="J71" t="s">
        <v>186</v>
      </c>
      <c r="M71" s="10" t="s">
        <v>266</v>
      </c>
      <c r="N71" t="s">
        <v>187</v>
      </c>
      <c r="Q71" s="7">
        <v>12.72</v>
      </c>
      <c r="AA71" s="7">
        <v>12.72</v>
      </c>
      <c r="AC71">
        <f t="shared" si="6"/>
        <v>3</v>
      </c>
      <c r="AD71">
        <v>18</v>
      </c>
      <c r="AE71" s="6" t="str">
        <f>INDEX(地区归属!B:B,MATCH(J71,地区归属!A:A,0))</f>
        <v>PENINSULA</v>
      </c>
      <c r="AF71" s="6" t="str">
        <f t="shared" si="7"/>
        <v>A</v>
      </c>
      <c r="AG71">
        <f>IF(AC71&gt;6,SUMIFS(合同收费标准!G:G,合同收费标准!B:B,导入发票明细!AE71,合同收费标准!E:E,导入发票明细!AF71,合同收费标准!F:F,"MAS"),SUMIFS(合同收费标准!G:G,合同收费标准!B:B,导入发票明细!AE71,合同收费标准!E:E,导入发票明细!AF71,合同收费标准!F:F,导入发票明细!AC71))</f>
        <v>4.24</v>
      </c>
      <c r="AH71">
        <f t="shared" si="8"/>
        <v>12.72</v>
      </c>
      <c r="AI71" s="7">
        <f t="shared" si="9"/>
        <v>0</v>
      </c>
      <c r="AK71">
        <f>SUMIFS(CBL托收登记!D:D,CBL托收登记!E:E,N70)</f>
        <v>0</v>
      </c>
      <c r="AM71" s="7">
        <f t="shared" si="10"/>
        <v>0</v>
      </c>
      <c r="AN71" s="7">
        <f t="shared" si="11"/>
        <v>0</v>
      </c>
    </row>
    <row r="72" spans="1:40" x14ac:dyDescent="0.25">
      <c r="A72" s="1">
        <v>45125</v>
      </c>
      <c r="C72" s="2" t="s">
        <v>233</v>
      </c>
      <c r="F72" s="6">
        <v>2</v>
      </c>
      <c r="H72">
        <v>40</v>
      </c>
      <c r="J72" t="s">
        <v>188</v>
      </c>
      <c r="M72" s="10" t="s">
        <v>267</v>
      </c>
      <c r="N72" t="s">
        <v>189</v>
      </c>
      <c r="Q72" s="7">
        <v>9.6</v>
      </c>
      <c r="AA72" s="7">
        <v>9.6</v>
      </c>
      <c r="AC72">
        <f t="shared" si="6"/>
        <v>2</v>
      </c>
      <c r="AD72">
        <v>18</v>
      </c>
      <c r="AE72" s="6" t="str">
        <f>INDEX(地区归属!B:B,MATCH(J72,地区归属!A:A,0))</f>
        <v>PENINSULA</v>
      </c>
      <c r="AF72" s="6" t="str">
        <f t="shared" si="7"/>
        <v>A</v>
      </c>
      <c r="AG72">
        <f>IF(AC72&gt;6,SUMIFS(合同收费标准!G:G,合同收费标准!B:B,导入发票明细!AE72,合同收费标准!E:E,导入发票明细!AF72,合同收费标准!F:F,"MAS"),SUMIFS(合同收费标准!G:G,合同收费标准!B:B,导入发票明细!AE72,合同收费标准!E:E,导入发票明细!AF72,合同收费标准!F:F,导入发票明细!AC72))</f>
        <v>4.8</v>
      </c>
      <c r="AH72">
        <f t="shared" si="8"/>
        <v>9.6</v>
      </c>
      <c r="AI72" s="7">
        <f t="shared" si="9"/>
        <v>0</v>
      </c>
      <c r="AK72">
        <f>SUMIFS(CBL托收登记!D:D,CBL托收登记!E:E,N71)</f>
        <v>0</v>
      </c>
      <c r="AM72" s="7">
        <f t="shared" si="10"/>
        <v>0</v>
      </c>
      <c r="AN72" s="7">
        <f t="shared" si="11"/>
        <v>0</v>
      </c>
    </row>
    <row r="73" spans="1:40" x14ac:dyDescent="0.25">
      <c r="A73" s="1">
        <v>45125</v>
      </c>
      <c r="C73" s="2" t="s">
        <v>234</v>
      </c>
      <c r="F73" s="6">
        <v>4</v>
      </c>
      <c r="H73">
        <v>74</v>
      </c>
      <c r="J73" t="s">
        <v>190</v>
      </c>
      <c r="M73" s="10" t="s">
        <v>268</v>
      </c>
      <c r="N73" t="s">
        <v>191</v>
      </c>
      <c r="Q73" s="7">
        <v>15.84</v>
      </c>
      <c r="AA73" s="7">
        <v>15.84</v>
      </c>
      <c r="AC73">
        <f t="shared" si="6"/>
        <v>4</v>
      </c>
      <c r="AD73">
        <v>18</v>
      </c>
      <c r="AE73" s="6" t="str">
        <f>INDEX(地区归属!B:B,MATCH(J73,地区归属!A:A,0))</f>
        <v>PENINSULA</v>
      </c>
      <c r="AF73" s="6" t="str">
        <f t="shared" si="7"/>
        <v>A</v>
      </c>
      <c r="AG73">
        <f>IF(AC73&gt;6,SUMIFS(合同收费标准!G:G,合同收费标准!B:B,导入发票明细!AE73,合同收费标准!E:E,导入发票明细!AF73,合同收费标准!F:F,"MAS"),SUMIFS(合同收费标准!G:G,合同收费标准!B:B,导入发票明细!AE73,合同收费标准!E:E,导入发票明细!AF73,合同收费标准!F:F,导入发票明细!AC73))</f>
        <v>3.96</v>
      </c>
      <c r="AH73">
        <f t="shared" si="8"/>
        <v>15.84</v>
      </c>
      <c r="AI73" s="7">
        <f t="shared" si="9"/>
        <v>0</v>
      </c>
      <c r="AK73">
        <f>SUMIFS(CBL托收登记!D:D,CBL托收登记!E:E,N72)</f>
        <v>0</v>
      </c>
      <c r="AM73" s="7">
        <f t="shared" si="10"/>
        <v>0</v>
      </c>
      <c r="AN73" s="7">
        <f t="shared" si="11"/>
        <v>0</v>
      </c>
    </row>
    <row r="74" spans="1:40" x14ac:dyDescent="0.25">
      <c r="A74" s="1">
        <v>45125</v>
      </c>
      <c r="C74" s="2" t="s">
        <v>235</v>
      </c>
      <c r="F74" s="6">
        <v>1</v>
      </c>
      <c r="H74">
        <v>20</v>
      </c>
      <c r="J74" t="s">
        <v>0</v>
      </c>
      <c r="M74" s="10" t="s">
        <v>269</v>
      </c>
      <c r="N74" t="s">
        <v>192</v>
      </c>
      <c r="Q74" s="7">
        <v>6.42</v>
      </c>
      <c r="AA74" s="7">
        <v>6.42</v>
      </c>
      <c r="AC74">
        <f t="shared" si="6"/>
        <v>1</v>
      </c>
      <c r="AD74">
        <v>18</v>
      </c>
      <c r="AE74" s="6" t="str">
        <f>INDEX(地区归属!B:B,MATCH(J74,地区归属!A:A,0))</f>
        <v>PENINSULA</v>
      </c>
      <c r="AF74" s="6" t="str">
        <f t="shared" si="7"/>
        <v>A</v>
      </c>
      <c r="AG74">
        <f>IF(AC74&gt;6,SUMIFS(合同收费标准!G:G,合同收费标准!B:B,导入发票明细!AE74,合同收费标准!E:E,导入发票明细!AF74,合同收费标准!F:F,"MAS"),SUMIFS(合同收费标准!G:G,合同收费标准!B:B,导入发票明细!AE74,合同收费标准!E:E,导入发票明细!AF74,合同收费标准!F:F,导入发票明细!AC74))</f>
        <v>6.42</v>
      </c>
      <c r="AH74">
        <f t="shared" si="8"/>
        <v>6.42</v>
      </c>
      <c r="AI74" s="7">
        <f t="shared" si="9"/>
        <v>0</v>
      </c>
      <c r="AK74">
        <f>SUMIFS(CBL托收登记!D:D,CBL托收登记!E:E,N73)</f>
        <v>0</v>
      </c>
      <c r="AM74" s="7">
        <f t="shared" si="10"/>
        <v>0</v>
      </c>
      <c r="AN74" s="7">
        <f t="shared" si="11"/>
        <v>0</v>
      </c>
    </row>
    <row r="75" spans="1:40" x14ac:dyDescent="0.25">
      <c r="A75" s="1">
        <v>45125</v>
      </c>
      <c r="C75" s="2" t="s">
        <v>236</v>
      </c>
      <c r="F75" s="6">
        <v>3</v>
      </c>
      <c r="H75">
        <v>60</v>
      </c>
      <c r="J75" t="s">
        <v>29</v>
      </c>
      <c r="M75" s="10" t="s">
        <v>270</v>
      </c>
      <c r="N75" t="s">
        <v>193</v>
      </c>
      <c r="Q75" s="7">
        <v>12.72</v>
      </c>
      <c r="AA75" s="7">
        <v>12.72</v>
      </c>
      <c r="AC75">
        <f t="shared" si="6"/>
        <v>3</v>
      </c>
      <c r="AD75">
        <v>18</v>
      </c>
      <c r="AE75" s="6" t="str">
        <f>INDEX(地区归属!B:B,MATCH(J75,地区归属!A:A,0))</f>
        <v>PENINSULA</v>
      </c>
      <c r="AF75" s="6" t="str">
        <f t="shared" si="7"/>
        <v>A</v>
      </c>
      <c r="AG75">
        <f>IF(AC75&gt;6,SUMIFS(合同收费标准!G:G,合同收费标准!B:B,导入发票明细!AE75,合同收费标准!E:E,导入发票明细!AF75,合同收费标准!F:F,"MAS"),SUMIFS(合同收费标准!G:G,合同收费标准!B:B,导入发票明细!AE75,合同收费标准!E:E,导入发票明细!AF75,合同收费标准!F:F,导入发票明细!AC75))</f>
        <v>4.24</v>
      </c>
      <c r="AH75">
        <f t="shared" si="8"/>
        <v>12.72</v>
      </c>
      <c r="AI75" s="7">
        <f t="shared" si="9"/>
        <v>0</v>
      </c>
      <c r="AK75">
        <f>SUMIFS(CBL托收登记!D:D,CBL托收登记!E:E,N74)</f>
        <v>0</v>
      </c>
      <c r="AM75" s="7">
        <f t="shared" si="10"/>
        <v>0</v>
      </c>
      <c r="AN75" s="7">
        <f t="shared" si="11"/>
        <v>0</v>
      </c>
    </row>
    <row r="76" spans="1:40" x14ac:dyDescent="0.25">
      <c r="A76" s="1">
        <v>45126</v>
      </c>
      <c r="C76" s="2" t="s">
        <v>237</v>
      </c>
      <c r="F76" s="6">
        <v>1</v>
      </c>
      <c r="H76">
        <v>19</v>
      </c>
      <c r="J76" t="s">
        <v>194</v>
      </c>
      <c r="M76" s="10" t="s">
        <v>164</v>
      </c>
      <c r="N76" t="s">
        <v>195</v>
      </c>
      <c r="Q76" s="7">
        <v>6.42</v>
      </c>
      <c r="AA76" s="7">
        <v>6.42</v>
      </c>
      <c r="AC76">
        <f t="shared" si="6"/>
        <v>1</v>
      </c>
      <c r="AD76">
        <v>18</v>
      </c>
      <c r="AE76" s="6" t="str">
        <f>INDEX(地区归属!B:B,MATCH(J76,地区归属!A:A,0))</f>
        <v>PENINSULA</v>
      </c>
      <c r="AF76" s="6" t="str">
        <f t="shared" si="7"/>
        <v>A</v>
      </c>
      <c r="AG76">
        <f>IF(AC76&gt;6,SUMIFS(合同收费标准!G:G,合同收费标准!B:B,导入发票明细!AE76,合同收费标准!E:E,导入发票明细!AF76,合同收费标准!F:F,"MAS"),SUMIFS(合同收费标准!G:G,合同收费标准!B:B,导入发票明细!AE76,合同收费标准!E:E,导入发票明细!AF76,合同收费标准!F:F,导入发票明细!AC76))</f>
        <v>6.42</v>
      </c>
      <c r="AH76">
        <f t="shared" si="8"/>
        <v>6.42</v>
      </c>
      <c r="AI76" s="7">
        <f t="shared" si="9"/>
        <v>0</v>
      </c>
      <c r="AK76">
        <f>SUMIFS(CBL托收登记!D:D,CBL托收登记!E:E,N75)</f>
        <v>0</v>
      </c>
      <c r="AM76" s="7">
        <f t="shared" si="10"/>
        <v>0</v>
      </c>
      <c r="AN76" s="7">
        <f t="shared" si="11"/>
        <v>0</v>
      </c>
    </row>
    <row r="77" spans="1:40" x14ac:dyDescent="0.25">
      <c r="A77" s="1">
        <v>45126</v>
      </c>
      <c r="C77" s="2" t="s">
        <v>238</v>
      </c>
      <c r="F77" s="6">
        <v>3</v>
      </c>
      <c r="H77">
        <v>30</v>
      </c>
      <c r="J77" t="s">
        <v>196</v>
      </c>
      <c r="M77" s="10" t="s">
        <v>271</v>
      </c>
      <c r="N77" t="s">
        <v>197</v>
      </c>
      <c r="Q77" s="7">
        <v>12.72</v>
      </c>
      <c r="AA77" s="7">
        <v>12.72</v>
      </c>
      <c r="AC77">
        <f t="shared" si="6"/>
        <v>3</v>
      </c>
      <c r="AD77">
        <v>18</v>
      </c>
      <c r="AE77" s="6" t="str">
        <f>INDEX(地区归属!B:B,MATCH(J77,地区归属!A:A,0))</f>
        <v>PENINSULA</v>
      </c>
      <c r="AF77" s="6" t="str">
        <f t="shared" si="7"/>
        <v>A</v>
      </c>
      <c r="AG77">
        <f>IF(AC77&gt;6,SUMIFS(合同收费标准!G:G,合同收费标准!B:B,导入发票明细!AE77,合同收费标准!E:E,导入发票明细!AF77,合同收费标准!F:F,"MAS"),SUMIFS(合同收费标准!G:G,合同收费标准!B:B,导入发票明细!AE77,合同收费标准!E:E,导入发票明细!AF77,合同收费标准!F:F,导入发票明细!AC77))</f>
        <v>4.24</v>
      </c>
      <c r="AH77">
        <f t="shared" si="8"/>
        <v>12.72</v>
      </c>
      <c r="AI77" s="7">
        <f t="shared" si="9"/>
        <v>0</v>
      </c>
      <c r="AK77">
        <f>SUMIFS(CBL托收登记!D:D,CBL托收登记!E:E,N76)</f>
        <v>0</v>
      </c>
      <c r="AM77" s="7">
        <f t="shared" si="10"/>
        <v>0</v>
      </c>
      <c r="AN77" s="7">
        <f t="shared" si="11"/>
        <v>0</v>
      </c>
    </row>
    <row r="78" spans="1:40" x14ac:dyDescent="0.25">
      <c r="A78" s="1">
        <v>45126</v>
      </c>
      <c r="C78" s="2" t="s">
        <v>239</v>
      </c>
      <c r="F78" s="6">
        <v>2</v>
      </c>
      <c r="H78">
        <v>38</v>
      </c>
      <c r="J78" t="s">
        <v>198</v>
      </c>
      <c r="M78" s="10" t="s">
        <v>272</v>
      </c>
      <c r="N78" t="s">
        <v>539</v>
      </c>
      <c r="Q78" s="7">
        <v>9.6</v>
      </c>
      <c r="AA78" s="7">
        <v>9.6</v>
      </c>
      <c r="AC78">
        <f t="shared" si="6"/>
        <v>2</v>
      </c>
      <c r="AD78">
        <v>18</v>
      </c>
      <c r="AE78" s="6" t="str">
        <f>INDEX(地区归属!B:B,MATCH(J78,地区归属!A:A,0))</f>
        <v>PENINSULA</v>
      </c>
      <c r="AF78" s="6" t="str">
        <f t="shared" si="7"/>
        <v>A</v>
      </c>
      <c r="AG78">
        <f>IF(AC78&gt;6,SUMIFS(合同收费标准!G:G,合同收费标准!B:B,导入发票明细!AE78,合同收费标准!E:E,导入发票明细!AF78,合同收费标准!F:F,"MAS"),SUMIFS(合同收费标准!G:G,合同收费标准!B:B,导入发票明细!AE78,合同收费标准!E:E,导入发票明细!AF78,合同收费标准!F:F,导入发票明细!AC78))</f>
        <v>4.8</v>
      </c>
      <c r="AH78">
        <f t="shared" si="8"/>
        <v>9.6</v>
      </c>
      <c r="AI78" s="7">
        <f t="shared" si="9"/>
        <v>0</v>
      </c>
      <c r="AK78">
        <f>SUMIFS(CBL托收登记!D:D,CBL托收登记!E:E,N77)</f>
        <v>0</v>
      </c>
      <c r="AM78" s="7">
        <f t="shared" si="10"/>
        <v>0</v>
      </c>
      <c r="AN78" s="7">
        <f t="shared" si="11"/>
        <v>0</v>
      </c>
    </row>
    <row r="79" spans="1:40" x14ac:dyDescent="0.25">
      <c r="A79" s="1">
        <v>45126</v>
      </c>
      <c r="C79" s="2" t="s">
        <v>239</v>
      </c>
      <c r="F79" s="6">
        <v>2</v>
      </c>
      <c r="H79">
        <v>38</v>
      </c>
      <c r="J79" t="s">
        <v>198</v>
      </c>
      <c r="M79" s="10" t="s">
        <v>272</v>
      </c>
      <c r="N79" t="s">
        <v>1</v>
      </c>
      <c r="W79" s="7">
        <v>18.12</v>
      </c>
      <c r="AA79" s="7">
        <v>18.12</v>
      </c>
      <c r="AC79">
        <f t="shared" si="6"/>
        <v>0</v>
      </c>
      <c r="AD79">
        <v>18</v>
      </c>
      <c r="AE79" s="6" t="str">
        <f>INDEX(地区归属!B:B,MATCH(J79,地区归属!A:A,0))</f>
        <v>PENINSULA</v>
      </c>
      <c r="AF79" s="6" t="str">
        <f t="shared" si="7"/>
        <v>A</v>
      </c>
      <c r="AG79">
        <f>IF(AC79&gt;6,SUMIFS(合同收费标准!G:G,合同收费标准!B:B,导入发票明细!AE79,合同收费标准!E:E,导入发票明细!AF79,合同收费标准!F:F,"MAS"),SUMIFS(合同收费标准!G:G,合同收费标准!B:B,导入发票明细!AE79,合同收费标准!E:E,导入发票明细!AF79,合同收费标准!F:F,导入发票明细!AC79))</f>
        <v>0</v>
      </c>
      <c r="AH79">
        <f t="shared" si="8"/>
        <v>0</v>
      </c>
      <c r="AI79" s="7">
        <f t="shared" si="9"/>
        <v>18.12</v>
      </c>
      <c r="AK79">
        <f>SUMIFS(CBL托收登记!D:D,CBL托收登记!E:E,N78)</f>
        <v>0</v>
      </c>
      <c r="AM79" s="7">
        <f t="shared" si="10"/>
        <v>0</v>
      </c>
      <c r="AN79" s="7">
        <f t="shared" si="11"/>
        <v>18.12</v>
      </c>
    </row>
    <row r="80" spans="1:40" x14ac:dyDescent="0.25">
      <c r="A80" s="1">
        <v>45126</v>
      </c>
      <c r="C80" s="2" t="s">
        <v>240</v>
      </c>
      <c r="F80" s="6">
        <v>2</v>
      </c>
      <c r="H80">
        <v>27</v>
      </c>
      <c r="J80" t="s">
        <v>55</v>
      </c>
      <c r="M80" s="10" t="s">
        <v>273</v>
      </c>
      <c r="N80" t="s">
        <v>199</v>
      </c>
      <c r="Q80" s="7">
        <v>9.6</v>
      </c>
      <c r="AA80" s="7">
        <v>9.6</v>
      </c>
      <c r="AC80">
        <f t="shared" si="6"/>
        <v>2</v>
      </c>
      <c r="AD80">
        <v>18</v>
      </c>
      <c r="AE80" s="6" t="str">
        <f>INDEX(地区归属!B:B,MATCH(J80,地区归属!A:A,0))</f>
        <v>PENINSULA</v>
      </c>
      <c r="AF80" s="6" t="str">
        <f t="shared" si="7"/>
        <v>A</v>
      </c>
      <c r="AG80">
        <f>IF(AC80&gt;6,SUMIFS(合同收费标准!G:G,合同收费标准!B:B,导入发票明细!AE80,合同收费标准!E:E,导入发票明细!AF80,合同收费标准!F:F,"MAS"),SUMIFS(合同收费标准!G:G,合同收费标准!B:B,导入发票明细!AE80,合同收费标准!E:E,导入发票明细!AF80,合同收费标准!F:F,导入发票明细!AC80))</f>
        <v>4.8</v>
      </c>
      <c r="AH80">
        <f t="shared" si="8"/>
        <v>9.6</v>
      </c>
      <c r="AI80" s="7">
        <f t="shared" si="9"/>
        <v>0</v>
      </c>
      <c r="AK80">
        <f>SUMIFS(CBL托收登记!D:D,CBL托收登记!E:E,N79)</f>
        <v>0</v>
      </c>
      <c r="AM80" s="7">
        <f t="shared" si="10"/>
        <v>0</v>
      </c>
      <c r="AN80" s="7">
        <f t="shared" si="11"/>
        <v>0</v>
      </c>
    </row>
    <row r="81" spans="1:40" x14ac:dyDescent="0.25">
      <c r="A81" s="1">
        <v>45126</v>
      </c>
      <c r="C81" s="2" t="s">
        <v>241</v>
      </c>
      <c r="F81" s="6">
        <v>1</v>
      </c>
      <c r="H81">
        <v>18</v>
      </c>
      <c r="J81" t="s">
        <v>188</v>
      </c>
      <c r="M81" s="10" t="s">
        <v>274</v>
      </c>
      <c r="N81" t="s">
        <v>200</v>
      </c>
      <c r="Q81" s="7">
        <v>6.42</v>
      </c>
      <c r="AA81" s="7">
        <v>6.42</v>
      </c>
      <c r="AC81">
        <f t="shared" si="6"/>
        <v>1</v>
      </c>
      <c r="AD81">
        <v>18</v>
      </c>
      <c r="AE81" s="6" t="str">
        <f>INDEX(地区归属!B:B,MATCH(J81,地区归属!A:A,0))</f>
        <v>PENINSULA</v>
      </c>
      <c r="AF81" s="6" t="str">
        <f t="shared" si="7"/>
        <v>A</v>
      </c>
      <c r="AG81">
        <f>IF(AC81&gt;6,SUMIFS(合同收费标准!G:G,合同收费标准!B:B,导入发票明细!AE81,合同收费标准!E:E,导入发票明细!AF81,合同收费标准!F:F,"MAS"),SUMIFS(合同收费标准!G:G,合同收费标准!B:B,导入发票明细!AE81,合同收费标准!E:E,导入发票明细!AF81,合同收费标准!F:F,导入发票明细!AC81))</f>
        <v>6.42</v>
      </c>
      <c r="AH81">
        <f t="shared" si="8"/>
        <v>6.42</v>
      </c>
      <c r="AI81" s="7">
        <f t="shared" si="9"/>
        <v>0</v>
      </c>
      <c r="AK81">
        <f>SUMIFS(CBL托收登记!D:D,CBL托收登记!E:E,N80)</f>
        <v>0</v>
      </c>
      <c r="AM81" s="7">
        <f t="shared" si="10"/>
        <v>0</v>
      </c>
      <c r="AN81" s="7">
        <f t="shared" si="11"/>
        <v>0</v>
      </c>
    </row>
    <row r="82" spans="1:40" x14ac:dyDescent="0.25">
      <c r="A82" s="1">
        <v>45126</v>
      </c>
      <c r="C82" s="2" t="s">
        <v>242</v>
      </c>
      <c r="F82" s="6">
        <v>1</v>
      </c>
      <c r="H82">
        <v>19</v>
      </c>
      <c r="J82" t="s">
        <v>5</v>
      </c>
      <c r="M82" s="10" t="s">
        <v>275</v>
      </c>
      <c r="N82" t="s">
        <v>201</v>
      </c>
      <c r="Q82" s="7">
        <v>6.42</v>
      </c>
      <c r="AA82" s="7">
        <v>6.42</v>
      </c>
      <c r="AC82">
        <f t="shared" si="6"/>
        <v>1</v>
      </c>
      <c r="AD82">
        <v>18</v>
      </c>
      <c r="AE82" s="6" t="str">
        <f>INDEX(地区归属!B:B,MATCH(J82,地区归属!A:A,0))</f>
        <v>PENINSULA</v>
      </c>
      <c r="AF82" s="6" t="str">
        <f t="shared" si="7"/>
        <v>A</v>
      </c>
      <c r="AG82">
        <f>IF(AC82&gt;6,SUMIFS(合同收费标准!G:G,合同收费标准!B:B,导入发票明细!AE82,合同收费标准!E:E,导入发票明细!AF82,合同收费标准!F:F,"MAS"),SUMIFS(合同收费标准!G:G,合同收费标准!B:B,导入发票明细!AE82,合同收费标准!E:E,导入发票明细!AF82,合同收费标准!F:F,导入发票明细!AC82))</f>
        <v>6.42</v>
      </c>
      <c r="AH82">
        <f t="shared" si="8"/>
        <v>6.42</v>
      </c>
      <c r="AI82" s="7">
        <f t="shared" si="9"/>
        <v>0</v>
      </c>
      <c r="AK82">
        <f>SUMIFS(CBL托收登记!D:D,CBL托收登记!E:E,N81)</f>
        <v>0</v>
      </c>
      <c r="AM82" s="7">
        <f t="shared" si="10"/>
        <v>0</v>
      </c>
      <c r="AN82" s="7">
        <f t="shared" si="11"/>
        <v>0</v>
      </c>
    </row>
    <row r="83" spans="1:40" x14ac:dyDescent="0.25">
      <c r="A83" s="1">
        <v>45126</v>
      </c>
      <c r="C83" s="2" t="s">
        <v>243</v>
      </c>
      <c r="F83" s="6">
        <v>1</v>
      </c>
      <c r="H83">
        <v>19</v>
      </c>
      <c r="J83" t="s">
        <v>202</v>
      </c>
      <c r="M83" s="10" t="s">
        <v>276</v>
      </c>
      <c r="N83" t="s">
        <v>203</v>
      </c>
      <c r="Q83" s="7">
        <v>6.42</v>
      </c>
      <c r="AA83" s="7">
        <v>6.42</v>
      </c>
      <c r="AC83">
        <f t="shared" si="6"/>
        <v>1</v>
      </c>
      <c r="AD83">
        <v>18</v>
      </c>
      <c r="AE83" s="6" t="str">
        <f>INDEX(地区归属!B:B,MATCH(J83,地区归属!A:A,0))</f>
        <v>PENINSULA</v>
      </c>
      <c r="AF83" s="6" t="str">
        <f t="shared" si="7"/>
        <v>A</v>
      </c>
      <c r="AG83">
        <f>IF(AC83&gt;6,SUMIFS(合同收费标准!G:G,合同收费标准!B:B,导入发票明细!AE83,合同收费标准!E:E,导入发票明细!AF83,合同收费标准!F:F,"MAS"),SUMIFS(合同收费标准!G:G,合同收费标准!B:B,导入发票明细!AE83,合同收费标准!E:E,导入发票明细!AF83,合同收费标准!F:F,导入发票明细!AC83))</f>
        <v>6.42</v>
      </c>
      <c r="AH83">
        <f t="shared" si="8"/>
        <v>6.42</v>
      </c>
      <c r="AI83" s="7">
        <f t="shared" si="9"/>
        <v>0</v>
      </c>
      <c r="AK83">
        <f>SUMIFS(CBL托收登记!D:D,CBL托收登记!E:E,N82)</f>
        <v>0</v>
      </c>
      <c r="AM83" s="7">
        <f t="shared" si="10"/>
        <v>0</v>
      </c>
      <c r="AN83" s="7">
        <f t="shared" si="11"/>
        <v>0</v>
      </c>
    </row>
    <row r="84" spans="1:40" x14ac:dyDescent="0.25">
      <c r="A84" s="1">
        <v>45126</v>
      </c>
      <c r="C84" s="2" t="s">
        <v>244</v>
      </c>
      <c r="F84" s="6">
        <v>2</v>
      </c>
      <c r="H84">
        <v>28</v>
      </c>
      <c r="J84" t="s">
        <v>204</v>
      </c>
      <c r="M84" s="10" t="s">
        <v>277</v>
      </c>
      <c r="N84" t="s">
        <v>205</v>
      </c>
      <c r="Q84" s="7">
        <v>9.6</v>
      </c>
      <c r="AA84" s="7">
        <v>9.6</v>
      </c>
      <c r="AC84">
        <f t="shared" si="6"/>
        <v>2</v>
      </c>
      <c r="AD84">
        <v>18</v>
      </c>
      <c r="AE84" s="6" t="str">
        <f>INDEX(地区归属!B:B,MATCH(J84,地区归属!A:A,0))</f>
        <v>PENINSULA</v>
      </c>
      <c r="AF84" s="6" t="str">
        <f t="shared" si="7"/>
        <v>A</v>
      </c>
      <c r="AG84">
        <f>IF(AC84&gt;6,SUMIFS(合同收费标准!G:G,合同收费标准!B:B,导入发票明细!AE84,合同收费标准!E:E,导入发票明细!AF84,合同收费标准!F:F,"MAS"),SUMIFS(合同收费标准!G:G,合同收费标准!B:B,导入发票明细!AE84,合同收费标准!E:E,导入发票明细!AF84,合同收费标准!F:F,导入发票明细!AC84))</f>
        <v>4.8</v>
      </c>
      <c r="AH84">
        <f t="shared" si="8"/>
        <v>9.6</v>
      </c>
      <c r="AI84" s="7">
        <f t="shared" si="9"/>
        <v>0</v>
      </c>
      <c r="AK84">
        <f>SUMIFS(CBL托收登记!D:D,CBL托收登记!E:E,N83)</f>
        <v>0</v>
      </c>
      <c r="AM84" s="7">
        <f t="shared" si="10"/>
        <v>0</v>
      </c>
      <c r="AN84" s="7">
        <f t="shared" si="11"/>
        <v>0</v>
      </c>
    </row>
    <row r="85" spans="1:40" x14ac:dyDescent="0.25">
      <c r="A85" s="1">
        <v>45126</v>
      </c>
      <c r="C85" s="2" t="s">
        <v>245</v>
      </c>
      <c r="F85" s="6">
        <v>1</v>
      </c>
      <c r="H85">
        <v>10</v>
      </c>
      <c r="J85" t="s">
        <v>206</v>
      </c>
      <c r="M85" s="10" t="s">
        <v>278</v>
      </c>
      <c r="N85" t="s">
        <v>207</v>
      </c>
      <c r="Q85" s="7">
        <v>6.42</v>
      </c>
      <c r="AA85" s="7">
        <v>6.42</v>
      </c>
      <c r="AC85">
        <f t="shared" si="6"/>
        <v>1</v>
      </c>
      <c r="AD85">
        <v>18</v>
      </c>
      <c r="AE85" s="6" t="str">
        <f>INDEX(地区归属!B:B,MATCH(J85,地区归属!A:A,0))</f>
        <v>PENINSULA</v>
      </c>
      <c r="AF85" s="6" t="str">
        <f t="shared" si="7"/>
        <v>A</v>
      </c>
      <c r="AG85">
        <f>IF(AC85&gt;6,SUMIFS(合同收费标准!G:G,合同收费标准!B:B,导入发票明细!AE85,合同收费标准!E:E,导入发票明细!AF85,合同收费标准!F:F,"MAS"),SUMIFS(合同收费标准!G:G,合同收费标准!B:B,导入发票明细!AE85,合同收费标准!E:E,导入发票明细!AF85,合同收费标准!F:F,导入发票明细!AC85))</f>
        <v>6.42</v>
      </c>
      <c r="AH85">
        <f t="shared" si="8"/>
        <v>6.42</v>
      </c>
      <c r="AI85" s="7">
        <f t="shared" si="9"/>
        <v>0</v>
      </c>
      <c r="AK85">
        <f>SUMIFS(CBL托收登记!D:D,CBL托收登记!E:E,N84)</f>
        <v>0</v>
      </c>
      <c r="AM85" s="7">
        <f t="shared" si="10"/>
        <v>0</v>
      </c>
      <c r="AN85" s="7">
        <f t="shared" si="11"/>
        <v>0</v>
      </c>
    </row>
    <row r="86" spans="1:40" x14ac:dyDescent="0.25">
      <c r="A86" s="1">
        <v>45127</v>
      </c>
      <c r="C86" s="2" t="s">
        <v>341</v>
      </c>
      <c r="F86" s="6">
        <v>1</v>
      </c>
      <c r="H86">
        <v>19</v>
      </c>
      <c r="J86" t="s">
        <v>279</v>
      </c>
      <c r="M86" s="10" t="s">
        <v>280</v>
      </c>
      <c r="N86" t="s">
        <v>281</v>
      </c>
      <c r="Q86" s="7">
        <v>6.42</v>
      </c>
      <c r="AA86" s="7">
        <v>6.42</v>
      </c>
      <c r="AC86">
        <f t="shared" si="6"/>
        <v>1</v>
      </c>
      <c r="AD86">
        <v>18</v>
      </c>
      <c r="AE86" s="6" t="str">
        <f>INDEX(地区归属!B:B,MATCH(J86,地区归属!A:A,0))</f>
        <v>PENINSULA</v>
      </c>
      <c r="AF86" s="6" t="str">
        <f t="shared" si="7"/>
        <v>A</v>
      </c>
      <c r="AG86">
        <f>IF(AC86&gt;6,SUMIFS(合同收费标准!G:G,合同收费标准!B:B,导入发票明细!AE86,合同收费标准!E:E,导入发票明细!AF86,合同收费标准!F:F,"MAS"),SUMIFS(合同收费标准!G:G,合同收费标准!B:B,导入发票明细!AE86,合同收费标准!E:E,导入发票明细!AF86,合同收费标准!F:F,导入发票明细!AC86))</f>
        <v>6.42</v>
      </c>
      <c r="AH86">
        <f t="shared" si="8"/>
        <v>6.42</v>
      </c>
      <c r="AI86" s="7">
        <f t="shared" si="9"/>
        <v>0</v>
      </c>
      <c r="AK86">
        <f>SUMIFS(CBL托收登记!D:D,CBL托收登记!E:E,N85)</f>
        <v>0</v>
      </c>
      <c r="AM86" s="7">
        <f t="shared" si="10"/>
        <v>0</v>
      </c>
      <c r="AN86" s="7">
        <f t="shared" si="11"/>
        <v>0</v>
      </c>
    </row>
    <row r="87" spans="1:40" x14ac:dyDescent="0.25">
      <c r="A87" s="1">
        <v>45127</v>
      </c>
      <c r="C87" s="2" t="s">
        <v>342</v>
      </c>
      <c r="F87" s="6">
        <v>1</v>
      </c>
      <c r="H87">
        <v>18</v>
      </c>
      <c r="J87" t="s">
        <v>282</v>
      </c>
      <c r="M87" s="10" t="s">
        <v>381</v>
      </c>
      <c r="N87" t="s">
        <v>283</v>
      </c>
      <c r="Q87" s="7">
        <v>6.42</v>
      </c>
      <c r="AA87" s="7">
        <v>6.42</v>
      </c>
      <c r="AC87">
        <f t="shared" si="6"/>
        <v>1</v>
      </c>
      <c r="AD87">
        <v>18</v>
      </c>
      <c r="AE87" s="6" t="str">
        <f>INDEX(地区归属!B:B,MATCH(J87,地区归属!A:A,0))</f>
        <v>PENINSULA</v>
      </c>
      <c r="AF87" s="6" t="str">
        <f t="shared" si="7"/>
        <v>A</v>
      </c>
      <c r="AG87">
        <f>IF(AC87&gt;6,SUMIFS(合同收费标准!G:G,合同收费标准!B:B,导入发票明细!AE87,合同收费标准!E:E,导入发票明细!AF87,合同收费标准!F:F,"MAS"),SUMIFS(合同收费标准!G:G,合同收费标准!B:B,导入发票明细!AE87,合同收费标准!E:E,导入发票明细!AF87,合同收费标准!F:F,导入发票明细!AC87))</f>
        <v>6.42</v>
      </c>
      <c r="AH87">
        <f t="shared" si="8"/>
        <v>6.42</v>
      </c>
      <c r="AI87" s="7">
        <f t="shared" si="9"/>
        <v>0</v>
      </c>
      <c r="AK87">
        <f>SUMIFS(CBL托收登记!D:D,CBL托收登记!E:E,N86)</f>
        <v>0</v>
      </c>
      <c r="AM87" s="7">
        <f t="shared" si="10"/>
        <v>0</v>
      </c>
      <c r="AN87" s="7">
        <f t="shared" si="11"/>
        <v>0</v>
      </c>
    </row>
    <row r="88" spans="1:40" x14ac:dyDescent="0.25">
      <c r="A88" s="1">
        <v>45127</v>
      </c>
      <c r="C88" s="2" t="s">
        <v>343</v>
      </c>
      <c r="F88" s="6">
        <v>2</v>
      </c>
      <c r="H88">
        <v>23</v>
      </c>
      <c r="J88" t="s">
        <v>181</v>
      </c>
      <c r="M88" s="10" t="s">
        <v>382</v>
      </c>
      <c r="N88" t="s">
        <v>284</v>
      </c>
      <c r="Q88" s="7">
        <v>9.6</v>
      </c>
      <c r="AA88" s="7">
        <v>9.6</v>
      </c>
      <c r="AC88">
        <f t="shared" si="6"/>
        <v>2</v>
      </c>
      <c r="AD88">
        <v>18</v>
      </c>
      <c r="AE88" s="6" t="str">
        <f>INDEX(地区归属!B:B,MATCH(J88,地区归属!A:A,0))</f>
        <v>PENINSULA</v>
      </c>
      <c r="AF88" s="6" t="str">
        <f t="shared" si="7"/>
        <v>A</v>
      </c>
      <c r="AG88">
        <f>IF(AC88&gt;6,SUMIFS(合同收费标准!G:G,合同收费标准!B:B,导入发票明细!AE88,合同收费标准!E:E,导入发票明细!AF88,合同收费标准!F:F,"MAS"),SUMIFS(合同收费标准!G:G,合同收费标准!B:B,导入发票明细!AE88,合同收费标准!E:E,导入发票明细!AF88,合同收费标准!F:F,导入发票明细!AC88))</f>
        <v>4.8</v>
      </c>
      <c r="AH88">
        <f t="shared" si="8"/>
        <v>9.6</v>
      </c>
      <c r="AI88" s="7">
        <f t="shared" si="9"/>
        <v>0</v>
      </c>
      <c r="AK88">
        <f>SUMIFS(CBL托收登记!D:D,CBL托收登记!E:E,N87)</f>
        <v>0</v>
      </c>
      <c r="AM88" s="7">
        <f t="shared" si="10"/>
        <v>0</v>
      </c>
      <c r="AN88" s="7">
        <f t="shared" si="11"/>
        <v>0</v>
      </c>
    </row>
    <row r="89" spans="1:40" x14ac:dyDescent="0.25">
      <c r="A89" s="1">
        <v>45127</v>
      </c>
      <c r="C89" s="2" t="s">
        <v>344</v>
      </c>
      <c r="F89" s="6">
        <v>3</v>
      </c>
      <c r="H89">
        <v>47</v>
      </c>
      <c r="J89" t="s">
        <v>285</v>
      </c>
      <c r="M89" s="10" t="s">
        <v>383</v>
      </c>
      <c r="N89" t="s">
        <v>286</v>
      </c>
      <c r="Q89" s="7">
        <v>12.72</v>
      </c>
      <c r="AA89" s="7">
        <v>12.72</v>
      </c>
      <c r="AC89">
        <f t="shared" si="6"/>
        <v>3</v>
      </c>
      <c r="AD89">
        <v>18</v>
      </c>
      <c r="AE89" s="6" t="str">
        <f>INDEX(地区归属!B:B,MATCH(J89,地区归属!A:A,0))</f>
        <v>PENINSULA</v>
      </c>
      <c r="AF89" s="6" t="str">
        <f t="shared" si="7"/>
        <v>A</v>
      </c>
      <c r="AG89">
        <f>IF(AC89&gt;6,SUMIFS(合同收费标准!G:G,合同收费标准!B:B,导入发票明细!AE89,合同收费标准!E:E,导入发票明细!AF89,合同收费标准!F:F,"MAS"),SUMIFS(合同收费标准!G:G,合同收费标准!B:B,导入发票明细!AE89,合同收费标准!E:E,导入发票明细!AF89,合同收费标准!F:F,导入发票明细!AC89))</f>
        <v>4.24</v>
      </c>
      <c r="AH89">
        <f t="shared" si="8"/>
        <v>12.72</v>
      </c>
      <c r="AI89" s="7">
        <f t="shared" si="9"/>
        <v>0</v>
      </c>
      <c r="AK89">
        <f>SUMIFS(CBL托收登记!D:D,CBL托收登记!E:E,N88)</f>
        <v>0</v>
      </c>
      <c r="AM89" s="7">
        <f t="shared" si="10"/>
        <v>0</v>
      </c>
      <c r="AN89" s="7">
        <f t="shared" si="11"/>
        <v>0</v>
      </c>
    </row>
    <row r="90" spans="1:40" x14ac:dyDescent="0.25">
      <c r="A90" s="1">
        <v>45127</v>
      </c>
      <c r="C90" s="2" t="s">
        <v>345</v>
      </c>
      <c r="F90" s="6">
        <v>9</v>
      </c>
      <c r="H90">
        <v>90</v>
      </c>
      <c r="J90" t="s">
        <v>287</v>
      </c>
      <c r="M90" s="10" t="s">
        <v>384</v>
      </c>
      <c r="N90" t="s">
        <v>288</v>
      </c>
      <c r="Q90" s="7">
        <v>30.6</v>
      </c>
      <c r="AA90" s="7">
        <v>30.6</v>
      </c>
      <c r="AC90">
        <f t="shared" si="6"/>
        <v>9</v>
      </c>
      <c r="AD90">
        <v>18</v>
      </c>
      <c r="AE90" s="6" t="str">
        <f>INDEX(地区归属!B:B,MATCH(J90,地区归属!A:A,0))</f>
        <v>PENINSULA</v>
      </c>
      <c r="AF90" s="6" t="str">
        <f t="shared" si="7"/>
        <v>A</v>
      </c>
      <c r="AG90">
        <f>IF(AC90&gt;6,SUMIFS(合同收费标准!G:G,合同收费标准!B:B,导入发票明细!AE90,合同收费标准!E:E,导入发票明细!AF90,合同收费标准!F:F,"MAS"),SUMIFS(合同收费标准!G:G,合同收费标准!B:B,导入发票明细!AE90,合同收费标准!E:E,导入发票明细!AF90,合同收费标准!F:F,导入发票明细!AC90))</f>
        <v>3.4</v>
      </c>
      <c r="AH90">
        <f t="shared" si="8"/>
        <v>30.599999999999998</v>
      </c>
      <c r="AI90" s="7">
        <f t="shared" si="9"/>
        <v>0</v>
      </c>
      <c r="AK90">
        <f>SUMIFS(CBL托收登记!D:D,CBL托收登记!E:E,N89)</f>
        <v>0</v>
      </c>
      <c r="AM90" s="7">
        <f t="shared" si="10"/>
        <v>0</v>
      </c>
      <c r="AN90" s="7">
        <f t="shared" si="11"/>
        <v>0</v>
      </c>
    </row>
    <row r="91" spans="1:40" x14ac:dyDescent="0.25">
      <c r="A91" s="1">
        <v>45127</v>
      </c>
      <c r="C91" s="2" t="s">
        <v>346</v>
      </c>
      <c r="F91" s="6">
        <v>10</v>
      </c>
      <c r="H91">
        <v>200</v>
      </c>
      <c r="J91" t="s">
        <v>289</v>
      </c>
      <c r="M91" s="10" t="s">
        <v>290</v>
      </c>
      <c r="N91" t="s">
        <v>291</v>
      </c>
      <c r="Q91" s="7">
        <v>34</v>
      </c>
      <c r="AA91" s="7">
        <v>34</v>
      </c>
      <c r="AC91">
        <f t="shared" si="6"/>
        <v>10</v>
      </c>
      <c r="AD91">
        <v>18</v>
      </c>
      <c r="AE91" s="6" t="str">
        <f>INDEX(地区归属!B:B,MATCH(J91,地区归属!A:A,0))</f>
        <v>PENINSULA</v>
      </c>
      <c r="AF91" s="6" t="str">
        <f t="shared" si="7"/>
        <v>A</v>
      </c>
      <c r="AG91">
        <f>IF(AC91&gt;6,SUMIFS(合同收费标准!G:G,合同收费标准!B:B,导入发票明细!AE91,合同收费标准!E:E,导入发票明细!AF91,合同收费标准!F:F,"MAS"),SUMIFS(合同收费标准!G:G,合同收费标准!B:B,导入发票明细!AE91,合同收费标准!E:E,导入发票明细!AF91,合同收费标准!F:F,导入发票明细!AC91))</f>
        <v>3.4</v>
      </c>
      <c r="AH91">
        <f t="shared" si="8"/>
        <v>34</v>
      </c>
      <c r="AI91" s="7">
        <f t="shared" si="9"/>
        <v>0</v>
      </c>
      <c r="AK91">
        <f>SUMIFS(CBL托收登记!D:D,CBL托收登记!E:E,N90)</f>
        <v>0</v>
      </c>
      <c r="AM91" s="7">
        <f t="shared" si="10"/>
        <v>0</v>
      </c>
      <c r="AN91" s="7">
        <f t="shared" si="11"/>
        <v>0</v>
      </c>
    </row>
    <row r="92" spans="1:40" x14ac:dyDescent="0.25">
      <c r="A92" s="1">
        <v>45127</v>
      </c>
      <c r="C92" s="2" t="s">
        <v>347</v>
      </c>
      <c r="F92" s="6">
        <v>5</v>
      </c>
      <c r="H92">
        <v>96</v>
      </c>
      <c r="J92" t="s">
        <v>292</v>
      </c>
      <c r="M92" s="10" t="s">
        <v>385</v>
      </c>
      <c r="N92" t="s">
        <v>293</v>
      </c>
      <c r="Q92" s="7">
        <v>19</v>
      </c>
      <c r="AA92" s="7">
        <v>19</v>
      </c>
      <c r="AC92">
        <f t="shared" si="6"/>
        <v>5</v>
      </c>
      <c r="AD92">
        <v>18</v>
      </c>
      <c r="AE92" s="6" t="str">
        <f>INDEX(地区归属!B:B,MATCH(J92,地区归属!A:A,0))</f>
        <v>PENINSULA</v>
      </c>
      <c r="AF92" s="6" t="str">
        <f t="shared" si="7"/>
        <v>A</v>
      </c>
      <c r="AG92">
        <f>IF(AC92&gt;6,SUMIFS(合同收费标准!G:G,合同收费标准!B:B,导入发票明细!AE92,合同收费标准!E:E,导入发票明细!AF92,合同收费标准!F:F,"MAS"),SUMIFS(合同收费标准!G:G,合同收费标准!B:B,导入发票明细!AE92,合同收费标准!E:E,导入发票明细!AF92,合同收费标准!F:F,导入发票明细!AC92))</f>
        <v>3.8</v>
      </c>
      <c r="AH92">
        <f t="shared" si="8"/>
        <v>19</v>
      </c>
      <c r="AI92" s="7">
        <f t="shared" si="9"/>
        <v>0</v>
      </c>
      <c r="AK92">
        <f>SUMIFS(CBL托收登记!D:D,CBL托收登记!E:E,N91)</f>
        <v>0</v>
      </c>
      <c r="AM92" s="7">
        <f t="shared" si="10"/>
        <v>0</v>
      </c>
      <c r="AN92" s="7">
        <f t="shared" si="11"/>
        <v>0</v>
      </c>
    </row>
    <row r="93" spans="1:40" x14ac:dyDescent="0.25">
      <c r="A93" s="1">
        <v>45127</v>
      </c>
      <c r="C93" s="2" t="s">
        <v>348</v>
      </c>
      <c r="F93" s="6">
        <v>7</v>
      </c>
      <c r="H93">
        <v>134</v>
      </c>
      <c r="J93" t="s">
        <v>294</v>
      </c>
      <c r="M93" s="10" t="s">
        <v>386</v>
      </c>
      <c r="N93" t="s">
        <v>295</v>
      </c>
      <c r="Q93" s="7">
        <v>23.8</v>
      </c>
      <c r="AA93" s="7">
        <v>23.8</v>
      </c>
      <c r="AC93">
        <f t="shared" si="6"/>
        <v>7</v>
      </c>
      <c r="AD93">
        <v>18</v>
      </c>
      <c r="AE93" s="6" t="str">
        <f>INDEX(地区归属!B:B,MATCH(J93,地区归属!A:A,0))</f>
        <v>PENINSULA</v>
      </c>
      <c r="AF93" s="6" t="str">
        <f t="shared" si="7"/>
        <v>A</v>
      </c>
      <c r="AG93">
        <f>IF(AC93&gt;6,SUMIFS(合同收费标准!G:G,合同收费标准!B:B,导入发票明细!AE93,合同收费标准!E:E,导入发票明细!AF93,合同收费标准!F:F,"MAS"),SUMIFS(合同收费标准!G:G,合同收费标准!B:B,导入发票明细!AE93,合同收费标准!E:E,导入发票明细!AF93,合同收费标准!F:F,导入发票明细!AC93))</f>
        <v>3.4</v>
      </c>
      <c r="AH93">
        <f t="shared" si="8"/>
        <v>23.8</v>
      </c>
      <c r="AI93" s="7">
        <f t="shared" si="9"/>
        <v>0</v>
      </c>
      <c r="AK93">
        <f>SUMIFS(CBL托收登记!D:D,CBL托收登记!E:E,N92)</f>
        <v>0</v>
      </c>
      <c r="AM93" s="7">
        <f t="shared" si="10"/>
        <v>0</v>
      </c>
      <c r="AN93" s="7">
        <f t="shared" si="11"/>
        <v>0</v>
      </c>
    </row>
    <row r="94" spans="1:40" x14ac:dyDescent="0.25">
      <c r="A94" s="1">
        <v>45127</v>
      </c>
      <c r="C94" s="2" t="s">
        <v>349</v>
      </c>
      <c r="F94" s="6">
        <v>3</v>
      </c>
      <c r="H94">
        <v>58</v>
      </c>
      <c r="J94" t="s">
        <v>177</v>
      </c>
      <c r="M94" s="10" t="s">
        <v>387</v>
      </c>
      <c r="N94" t="s">
        <v>296</v>
      </c>
      <c r="Q94" s="7">
        <v>12.72</v>
      </c>
      <c r="AA94" s="7">
        <v>12.72</v>
      </c>
      <c r="AC94">
        <f t="shared" si="6"/>
        <v>3</v>
      </c>
      <c r="AD94">
        <v>18</v>
      </c>
      <c r="AE94" s="6" t="str">
        <f>INDEX(地区归属!B:B,MATCH(J94,地区归属!A:A,0))</f>
        <v>PENINSULA</v>
      </c>
      <c r="AF94" s="6" t="str">
        <f t="shared" si="7"/>
        <v>A</v>
      </c>
      <c r="AG94">
        <f>IF(AC94&gt;6,SUMIFS(合同收费标准!G:G,合同收费标准!B:B,导入发票明细!AE94,合同收费标准!E:E,导入发票明细!AF94,合同收费标准!F:F,"MAS"),SUMIFS(合同收费标准!G:G,合同收费标准!B:B,导入发票明细!AE94,合同收费标准!E:E,导入发票明细!AF94,合同收费标准!F:F,导入发票明细!AC94))</f>
        <v>4.24</v>
      </c>
      <c r="AH94">
        <f t="shared" si="8"/>
        <v>12.72</v>
      </c>
      <c r="AI94" s="7">
        <f t="shared" si="9"/>
        <v>0</v>
      </c>
      <c r="AK94">
        <f>SUMIFS(CBL托收登记!D:D,CBL托收登记!E:E,N93)</f>
        <v>0</v>
      </c>
      <c r="AM94" s="7">
        <f t="shared" si="10"/>
        <v>0</v>
      </c>
      <c r="AN94" s="7">
        <f t="shared" si="11"/>
        <v>0</v>
      </c>
    </row>
    <row r="95" spans="1:40" x14ac:dyDescent="0.25">
      <c r="A95" s="1">
        <v>45128</v>
      </c>
      <c r="C95" s="2" t="s">
        <v>350</v>
      </c>
      <c r="F95" s="6">
        <v>2</v>
      </c>
      <c r="H95">
        <v>20</v>
      </c>
      <c r="J95" t="s">
        <v>60</v>
      </c>
      <c r="M95" s="10" t="s">
        <v>280</v>
      </c>
      <c r="N95" t="s">
        <v>297</v>
      </c>
      <c r="Q95" s="7">
        <v>9.6</v>
      </c>
      <c r="AA95" s="7">
        <v>9.6</v>
      </c>
      <c r="AC95">
        <f t="shared" si="6"/>
        <v>2</v>
      </c>
      <c r="AD95">
        <v>18</v>
      </c>
      <c r="AE95" s="6" t="str">
        <f>INDEX(地区归属!B:B,MATCH(J95,地区归属!A:A,0))</f>
        <v>PENINSULA</v>
      </c>
      <c r="AF95" s="6" t="str">
        <f t="shared" si="7"/>
        <v>A</v>
      </c>
      <c r="AG95">
        <f>IF(AC95&gt;6,SUMIFS(合同收费标准!G:G,合同收费标准!B:B,导入发票明细!AE95,合同收费标准!E:E,导入发票明细!AF95,合同收费标准!F:F,"MAS"),SUMIFS(合同收费标准!G:G,合同收费标准!B:B,导入发票明细!AE95,合同收费标准!E:E,导入发票明细!AF95,合同收费标准!F:F,导入发票明细!AC95))</f>
        <v>4.8</v>
      </c>
      <c r="AH95">
        <f t="shared" si="8"/>
        <v>9.6</v>
      </c>
      <c r="AI95" s="7">
        <f t="shared" si="9"/>
        <v>0</v>
      </c>
      <c r="AK95">
        <f>SUMIFS(CBL托收登记!D:D,CBL托收登记!E:E,N94)</f>
        <v>0</v>
      </c>
      <c r="AM95" s="7">
        <f t="shared" si="10"/>
        <v>0</v>
      </c>
      <c r="AN95" s="7">
        <f t="shared" si="11"/>
        <v>0</v>
      </c>
    </row>
    <row r="96" spans="1:40" x14ac:dyDescent="0.25">
      <c r="A96" s="1">
        <v>45128</v>
      </c>
      <c r="C96" s="2" t="s">
        <v>351</v>
      </c>
      <c r="F96" s="6">
        <v>1</v>
      </c>
      <c r="H96">
        <v>21</v>
      </c>
      <c r="J96" t="s">
        <v>298</v>
      </c>
      <c r="M96" s="10" t="s">
        <v>299</v>
      </c>
      <c r="N96" t="s">
        <v>337</v>
      </c>
      <c r="Q96" s="7">
        <v>6.42</v>
      </c>
      <c r="AA96" s="7">
        <v>6.42</v>
      </c>
      <c r="AC96">
        <f t="shared" si="6"/>
        <v>1</v>
      </c>
      <c r="AD96">
        <v>18</v>
      </c>
      <c r="AE96" s="6" t="str">
        <f>INDEX(地区归属!B:B,MATCH(J96,地区归属!A:A,0))</f>
        <v>PENINSULA</v>
      </c>
      <c r="AF96" s="6" t="str">
        <f t="shared" si="7"/>
        <v>A</v>
      </c>
      <c r="AG96">
        <f>IF(AC96&gt;6,SUMIFS(合同收费标准!G:G,合同收费标准!B:B,导入发票明细!AE96,合同收费标准!E:E,导入发票明细!AF96,合同收费标准!F:F,"MAS"),SUMIFS(合同收费标准!G:G,合同收费标准!B:B,导入发票明细!AE96,合同收费标准!E:E,导入发票明细!AF96,合同收费标准!F:F,导入发票明细!AC96))</f>
        <v>6.42</v>
      </c>
      <c r="AH96">
        <f t="shared" si="8"/>
        <v>6.42</v>
      </c>
      <c r="AI96" s="7">
        <f t="shared" si="9"/>
        <v>0</v>
      </c>
      <c r="AK96">
        <f>SUMIFS(CBL托收登记!D:D,CBL托收登记!E:E,N95)</f>
        <v>0</v>
      </c>
      <c r="AM96" s="7">
        <f t="shared" si="10"/>
        <v>0</v>
      </c>
      <c r="AN96" s="7">
        <f t="shared" si="11"/>
        <v>0</v>
      </c>
    </row>
    <row r="97" spans="1:40" x14ac:dyDescent="0.25">
      <c r="A97" s="1">
        <v>45128</v>
      </c>
      <c r="C97" s="2" t="s">
        <v>352</v>
      </c>
      <c r="F97" s="6">
        <v>2</v>
      </c>
      <c r="H97">
        <v>27</v>
      </c>
      <c r="J97" t="s">
        <v>5</v>
      </c>
      <c r="M97" s="10" t="s">
        <v>388</v>
      </c>
      <c r="N97" t="s">
        <v>300</v>
      </c>
      <c r="Q97" s="7">
        <v>9.6</v>
      </c>
      <c r="AA97" s="7">
        <v>9.6</v>
      </c>
      <c r="AC97">
        <f t="shared" si="6"/>
        <v>2</v>
      </c>
      <c r="AD97">
        <v>18</v>
      </c>
      <c r="AE97" s="6" t="str">
        <f>INDEX(地区归属!B:B,MATCH(J97,地区归属!A:A,0))</f>
        <v>PENINSULA</v>
      </c>
      <c r="AF97" s="6" t="str">
        <f t="shared" si="7"/>
        <v>A</v>
      </c>
      <c r="AG97">
        <f>IF(AC97&gt;6,SUMIFS(合同收费标准!G:G,合同收费标准!B:B,导入发票明细!AE97,合同收费标准!E:E,导入发票明细!AF97,合同收费标准!F:F,"MAS"),SUMIFS(合同收费标准!G:G,合同收费标准!B:B,导入发票明细!AE97,合同收费标准!E:E,导入发票明细!AF97,合同收费标准!F:F,导入发票明细!AC97))</f>
        <v>4.8</v>
      </c>
      <c r="AH97">
        <f t="shared" si="8"/>
        <v>9.6</v>
      </c>
      <c r="AI97" s="7">
        <f t="shared" si="9"/>
        <v>0</v>
      </c>
      <c r="AK97">
        <f>SUMIFS(CBL托收登记!D:D,CBL托收登记!E:E,N96)</f>
        <v>0</v>
      </c>
      <c r="AM97" s="7">
        <f t="shared" si="10"/>
        <v>0</v>
      </c>
      <c r="AN97" s="7">
        <f t="shared" si="11"/>
        <v>0</v>
      </c>
    </row>
    <row r="98" spans="1:40" x14ac:dyDescent="0.25">
      <c r="A98" s="1">
        <v>45128</v>
      </c>
      <c r="C98" s="2" t="s">
        <v>353</v>
      </c>
      <c r="F98" s="6">
        <v>2</v>
      </c>
      <c r="H98">
        <v>28</v>
      </c>
      <c r="J98" t="s">
        <v>301</v>
      </c>
      <c r="M98" s="10" t="s">
        <v>389</v>
      </c>
      <c r="N98" t="s">
        <v>302</v>
      </c>
      <c r="Q98" s="7">
        <v>9.6</v>
      </c>
      <c r="AA98" s="7">
        <v>9.6</v>
      </c>
      <c r="AC98">
        <f t="shared" si="6"/>
        <v>2</v>
      </c>
      <c r="AD98">
        <v>18</v>
      </c>
      <c r="AE98" s="6" t="str">
        <f>INDEX(地区归属!B:B,MATCH(J98,地区归属!A:A,0))</f>
        <v>PENINSULA</v>
      </c>
      <c r="AF98" s="6" t="str">
        <f t="shared" si="7"/>
        <v>A</v>
      </c>
      <c r="AG98">
        <f>IF(AC98&gt;6,SUMIFS(合同收费标准!G:G,合同收费标准!B:B,导入发票明细!AE98,合同收费标准!E:E,导入发票明细!AF98,合同收费标准!F:F,"MAS"),SUMIFS(合同收费标准!G:G,合同收费标准!B:B,导入发票明细!AE98,合同收费标准!E:E,导入发票明细!AF98,合同收费标准!F:F,导入发票明细!AC98))</f>
        <v>4.8</v>
      </c>
      <c r="AH98">
        <f t="shared" si="8"/>
        <v>9.6</v>
      </c>
      <c r="AI98" s="7">
        <f t="shared" si="9"/>
        <v>0</v>
      </c>
      <c r="AK98">
        <f>SUMIFS(CBL托收登记!D:D,CBL托收登记!E:E,N97)</f>
        <v>0</v>
      </c>
      <c r="AM98" s="7">
        <f t="shared" si="10"/>
        <v>0</v>
      </c>
      <c r="AN98" s="7">
        <f t="shared" si="11"/>
        <v>0</v>
      </c>
    </row>
    <row r="99" spans="1:40" x14ac:dyDescent="0.25">
      <c r="A99" s="1">
        <v>45128</v>
      </c>
      <c r="C99" s="2" t="s">
        <v>354</v>
      </c>
      <c r="F99" s="6">
        <v>3</v>
      </c>
      <c r="H99">
        <v>68</v>
      </c>
      <c r="J99" t="s">
        <v>303</v>
      </c>
      <c r="M99" s="10" t="s">
        <v>390</v>
      </c>
      <c r="N99" t="s">
        <v>304</v>
      </c>
      <c r="Q99" s="7">
        <v>12.72</v>
      </c>
      <c r="AA99" s="7">
        <v>12.72</v>
      </c>
      <c r="AC99">
        <f t="shared" si="6"/>
        <v>3</v>
      </c>
      <c r="AD99">
        <v>18</v>
      </c>
      <c r="AE99" s="6" t="str">
        <f>INDEX(地区归属!B:B,MATCH(J99,地区归属!A:A,0))</f>
        <v>PENINSULA</v>
      </c>
      <c r="AF99" s="6" t="str">
        <f t="shared" si="7"/>
        <v>A</v>
      </c>
      <c r="AG99">
        <f>IF(AC99&gt;6,SUMIFS(合同收费标准!G:G,合同收费标准!B:B,导入发票明细!AE99,合同收费标准!E:E,导入发票明细!AF99,合同收费标准!F:F,"MAS"),SUMIFS(合同收费标准!G:G,合同收费标准!B:B,导入发票明细!AE99,合同收费标准!E:E,导入发票明细!AF99,合同收费标准!F:F,导入发票明细!AC99))</f>
        <v>4.24</v>
      </c>
      <c r="AH99">
        <f t="shared" si="8"/>
        <v>12.72</v>
      </c>
      <c r="AI99" s="7">
        <f t="shared" si="9"/>
        <v>0</v>
      </c>
      <c r="AK99">
        <f>SUMIFS(CBL托收登记!D:D,CBL托收登记!E:E,N98)</f>
        <v>0</v>
      </c>
      <c r="AM99" s="7">
        <f t="shared" si="10"/>
        <v>0</v>
      </c>
      <c r="AN99" s="7">
        <f t="shared" si="11"/>
        <v>0</v>
      </c>
    </row>
    <row r="100" spans="1:40" x14ac:dyDescent="0.25">
      <c r="A100" s="1">
        <v>45128</v>
      </c>
      <c r="C100" s="2" t="s">
        <v>355</v>
      </c>
      <c r="F100" s="6">
        <v>2</v>
      </c>
      <c r="H100">
        <v>37</v>
      </c>
      <c r="J100" t="s">
        <v>305</v>
      </c>
      <c r="M100" s="10" t="s">
        <v>391</v>
      </c>
      <c r="N100" t="s">
        <v>281</v>
      </c>
      <c r="Q100" s="7">
        <v>9.6</v>
      </c>
      <c r="AA100" s="7">
        <v>9.6</v>
      </c>
      <c r="AC100">
        <f t="shared" si="6"/>
        <v>2</v>
      </c>
      <c r="AD100">
        <v>18</v>
      </c>
      <c r="AE100" s="6" t="str">
        <f>INDEX(地区归属!B:B,MATCH(J100,地区归属!A:A,0))</f>
        <v>PENINSULA</v>
      </c>
      <c r="AF100" s="6" t="str">
        <f t="shared" si="7"/>
        <v>A</v>
      </c>
      <c r="AG100">
        <f>IF(AC100&gt;6,SUMIFS(合同收费标准!G:G,合同收费标准!B:B,导入发票明细!AE100,合同收费标准!E:E,导入发票明细!AF100,合同收费标准!F:F,"MAS"),SUMIFS(合同收费标准!G:G,合同收费标准!B:B,导入发票明细!AE100,合同收费标准!E:E,导入发票明细!AF100,合同收费标准!F:F,导入发票明细!AC100))</f>
        <v>4.8</v>
      </c>
      <c r="AH100">
        <f t="shared" si="8"/>
        <v>9.6</v>
      </c>
      <c r="AI100" s="7">
        <f t="shared" si="9"/>
        <v>0</v>
      </c>
      <c r="AK100">
        <f>SUMIFS(CBL托收登记!D:D,CBL托收登记!E:E,N99)</f>
        <v>0</v>
      </c>
      <c r="AM100" s="7">
        <f t="shared" si="10"/>
        <v>0</v>
      </c>
      <c r="AN100" s="7">
        <f t="shared" si="11"/>
        <v>0</v>
      </c>
    </row>
    <row r="101" spans="1:40" x14ac:dyDescent="0.25">
      <c r="A101" s="1">
        <v>45128</v>
      </c>
      <c r="C101" s="2" t="s">
        <v>356</v>
      </c>
      <c r="F101" s="6">
        <v>2</v>
      </c>
      <c r="H101">
        <v>21</v>
      </c>
      <c r="J101" t="s">
        <v>55</v>
      </c>
      <c r="M101" s="10" t="s">
        <v>392</v>
      </c>
      <c r="N101" t="s">
        <v>306</v>
      </c>
      <c r="Q101" s="7">
        <v>9.6</v>
      </c>
      <c r="AA101" s="7">
        <v>9.6</v>
      </c>
      <c r="AC101">
        <f t="shared" si="6"/>
        <v>2</v>
      </c>
      <c r="AD101">
        <v>18</v>
      </c>
      <c r="AE101" s="6" t="str">
        <f>INDEX(地区归属!B:B,MATCH(J101,地区归属!A:A,0))</f>
        <v>PENINSULA</v>
      </c>
      <c r="AF101" s="6" t="str">
        <f t="shared" si="7"/>
        <v>A</v>
      </c>
      <c r="AG101">
        <f>IF(AC101&gt;6,SUMIFS(合同收费标准!G:G,合同收费标准!B:B,导入发票明细!AE101,合同收费标准!E:E,导入发票明细!AF101,合同收费标准!F:F,"MAS"),SUMIFS(合同收费标准!G:G,合同收费标准!B:B,导入发票明细!AE101,合同收费标准!E:E,导入发票明细!AF101,合同收费标准!F:F,导入发票明细!AC101))</f>
        <v>4.8</v>
      </c>
      <c r="AH101">
        <f t="shared" si="8"/>
        <v>9.6</v>
      </c>
      <c r="AI101" s="7">
        <f t="shared" si="9"/>
        <v>0</v>
      </c>
      <c r="AK101">
        <f>SUMIFS(CBL托收登记!D:D,CBL托收登记!E:E,N100)</f>
        <v>0</v>
      </c>
      <c r="AM101" s="7">
        <f t="shared" si="10"/>
        <v>0</v>
      </c>
      <c r="AN101" s="7">
        <f t="shared" si="11"/>
        <v>0</v>
      </c>
    </row>
    <row r="102" spans="1:40" x14ac:dyDescent="0.25">
      <c r="A102" s="1">
        <v>45131</v>
      </c>
      <c r="C102" s="2" t="s">
        <v>357</v>
      </c>
      <c r="F102" s="6">
        <v>3</v>
      </c>
      <c r="H102">
        <v>61</v>
      </c>
      <c r="J102" t="s">
        <v>307</v>
      </c>
      <c r="M102" s="10" t="s">
        <v>299</v>
      </c>
      <c r="N102" t="s">
        <v>308</v>
      </c>
      <c r="Q102" s="7">
        <v>12.72</v>
      </c>
      <c r="AA102" s="7">
        <v>12.72</v>
      </c>
      <c r="AC102">
        <f t="shared" si="6"/>
        <v>3</v>
      </c>
      <c r="AD102">
        <v>18</v>
      </c>
      <c r="AE102" s="6" t="str">
        <f>INDEX(地区归属!B:B,MATCH(J102,地区归属!A:A,0))</f>
        <v>PENINSULA</v>
      </c>
      <c r="AF102" s="6" t="str">
        <f t="shared" si="7"/>
        <v>A</v>
      </c>
      <c r="AG102">
        <f>IF(AC102&gt;6,SUMIFS(合同收费标准!G:G,合同收费标准!B:B,导入发票明细!AE102,合同收费标准!E:E,导入发票明细!AF102,合同收费标准!F:F,"MAS"),SUMIFS(合同收费标准!G:G,合同收费标准!B:B,导入发票明细!AE102,合同收费标准!E:E,导入发票明细!AF102,合同收费标准!F:F,导入发票明细!AC102))</f>
        <v>4.24</v>
      </c>
      <c r="AH102">
        <f t="shared" si="8"/>
        <v>12.72</v>
      </c>
      <c r="AI102" s="7">
        <f t="shared" si="9"/>
        <v>0</v>
      </c>
      <c r="AK102">
        <f>SUMIFS(CBL托收登记!D:D,CBL托收登记!E:E,N101)</f>
        <v>0</v>
      </c>
      <c r="AM102" s="7">
        <f t="shared" si="10"/>
        <v>0</v>
      </c>
      <c r="AN102" s="7">
        <f t="shared" si="11"/>
        <v>0</v>
      </c>
    </row>
    <row r="103" spans="1:40" x14ac:dyDescent="0.25">
      <c r="A103" s="1">
        <v>45131</v>
      </c>
      <c r="C103" s="2" t="s">
        <v>358</v>
      </c>
      <c r="F103" s="6">
        <v>1</v>
      </c>
      <c r="H103">
        <v>10</v>
      </c>
      <c r="J103" t="s">
        <v>309</v>
      </c>
      <c r="M103" s="10" t="s">
        <v>299</v>
      </c>
      <c r="N103" t="s">
        <v>310</v>
      </c>
      <c r="Q103" s="7">
        <v>6.42</v>
      </c>
      <c r="AA103" s="7">
        <v>6.42</v>
      </c>
      <c r="AC103">
        <f t="shared" si="6"/>
        <v>1</v>
      </c>
      <c r="AD103">
        <v>18</v>
      </c>
      <c r="AE103" s="6" t="str">
        <f>INDEX(地区归属!B:B,MATCH(J103,地区归属!A:A,0))</f>
        <v>PENINSULA</v>
      </c>
      <c r="AF103" s="6" t="str">
        <f t="shared" si="7"/>
        <v>A</v>
      </c>
      <c r="AG103">
        <f>IF(AC103&gt;6,SUMIFS(合同收费标准!G:G,合同收费标准!B:B,导入发票明细!AE103,合同收费标准!E:E,导入发票明细!AF103,合同收费标准!F:F,"MAS"),SUMIFS(合同收费标准!G:G,合同收费标准!B:B,导入发票明细!AE103,合同收费标准!E:E,导入发票明细!AF103,合同收费标准!F:F,导入发票明细!AC103))</f>
        <v>6.42</v>
      </c>
      <c r="AH103">
        <f t="shared" si="8"/>
        <v>6.42</v>
      </c>
      <c r="AI103" s="7">
        <f t="shared" si="9"/>
        <v>0</v>
      </c>
      <c r="AK103">
        <f>SUMIFS(CBL托收登记!D:D,CBL托收登记!E:E,N102)</f>
        <v>0</v>
      </c>
      <c r="AM103" s="7">
        <f t="shared" si="10"/>
        <v>0</v>
      </c>
      <c r="AN103" s="7">
        <f t="shared" si="11"/>
        <v>0</v>
      </c>
    </row>
    <row r="104" spans="1:40" x14ac:dyDescent="0.25">
      <c r="A104" s="1">
        <v>45131</v>
      </c>
      <c r="C104" s="2" t="s">
        <v>359</v>
      </c>
      <c r="F104" s="6">
        <v>6</v>
      </c>
      <c r="H104">
        <v>115</v>
      </c>
      <c r="J104" t="s">
        <v>311</v>
      </c>
      <c r="M104" s="10" t="s">
        <v>393</v>
      </c>
      <c r="N104" t="s">
        <v>312</v>
      </c>
      <c r="Q104" s="7">
        <v>20.399999999999999</v>
      </c>
      <c r="AA104" s="7">
        <v>20.399999999999999</v>
      </c>
      <c r="AC104">
        <f t="shared" si="6"/>
        <v>6</v>
      </c>
      <c r="AD104">
        <v>18</v>
      </c>
      <c r="AE104" s="6" t="str">
        <f>INDEX(地区归属!B:B,MATCH(J104,地区归属!A:A,0))</f>
        <v>PENINSULA</v>
      </c>
      <c r="AF104" s="6" t="str">
        <f t="shared" si="7"/>
        <v>A</v>
      </c>
      <c r="AG104">
        <f>IF(AC104&gt;6,SUMIFS(合同收费标准!G:G,合同收费标准!B:B,导入发票明细!AE104,合同收费标准!E:E,导入发票明细!AF104,合同收费标准!F:F,"MAS"),SUMIFS(合同收费标准!G:G,合同收费标准!B:B,导入发票明细!AE104,合同收费标准!E:E,导入发票明细!AF104,合同收费标准!F:F,导入发票明细!AC104))</f>
        <v>3.4</v>
      </c>
      <c r="AH104">
        <f t="shared" si="8"/>
        <v>20.399999999999999</v>
      </c>
      <c r="AI104" s="7">
        <f t="shared" si="9"/>
        <v>0</v>
      </c>
      <c r="AK104">
        <f>SUMIFS(CBL托收登记!D:D,CBL托收登记!E:E,N103)</f>
        <v>0</v>
      </c>
      <c r="AM104" s="7">
        <f t="shared" si="10"/>
        <v>0</v>
      </c>
      <c r="AN104" s="7">
        <f t="shared" si="11"/>
        <v>0</v>
      </c>
    </row>
    <row r="105" spans="1:40" x14ac:dyDescent="0.25">
      <c r="A105" s="1">
        <v>45132</v>
      </c>
      <c r="C105" s="2" t="s">
        <v>360</v>
      </c>
      <c r="F105" s="6">
        <v>2</v>
      </c>
      <c r="H105">
        <v>38</v>
      </c>
      <c r="J105" t="s">
        <v>313</v>
      </c>
      <c r="M105" s="10" t="s">
        <v>314</v>
      </c>
      <c r="N105" t="s">
        <v>315</v>
      </c>
      <c r="Q105" s="7">
        <v>9.6</v>
      </c>
      <c r="AA105" s="7">
        <v>9.6</v>
      </c>
      <c r="AC105">
        <f t="shared" si="6"/>
        <v>2</v>
      </c>
      <c r="AD105">
        <v>18</v>
      </c>
      <c r="AE105" s="6" t="str">
        <f>INDEX(地区归属!B:B,MATCH(J105,地区归属!A:A,0))</f>
        <v>PENINSULA</v>
      </c>
      <c r="AF105" s="6" t="str">
        <f t="shared" si="7"/>
        <v>A</v>
      </c>
      <c r="AG105">
        <f>IF(AC105&gt;6,SUMIFS(合同收费标准!G:G,合同收费标准!B:B,导入发票明细!AE105,合同收费标准!E:E,导入发票明细!AF105,合同收费标准!F:F,"MAS"),SUMIFS(合同收费标准!G:G,合同收费标准!B:B,导入发票明细!AE105,合同收费标准!E:E,导入发票明细!AF105,合同收费标准!F:F,导入发票明细!AC105))</f>
        <v>4.8</v>
      </c>
      <c r="AH105">
        <f t="shared" si="8"/>
        <v>9.6</v>
      </c>
      <c r="AI105" s="7">
        <f t="shared" si="9"/>
        <v>0</v>
      </c>
      <c r="AK105">
        <f>SUMIFS(CBL托收登记!D:D,CBL托收登记!E:E,N104)</f>
        <v>0</v>
      </c>
      <c r="AM105" s="7">
        <f t="shared" si="10"/>
        <v>0</v>
      </c>
      <c r="AN105" s="7">
        <f t="shared" si="11"/>
        <v>0</v>
      </c>
    </row>
    <row r="106" spans="1:40" x14ac:dyDescent="0.25">
      <c r="A106" s="1">
        <v>45132</v>
      </c>
      <c r="C106" s="2" t="s">
        <v>361</v>
      </c>
      <c r="F106" s="6">
        <v>1</v>
      </c>
      <c r="H106">
        <v>13</v>
      </c>
      <c r="J106" t="s">
        <v>316</v>
      </c>
      <c r="M106" s="10" t="s">
        <v>394</v>
      </c>
      <c r="N106" t="s">
        <v>317</v>
      </c>
      <c r="Q106" s="7">
        <v>6.42</v>
      </c>
      <c r="AA106" s="7">
        <v>6.42</v>
      </c>
      <c r="AC106">
        <f t="shared" si="6"/>
        <v>1</v>
      </c>
      <c r="AD106">
        <v>18</v>
      </c>
      <c r="AE106" s="6" t="str">
        <f>INDEX(地区归属!B:B,MATCH(J106,地区归属!A:A,0))</f>
        <v>PENINSULA</v>
      </c>
      <c r="AF106" s="6" t="str">
        <f t="shared" si="7"/>
        <v>A</v>
      </c>
      <c r="AG106">
        <f>IF(AC106&gt;6,SUMIFS(合同收费标准!G:G,合同收费标准!B:B,导入发票明细!AE106,合同收费标准!E:E,导入发票明细!AF106,合同收费标准!F:F,"MAS"),SUMIFS(合同收费标准!G:G,合同收费标准!B:B,导入发票明细!AE106,合同收费标准!E:E,导入发票明细!AF106,合同收费标准!F:F,导入发票明细!AC106))</f>
        <v>6.42</v>
      </c>
      <c r="AH106">
        <f t="shared" si="8"/>
        <v>6.42</v>
      </c>
      <c r="AI106" s="7">
        <f t="shared" si="9"/>
        <v>0</v>
      </c>
      <c r="AK106">
        <f>SUMIFS(CBL托收登记!D:D,CBL托收登记!E:E,N105)</f>
        <v>0</v>
      </c>
      <c r="AM106" s="7">
        <f t="shared" si="10"/>
        <v>0</v>
      </c>
      <c r="AN106" s="7">
        <f t="shared" si="11"/>
        <v>0</v>
      </c>
    </row>
    <row r="107" spans="1:40" x14ac:dyDescent="0.25">
      <c r="A107" s="1">
        <v>45132</v>
      </c>
      <c r="C107" s="2" t="s">
        <v>361</v>
      </c>
      <c r="F107" s="6">
        <v>1</v>
      </c>
      <c r="H107">
        <v>13</v>
      </c>
      <c r="J107" t="s">
        <v>316</v>
      </c>
      <c r="M107" s="10" t="s">
        <v>394</v>
      </c>
      <c r="N107" t="s">
        <v>1</v>
      </c>
      <c r="W107" s="7">
        <v>5.24</v>
      </c>
      <c r="AA107" s="7">
        <v>5.24</v>
      </c>
      <c r="AC107">
        <f t="shared" si="6"/>
        <v>0</v>
      </c>
      <c r="AD107">
        <v>18</v>
      </c>
      <c r="AE107" s="6" t="str">
        <f>INDEX(地区归属!B:B,MATCH(J107,地区归属!A:A,0))</f>
        <v>PENINSULA</v>
      </c>
      <c r="AF107" s="6" t="str">
        <f t="shared" si="7"/>
        <v>A</v>
      </c>
      <c r="AG107">
        <f>IF(AC107&gt;6,SUMIFS(合同收费标准!G:G,合同收费标准!B:B,导入发票明细!AE107,合同收费标准!E:E,导入发票明细!AF107,合同收费标准!F:F,"MAS"),SUMIFS(合同收费标准!G:G,合同收费标准!B:B,导入发票明细!AE107,合同收费标准!E:E,导入发票明细!AF107,合同收费标准!F:F,导入发票明细!AC107))</f>
        <v>0</v>
      </c>
      <c r="AH107">
        <f t="shared" si="8"/>
        <v>0</v>
      </c>
      <c r="AI107" s="7">
        <f t="shared" si="9"/>
        <v>5.24</v>
      </c>
      <c r="AK107">
        <f>SUMIFS(CBL托收登记!D:D,CBL托收登记!E:E,N106)</f>
        <v>262.12</v>
      </c>
      <c r="AM107" s="7">
        <f t="shared" si="10"/>
        <v>5.2423999999999999</v>
      </c>
      <c r="AN107" s="7">
        <f t="shared" si="11"/>
        <v>-2.3999999999997357E-3</v>
      </c>
    </row>
    <row r="108" spans="1:40" x14ac:dyDescent="0.25">
      <c r="A108" s="1">
        <v>45132</v>
      </c>
      <c r="C108" s="2" t="s">
        <v>362</v>
      </c>
      <c r="F108" s="6">
        <v>2</v>
      </c>
      <c r="H108">
        <v>27</v>
      </c>
      <c r="J108" t="s">
        <v>5</v>
      </c>
      <c r="M108" s="10" t="s">
        <v>395</v>
      </c>
      <c r="N108" t="s">
        <v>318</v>
      </c>
      <c r="Q108" s="7">
        <v>9.6</v>
      </c>
      <c r="AA108" s="7">
        <v>9.6</v>
      </c>
      <c r="AC108">
        <f t="shared" si="6"/>
        <v>2</v>
      </c>
      <c r="AD108">
        <v>18</v>
      </c>
      <c r="AE108" s="6" t="str">
        <f>INDEX(地区归属!B:B,MATCH(J108,地区归属!A:A,0))</f>
        <v>PENINSULA</v>
      </c>
      <c r="AF108" s="6" t="str">
        <f t="shared" si="7"/>
        <v>A</v>
      </c>
      <c r="AG108">
        <f>IF(AC108&gt;6,SUMIFS(合同收费标准!G:G,合同收费标准!B:B,导入发票明细!AE108,合同收费标准!E:E,导入发票明细!AF108,合同收费标准!F:F,"MAS"),SUMIFS(合同收费标准!G:G,合同收费标准!B:B,导入发票明细!AE108,合同收费标准!E:E,导入发票明细!AF108,合同收费标准!F:F,导入发票明细!AC108))</f>
        <v>4.8</v>
      </c>
      <c r="AH108">
        <f t="shared" si="8"/>
        <v>9.6</v>
      </c>
      <c r="AI108" s="7">
        <f t="shared" si="9"/>
        <v>0</v>
      </c>
      <c r="AK108">
        <f>SUMIFS(CBL托收登记!D:D,CBL托收登记!E:E,N107)</f>
        <v>0</v>
      </c>
      <c r="AM108" s="7">
        <f t="shared" si="10"/>
        <v>0</v>
      </c>
      <c r="AN108" s="7">
        <f t="shared" si="11"/>
        <v>0</v>
      </c>
    </row>
    <row r="109" spans="1:40" x14ac:dyDescent="0.25">
      <c r="A109" s="1">
        <v>45133</v>
      </c>
      <c r="C109" s="2" t="s">
        <v>363</v>
      </c>
      <c r="F109" s="6">
        <v>4</v>
      </c>
      <c r="H109">
        <v>76</v>
      </c>
      <c r="J109" t="s">
        <v>319</v>
      </c>
      <c r="M109" s="10" t="s">
        <v>320</v>
      </c>
      <c r="N109" t="s">
        <v>160</v>
      </c>
      <c r="Q109" s="7">
        <v>15.84</v>
      </c>
      <c r="AA109" s="7">
        <v>15.84</v>
      </c>
      <c r="AC109">
        <f t="shared" si="6"/>
        <v>4</v>
      </c>
      <c r="AD109">
        <v>18</v>
      </c>
      <c r="AE109" s="6" t="str">
        <f>INDEX(地区归属!B:B,MATCH(J109,地区归属!A:A,0))</f>
        <v>PENINSULA</v>
      </c>
      <c r="AF109" s="6" t="str">
        <f t="shared" si="7"/>
        <v>A</v>
      </c>
      <c r="AG109">
        <f>IF(AC109&gt;6,SUMIFS(合同收费标准!G:G,合同收费标准!B:B,导入发票明细!AE109,合同收费标准!E:E,导入发票明细!AF109,合同收费标准!F:F,"MAS"),SUMIFS(合同收费标准!G:G,合同收费标准!B:B,导入发票明细!AE109,合同收费标准!E:E,导入发票明细!AF109,合同收费标准!F:F,导入发票明细!AC109))</f>
        <v>3.96</v>
      </c>
      <c r="AH109">
        <f t="shared" si="8"/>
        <v>15.84</v>
      </c>
      <c r="AI109" s="7">
        <f t="shared" si="9"/>
        <v>0</v>
      </c>
      <c r="AK109">
        <f>SUMIFS(CBL托收登记!D:D,CBL托收登记!E:E,N108)</f>
        <v>0</v>
      </c>
      <c r="AM109" s="7">
        <f t="shared" si="10"/>
        <v>0</v>
      </c>
      <c r="AN109" s="7">
        <f t="shared" si="11"/>
        <v>0</v>
      </c>
    </row>
    <row r="110" spans="1:40" x14ac:dyDescent="0.25">
      <c r="A110" s="1">
        <v>45133</v>
      </c>
      <c r="C110" s="2" t="s">
        <v>364</v>
      </c>
      <c r="F110" s="6">
        <v>2</v>
      </c>
      <c r="H110">
        <v>79</v>
      </c>
      <c r="J110" t="s">
        <v>177</v>
      </c>
      <c r="M110" s="10" t="s">
        <v>396</v>
      </c>
      <c r="N110" t="s">
        <v>321</v>
      </c>
      <c r="Q110" s="7">
        <v>9.6</v>
      </c>
      <c r="AA110" s="7">
        <v>9.6</v>
      </c>
      <c r="AC110">
        <f t="shared" si="6"/>
        <v>2</v>
      </c>
      <c r="AD110">
        <v>18</v>
      </c>
      <c r="AE110" s="6" t="str">
        <f>INDEX(地区归属!B:B,MATCH(J110,地区归属!A:A,0))</f>
        <v>PENINSULA</v>
      </c>
      <c r="AF110" s="6" t="str">
        <f t="shared" si="7"/>
        <v>A</v>
      </c>
      <c r="AG110">
        <f>IF(AC110&gt;6,SUMIFS(合同收费标准!G:G,合同收费标准!B:B,导入发票明细!AE110,合同收费标准!E:E,导入发票明细!AF110,合同收费标准!F:F,"MAS"),SUMIFS(合同收费标准!G:G,合同收费标准!B:B,导入发票明细!AE110,合同收费标准!E:E,导入发票明细!AF110,合同收费标准!F:F,导入发票明细!AC110))</f>
        <v>4.8</v>
      </c>
      <c r="AH110">
        <f t="shared" si="8"/>
        <v>9.6</v>
      </c>
      <c r="AI110" s="7">
        <f t="shared" si="9"/>
        <v>0</v>
      </c>
      <c r="AK110">
        <f>SUMIFS(CBL托收登记!D:D,CBL托收登记!E:E,N109)</f>
        <v>0</v>
      </c>
      <c r="AM110" s="7">
        <f t="shared" si="10"/>
        <v>0</v>
      </c>
      <c r="AN110" s="7">
        <f t="shared" si="11"/>
        <v>0</v>
      </c>
    </row>
    <row r="111" spans="1:40" x14ac:dyDescent="0.25">
      <c r="A111" s="1">
        <v>45133</v>
      </c>
      <c r="C111" s="2" t="s">
        <v>365</v>
      </c>
      <c r="F111" s="6">
        <v>1</v>
      </c>
      <c r="H111">
        <v>19</v>
      </c>
      <c r="J111" t="s">
        <v>31</v>
      </c>
      <c r="M111" s="10" t="s">
        <v>397</v>
      </c>
      <c r="N111" t="s">
        <v>32</v>
      </c>
      <c r="Q111" s="7">
        <v>6.42</v>
      </c>
      <c r="AA111" s="7">
        <v>6.42</v>
      </c>
      <c r="AC111">
        <f t="shared" si="6"/>
        <v>1</v>
      </c>
      <c r="AD111">
        <v>18</v>
      </c>
      <c r="AE111" s="6" t="str">
        <f>INDEX(地区归属!B:B,MATCH(J111,地区归属!A:A,0))</f>
        <v>PENINSULA</v>
      </c>
      <c r="AF111" s="6" t="str">
        <f t="shared" si="7"/>
        <v>A</v>
      </c>
      <c r="AG111">
        <f>IF(AC111&gt;6,SUMIFS(合同收费标准!G:G,合同收费标准!B:B,导入发票明细!AE111,合同收费标准!E:E,导入发票明细!AF111,合同收费标准!F:F,"MAS"),SUMIFS(合同收费标准!G:G,合同收费标准!B:B,导入发票明细!AE111,合同收费标准!E:E,导入发票明细!AF111,合同收费标准!F:F,导入发票明细!AC111))</f>
        <v>6.42</v>
      </c>
      <c r="AH111">
        <f t="shared" si="8"/>
        <v>6.42</v>
      </c>
      <c r="AI111" s="7">
        <f t="shared" si="9"/>
        <v>0</v>
      </c>
      <c r="AK111">
        <f>SUMIFS(CBL托收登记!D:D,CBL托收登记!E:E,N110)</f>
        <v>0</v>
      </c>
      <c r="AM111" s="7">
        <f t="shared" si="10"/>
        <v>0</v>
      </c>
      <c r="AN111" s="7">
        <f t="shared" si="11"/>
        <v>0</v>
      </c>
    </row>
    <row r="112" spans="1:40" x14ac:dyDescent="0.25">
      <c r="A112" s="1">
        <v>45134</v>
      </c>
      <c r="C112" s="2" t="s">
        <v>366</v>
      </c>
      <c r="F112" s="6">
        <v>2</v>
      </c>
      <c r="H112">
        <v>38</v>
      </c>
      <c r="J112" t="s">
        <v>322</v>
      </c>
      <c r="M112" s="10" t="s">
        <v>398</v>
      </c>
      <c r="N112" t="s">
        <v>323</v>
      </c>
      <c r="Q112" s="7">
        <v>9.6</v>
      </c>
      <c r="AA112" s="7">
        <v>9.6</v>
      </c>
      <c r="AC112">
        <f t="shared" si="6"/>
        <v>2</v>
      </c>
      <c r="AD112">
        <v>18</v>
      </c>
      <c r="AE112" s="6" t="str">
        <f>INDEX(地区归属!B:B,MATCH(J112,地区归属!A:A,0))</f>
        <v>PENINSULA</v>
      </c>
      <c r="AF112" s="6" t="str">
        <f t="shared" si="7"/>
        <v>A</v>
      </c>
      <c r="AG112">
        <f>IF(AC112&gt;6,SUMIFS(合同收费标准!G:G,合同收费标准!B:B,导入发票明细!AE112,合同收费标准!E:E,导入发票明细!AF112,合同收费标准!F:F,"MAS"),SUMIFS(合同收费标准!G:G,合同收费标准!B:B,导入发票明细!AE112,合同收费标准!E:E,导入发票明细!AF112,合同收费标准!F:F,导入发票明细!AC112))</f>
        <v>4.8</v>
      </c>
      <c r="AH112">
        <f t="shared" si="8"/>
        <v>9.6</v>
      </c>
      <c r="AI112" s="7">
        <f t="shared" si="9"/>
        <v>0</v>
      </c>
      <c r="AK112">
        <f>SUMIFS(CBL托收登记!D:D,CBL托收登记!E:E,N111)</f>
        <v>0</v>
      </c>
      <c r="AM112" s="7">
        <f t="shared" si="10"/>
        <v>0</v>
      </c>
      <c r="AN112" s="7">
        <f t="shared" si="11"/>
        <v>0</v>
      </c>
    </row>
    <row r="113" spans="1:40" x14ac:dyDescent="0.25">
      <c r="A113" s="1">
        <v>45134</v>
      </c>
      <c r="C113" s="2" t="s">
        <v>366</v>
      </c>
      <c r="F113" s="6">
        <v>2</v>
      </c>
      <c r="H113">
        <v>38</v>
      </c>
      <c r="J113" t="s">
        <v>322</v>
      </c>
      <c r="M113" s="10" t="s">
        <v>398</v>
      </c>
      <c r="N113" t="s">
        <v>1</v>
      </c>
      <c r="W113" s="7">
        <v>12.26</v>
      </c>
      <c r="AA113" s="7">
        <v>12.26</v>
      </c>
      <c r="AC113">
        <f t="shared" si="6"/>
        <v>0</v>
      </c>
      <c r="AD113">
        <v>18</v>
      </c>
      <c r="AE113" s="6" t="str">
        <f>INDEX(地区归属!B:B,MATCH(J113,地区归属!A:A,0))</f>
        <v>PENINSULA</v>
      </c>
      <c r="AF113" s="6" t="str">
        <f t="shared" si="7"/>
        <v>A</v>
      </c>
      <c r="AG113">
        <f>IF(AC113&gt;6,SUMIFS(合同收费标准!G:G,合同收费标准!B:B,导入发票明细!AE113,合同收费标准!E:E,导入发票明细!AF113,合同收费标准!F:F,"MAS"),SUMIFS(合同收费标准!G:G,合同收费标准!B:B,导入发票明细!AE113,合同收费标准!E:E,导入发票明细!AF113,合同收费标准!F:F,导入发票明细!AC113))</f>
        <v>0</v>
      </c>
      <c r="AH113">
        <f t="shared" si="8"/>
        <v>0</v>
      </c>
      <c r="AI113" s="7">
        <f t="shared" si="9"/>
        <v>12.26</v>
      </c>
      <c r="AK113">
        <v>613.24</v>
      </c>
      <c r="AM113" s="7">
        <f t="shared" si="10"/>
        <v>12.264800000000001</v>
      </c>
      <c r="AN113" s="7">
        <f t="shared" si="11"/>
        <v>-4.8000000000012477E-3</v>
      </c>
    </row>
    <row r="114" spans="1:40" x14ac:dyDescent="0.25">
      <c r="A114" s="1">
        <v>45134</v>
      </c>
      <c r="C114" s="2" t="s">
        <v>367</v>
      </c>
      <c r="F114" s="6">
        <v>2</v>
      </c>
      <c r="H114">
        <v>38</v>
      </c>
      <c r="J114" t="s">
        <v>324</v>
      </c>
      <c r="M114" s="10" t="s">
        <v>399</v>
      </c>
      <c r="N114" t="s">
        <v>503</v>
      </c>
      <c r="Q114" s="7">
        <v>9.6</v>
      </c>
      <c r="AA114" s="7">
        <v>9.6</v>
      </c>
      <c r="AC114">
        <f t="shared" si="6"/>
        <v>2</v>
      </c>
      <c r="AD114">
        <v>18</v>
      </c>
      <c r="AE114" s="6" t="str">
        <f>INDEX(地区归属!B:B,MATCH(J114,地区归属!A:A,0))</f>
        <v>PENINSULA</v>
      </c>
      <c r="AF114" s="6" t="str">
        <f t="shared" si="7"/>
        <v>A</v>
      </c>
      <c r="AG114">
        <f>IF(AC114&gt;6,SUMIFS(合同收费标准!G:G,合同收费标准!B:B,导入发票明细!AE114,合同收费标准!E:E,导入发票明细!AF114,合同收费标准!F:F,"MAS"),SUMIFS(合同收费标准!G:G,合同收费标准!B:B,导入发票明细!AE114,合同收费标准!E:E,导入发票明细!AF114,合同收费标准!F:F,导入发票明细!AC114))</f>
        <v>4.8</v>
      </c>
      <c r="AH114">
        <f t="shared" si="8"/>
        <v>9.6</v>
      </c>
      <c r="AI114" s="7">
        <f t="shared" si="9"/>
        <v>0</v>
      </c>
      <c r="AK114">
        <f>SUMIFS(CBL托收登记!D:D,CBL托收登记!E:E,N113)</f>
        <v>0</v>
      </c>
      <c r="AM114" s="7">
        <f t="shared" si="10"/>
        <v>0</v>
      </c>
      <c r="AN114" s="7">
        <f t="shared" si="11"/>
        <v>0</v>
      </c>
    </row>
    <row r="115" spans="1:40" x14ac:dyDescent="0.25">
      <c r="A115" s="1">
        <v>45135</v>
      </c>
      <c r="C115" s="2" t="s">
        <v>368</v>
      </c>
      <c r="F115" s="6">
        <v>2</v>
      </c>
      <c r="H115">
        <v>38</v>
      </c>
      <c r="J115" t="s">
        <v>325</v>
      </c>
      <c r="M115" s="10" t="s">
        <v>326</v>
      </c>
      <c r="N115" t="s">
        <v>327</v>
      </c>
      <c r="Q115" s="7">
        <v>9.6</v>
      </c>
      <c r="AA115" s="7">
        <v>9.6</v>
      </c>
      <c r="AC115">
        <f t="shared" si="6"/>
        <v>2</v>
      </c>
      <c r="AD115">
        <v>18</v>
      </c>
      <c r="AE115" s="6" t="str">
        <f>INDEX(地区归属!B:B,MATCH(J115,地区归属!A:A,0))</f>
        <v>PENINSULA</v>
      </c>
      <c r="AF115" s="6" t="str">
        <f t="shared" si="7"/>
        <v>A</v>
      </c>
      <c r="AG115">
        <f>IF(AC115&gt;6,SUMIFS(合同收费标准!G:G,合同收费标准!B:B,导入发票明细!AE115,合同收费标准!E:E,导入发票明细!AF115,合同收费标准!F:F,"MAS"),SUMIFS(合同收费标准!G:G,合同收费标准!B:B,导入发票明细!AE115,合同收费标准!E:E,导入发票明细!AF115,合同收费标准!F:F,导入发票明细!AC115))</f>
        <v>4.8</v>
      </c>
      <c r="AH115">
        <f t="shared" si="8"/>
        <v>9.6</v>
      </c>
      <c r="AI115" s="7">
        <f t="shared" si="9"/>
        <v>0</v>
      </c>
      <c r="AK115">
        <f>SUMIFS(CBL托收登记!D:D,CBL托收登记!E:E,N114)</f>
        <v>0</v>
      </c>
      <c r="AM115" s="7">
        <f t="shared" si="10"/>
        <v>0</v>
      </c>
      <c r="AN115" s="7">
        <f t="shared" si="11"/>
        <v>0</v>
      </c>
    </row>
    <row r="116" spans="1:40" x14ac:dyDescent="0.25">
      <c r="A116" s="1">
        <v>45138</v>
      </c>
      <c r="C116" s="2" t="s">
        <v>369</v>
      </c>
      <c r="F116" s="6">
        <v>1</v>
      </c>
      <c r="H116">
        <v>18</v>
      </c>
      <c r="J116" t="s">
        <v>179</v>
      </c>
      <c r="M116" s="10" t="s">
        <v>400</v>
      </c>
      <c r="N116" t="s">
        <v>183</v>
      </c>
      <c r="Q116" s="7">
        <v>6.42</v>
      </c>
      <c r="AA116" s="7">
        <v>6.42</v>
      </c>
      <c r="AC116">
        <f t="shared" si="6"/>
        <v>1</v>
      </c>
      <c r="AD116">
        <v>18</v>
      </c>
      <c r="AE116" s="6" t="str">
        <f>INDEX(地区归属!B:B,MATCH(J116,地区归属!A:A,0))</f>
        <v>PENINSULA</v>
      </c>
      <c r="AF116" s="6" t="str">
        <f t="shared" si="7"/>
        <v>A</v>
      </c>
      <c r="AG116">
        <f>IF(AC116&gt;6,SUMIFS(合同收费标准!G:G,合同收费标准!B:B,导入发票明细!AE116,合同收费标准!E:E,导入发票明细!AF116,合同收费标准!F:F,"MAS"),SUMIFS(合同收费标准!G:G,合同收费标准!B:B,导入发票明细!AE116,合同收费标准!E:E,导入发票明细!AF116,合同收费标准!F:F,导入发票明细!AC116))</f>
        <v>6.42</v>
      </c>
      <c r="AH116">
        <f t="shared" si="8"/>
        <v>6.42</v>
      </c>
      <c r="AI116" s="7">
        <f t="shared" si="9"/>
        <v>0</v>
      </c>
      <c r="AK116">
        <f>SUMIFS(CBL托收登记!D:D,CBL托收登记!E:E,N115)</f>
        <v>0</v>
      </c>
      <c r="AM116" s="7">
        <f t="shared" si="10"/>
        <v>0</v>
      </c>
      <c r="AN116" s="7">
        <f t="shared" si="11"/>
        <v>0</v>
      </c>
    </row>
    <row r="117" spans="1:40" x14ac:dyDescent="0.25">
      <c r="A117" s="1">
        <v>45138</v>
      </c>
      <c r="C117" s="2" t="s">
        <v>370</v>
      </c>
      <c r="F117" s="6">
        <v>3</v>
      </c>
      <c r="H117">
        <v>45</v>
      </c>
      <c r="J117" t="s">
        <v>322</v>
      </c>
      <c r="M117" s="10" t="s">
        <v>401</v>
      </c>
      <c r="N117" t="s">
        <v>323</v>
      </c>
      <c r="Q117" s="7">
        <v>12.72</v>
      </c>
      <c r="AA117" s="7">
        <v>12.72</v>
      </c>
      <c r="AC117">
        <f t="shared" si="6"/>
        <v>3</v>
      </c>
      <c r="AD117">
        <v>18</v>
      </c>
      <c r="AE117" s="6" t="str">
        <f>INDEX(地区归属!B:B,MATCH(J117,地区归属!A:A,0))</f>
        <v>PENINSULA</v>
      </c>
      <c r="AF117" s="6" t="str">
        <f t="shared" si="7"/>
        <v>A</v>
      </c>
      <c r="AG117">
        <f>IF(AC117&gt;6,SUMIFS(合同收费标准!G:G,合同收费标准!B:B,导入发票明细!AE117,合同收费标准!E:E,导入发票明细!AF117,合同收费标准!F:F,"MAS"),SUMIFS(合同收费标准!G:G,合同收费标准!B:B,导入发票明细!AE117,合同收费标准!E:E,导入发票明细!AF117,合同收费标准!F:F,导入发票明细!AC117))</f>
        <v>4.24</v>
      </c>
      <c r="AH117">
        <f t="shared" si="8"/>
        <v>12.72</v>
      </c>
      <c r="AI117" s="7">
        <f t="shared" si="9"/>
        <v>0</v>
      </c>
      <c r="AK117">
        <f>SUMIFS(CBL托收登记!D:D,CBL托收登记!E:E,N116)</f>
        <v>0</v>
      </c>
      <c r="AM117" s="7">
        <f t="shared" si="10"/>
        <v>0</v>
      </c>
      <c r="AN117" s="7">
        <f t="shared" si="11"/>
        <v>0</v>
      </c>
    </row>
    <row r="118" spans="1:40" x14ac:dyDescent="0.25">
      <c r="A118" s="1">
        <v>45138</v>
      </c>
      <c r="C118" s="2" t="s">
        <v>370</v>
      </c>
      <c r="F118" s="6">
        <v>3</v>
      </c>
      <c r="H118">
        <v>45</v>
      </c>
      <c r="J118" t="s">
        <v>322</v>
      </c>
      <c r="M118" s="10" t="s">
        <v>401</v>
      </c>
      <c r="N118" t="s">
        <v>1</v>
      </c>
      <c r="W118" s="7">
        <v>13.2</v>
      </c>
      <c r="AA118" s="7">
        <v>13.2</v>
      </c>
      <c r="AC118">
        <f t="shared" si="6"/>
        <v>0</v>
      </c>
      <c r="AD118">
        <v>18</v>
      </c>
      <c r="AE118" s="6" t="str">
        <f>INDEX(地区归属!B:B,MATCH(J118,地区归属!A:A,0))</f>
        <v>PENINSULA</v>
      </c>
      <c r="AF118" s="6" t="str">
        <f t="shared" si="7"/>
        <v>A</v>
      </c>
      <c r="AG118">
        <f>IF(AC118&gt;6,SUMIFS(合同收费标准!G:G,合同收费标准!B:B,导入发票明细!AE118,合同收费标准!E:E,导入发票明细!AF118,合同收费标准!F:F,"MAS"),SUMIFS(合同收费标准!G:G,合同收费标准!B:B,导入发票明细!AE118,合同收费标准!E:E,导入发票明细!AF118,合同收费标准!F:F,导入发票明细!AC118))</f>
        <v>0</v>
      </c>
      <c r="AH118">
        <f t="shared" si="8"/>
        <v>0</v>
      </c>
      <c r="AI118" s="7">
        <f t="shared" si="9"/>
        <v>13.2</v>
      </c>
      <c r="AK118">
        <v>659.88</v>
      </c>
      <c r="AM118" s="7">
        <f t="shared" si="10"/>
        <v>13.1976</v>
      </c>
      <c r="AN118" s="7">
        <f t="shared" si="11"/>
        <v>2.3999999999997357E-3</v>
      </c>
    </row>
    <row r="119" spans="1:40" x14ac:dyDescent="0.25">
      <c r="A119" s="1">
        <v>45138</v>
      </c>
      <c r="C119" s="2" t="s">
        <v>371</v>
      </c>
      <c r="F119" s="6">
        <v>1</v>
      </c>
      <c r="H119">
        <v>13</v>
      </c>
      <c r="J119" t="s">
        <v>29</v>
      </c>
      <c r="M119" s="10" t="s">
        <v>402</v>
      </c>
      <c r="N119" t="s">
        <v>328</v>
      </c>
      <c r="Q119" s="7">
        <v>6.42</v>
      </c>
      <c r="AA119" s="7">
        <v>6.42</v>
      </c>
      <c r="AC119">
        <f t="shared" si="6"/>
        <v>1</v>
      </c>
      <c r="AD119">
        <v>18</v>
      </c>
      <c r="AE119" s="6" t="str">
        <f>INDEX(地区归属!B:B,MATCH(J119,地区归属!A:A,0))</f>
        <v>PENINSULA</v>
      </c>
      <c r="AF119" s="6" t="str">
        <f t="shared" si="7"/>
        <v>A</v>
      </c>
      <c r="AG119">
        <f>IF(AC119&gt;6,SUMIFS(合同收费标准!G:G,合同收费标准!B:B,导入发票明细!AE119,合同收费标准!E:E,导入发票明细!AF119,合同收费标准!F:F,"MAS"),SUMIFS(合同收费标准!G:G,合同收费标准!B:B,导入发票明细!AE119,合同收费标准!E:E,导入发票明细!AF119,合同收费标准!F:F,导入发票明细!AC119))</f>
        <v>6.42</v>
      </c>
      <c r="AH119">
        <f t="shared" si="8"/>
        <v>6.42</v>
      </c>
      <c r="AI119" s="7">
        <f t="shared" si="9"/>
        <v>0</v>
      </c>
      <c r="AK119">
        <f>SUMIFS(CBL托收登记!D:D,CBL托收登记!E:E,N118)</f>
        <v>0</v>
      </c>
      <c r="AM119" s="7">
        <f t="shared" si="10"/>
        <v>0</v>
      </c>
      <c r="AN119" s="7">
        <f t="shared" si="11"/>
        <v>0</v>
      </c>
    </row>
    <row r="120" spans="1:40" x14ac:dyDescent="0.25">
      <c r="A120" s="1">
        <v>45138</v>
      </c>
      <c r="C120" s="2" t="s">
        <v>371</v>
      </c>
      <c r="F120" s="6">
        <v>1</v>
      </c>
      <c r="H120">
        <v>13</v>
      </c>
      <c r="J120" t="s">
        <v>29</v>
      </c>
      <c r="M120" s="10" t="s">
        <v>402</v>
      </c>
      <c r="N120" t="s">
        <v>1</v>
      </c>
      <c r="W120" s="7">
        <v>3.6</v>
      </c>
      <c r="AA120" s="7">
        <v>3.6</v>
      </c>
      <c r="AC120">
        <f t="shared" si="6"/>
        <v>0</v>
      </c>
      <c r="AD120">
        <v>18</v>
      </c>
      <c r="AE120" s="6" t="str">
        <f>INDEX(地区归属!B:B,MATCH(J120,地区归属!A:A,0))</f>
        <v>PENINSULA</v>
      </c>
      <c r="AF120" s="6" t="str">
        <f t="shared" si="7"/>
        <v>A</v>
      </c>
      <c r="AG120">
        <f>IF(AC120&gt;6,SUMIFS(合同收费标准!G:G,合同收费标准!B:B,导入发票明细!AE120,合同收费标准!E:E,导入发票明细!AF120,合同收费标准!F:F,"MAS"),SUMIFS(合同收费标准!G:G,合同收费标准!B:B,导入发票明细!AE120,合同收费标准!E:E,导入发票明细!AF120,合同收费标准!F:F,导入发票明细!AC120))</f>
        <v>0</v>
      </c>
      <c r="AH120">
        <f t="shared" si="8"/>
        <v>0</v>
      </c>
      <c r="AI120" s="7">
        <f t="shared" si="9"/>
        <v>3.6</v>
      </c>
      <c r="AK120">
        <f>SUMIFS(CBL托收登记!D:D,CBL托收登记!E:E,N119)</f>
        <v>180.19</v>
      </c>
      <c r="AM120" s="7">
        <f t="shared" si="10"/>
        <v>3.6038000000000001</v>
      </c>
      <c r="AN120" s="7">
        <f t="shared" si="11"/>
        <v>-3.8000000000000256E-3</v>
      </c>
    </row>
    <row r="121" spans="1:40" x14ac:dyDescent="0.25">
      <c r="A121" s="1">
        <v>45138</v>
      </c>
      <c r="C121" s="2" t="s">
        <v>372</v>
      </c>
      <c r="F121" s="6">
        <v>2</v>
      </c>
      <c r="H121">
        <v>27</v>
      </c>
      <c r="J121" t="s">
        <v>329</v>
      </c>
      <c r="M121" s="10" t="s">
        <v>403</v>
      </c>
      <c r="N121" t="s">
        <v>330</v>
      </c>
      <c r="Q121" s="7">
        <v>9.6</v>
      </c>
      <c r="AA121" s="7">
        <v>9.6</v>
      </c>
      <c r="AC121">
        <f t="shared" si="6"/>
        <v>2</v>
      </c>
      <c r="AD121">
        <v>18</v>
      </c>
      <c r="AE121" s="6" t="str">
        <f>INDEX(地区归属!B:B,MATCH(J121,地区归属!A:A,0))</f>
        <v>PENINSULA</v>
      </c>
      <c r="AF121" s="6" t="str">
        <f t="shared" si="7"/>
        <v>A</v>
      </c>
      <c r="AG121">
        <f>IF(AC121&gt;6,SUMIFS(合同收费标准!G:G,合同收费标准!B:B,导入发票明细!AE121,合同收费标准!E:E,导入发票明细!AF121,合同收费标准!F:F,"MAS"),SUMIFS(合同收费标准!G:G,合同收费标准!B:B,导入发票明细!AE121,合同收费标准!E:E,导入发票明细!AF121,合同收费标准!F:F,导入发票明细!AC121))</f>
        <v>4.8</v>
      </c>
      <c r="AH121">
        <f t="shared" si="8"/>
        <v>9.6</v>
      </c>
      <c r="AI121" s="7">
        <f t="shared" si="9"/>
        <v>0</v>
      </c>
      <c r="AK121">
        <f>SUMIFS(CBL托收登记!D:D,CBL托收登记!E:E,N120)</f>
        <v>0</v>
      </c>
      <c r="AM121" s="7">
        <f t="shared" si="10"/>
        <v>0</v>
      </c>
      <c r="AN121" s="7">
        <f t="shared" si="11"/>
        <v>0</v>
      </c>
    </row>
    <row r="122" spans="1:40" x14ac:dyDescent="0.25">
      <c r="A122" s="1">
        <v>45138</v>
      </c>
      <c r="C122" s="2" t="s">
        <v>373</v>
      </c>
      <c r="F122" s="6">
        <v>3</v>
      </c>
      <c r="H122">
        <v>58</v>
      </c>
      <c r="J122" t="s">
        <v>329</v>
      </c>
      <c r="M122" s="10" t="s">
        <v>331</v>
      </c>
      <c r="N122" t="s">
        <v>332</v>
      </c>
      <c r="Q122" s="7">
        <v>12.72</v>
      </c>
      <c r="AA122" s="7">
        <v>12.72</v>
      </c>
      <c r="AC122">
        <f t="shared" si="6"/>
        <v>3</v>
      </c>
      <c r="AD122">
        <v>18</v>
      </c>
      <c r="AE122" s="6" t="str">
        <f>INDEX(地区归属!B:B,MATCH(J122,地区归属!A:A,0))</f>
        <v>PENINSULA</v>
      </c>
      <c r="AF122" s="6" t="str">
        <f t="shared" si="7"/>
        <v>A</v>
      </c>
      <c r="AG122">
        <f>IF(AC122&gt;6,SUMIFS(合同收费标准!G:G,合同收费标准!B:B,导入发票明细!AE122,合同收费标准!E:E,导入发票明细!AF122,合同收费标准!F:F,"MAS"),SUMIFS(合同收费标准!G:G,合同收费标准!B:B,导入发票明细!AE122,合同收费标准!E:E,导入发票明细!AF122,合同收费标准!F:F,导入发票明细!AC122))</f>
        <v>4.24</v>
      </c>
      <c r="AH122">
        <f t="shared" si="8"/>
        <v>12.72</v>
      </c>
      <c r="AI122" s="7">
        <f t="shared" si="9"/>
        <v>0</v>
      </c>
      <c r="AK122">
        <f>SUMIFS(CBL托收登记!D:D,CBL托收登记!E:E,N121)</f>
        <v>0</v>
      </c>
      <c r="AM122" s="7">
        <f t="shared" si="10"/>
        <v>0</v>
      </c>
      <c r="AN122" s="7">
        <f t="shared" si="11"/>
        <v>0</v>
      </c>
    </row>
    <row r="123" spans="1:40" x14ac:dyDescent="0.25">
      <c r="A123" s="1">
        <v>45138</v>
      </c>
      <c r="C123" s="2" t="s">
        <v>374</v>
      </c>
      <c r="F123" s="6">
        <v>2</v>
      </c>
      <c r="H123">
        <v>27</v>
      </c>
      <c r="J123" t="s">
        <v>292</v>
      </c>
      <c r="M123" s="10" t="s">
        <v>404</v>
      </c>
      <c r="N123" t="s">
        <v>293</v>
      </c>
      <c r="Q123" s="7">
        <v>9.6</v>
      </c>
      <c r="AA123" s="7">
        <v>9.6</v>
      </c>
      <c r="AC123">
        <f t="shared" si="6"/>
        <v>2</v>
      </c>
      <c r="AD123">
        <v>18</v>
      </c>
      <c r="AE123" s="6" t="str">
        <f>INDEX(地区归属!B:B,MATCH(J123,地区归属!A:A,0))</f>
        <v>PENINSULA</v>
      </c>
      <c r="AF123" s="6" t="str">
        <f t="shared" si="7"/>
        <v>A</v>
      </c>
      <c r="AG123">
        <f>IF(AC123&gt;6,SUMIFS(合同收费标准!G:G,合同收费标准!B:B,导入发票明细!AE123,合同收费标准!E:E,导入发票明细!AF123,合同收费标准!F:F,"MAS"),SUMIFS(合同收费标准!G:G,合同收费标准!B:B,导入发票明细!AE123,合同收费标准!E:E,导入发票明细!AF123,合同收费标准!F:F,导入发票明细!AC123))</f>
        <v>4.8</v>
      </c>
      <c r="AH123">
        <f t="shared" si="8"/>
        <v>9.6</v>
      </c>
      <c r="AI123" s="7">
        <f t="shared" si="9"/>
        <v>0</v>
      </c>
      <c r="AK123">
        <f>SUMIFS(CBL托收登记!D:D,CBL托收登记!E:E,N122)</f>
        <v>0</v>
      </c>
      <c r="AM123" s="7">
        <f t="shared" si="10"/>
        <v>0</v>
      </c>
      <c r="AN123" s="7">
        <f t="shared" si="11"/>
        <v>0</v>
      </c>
    </row>
    <row r="124" spans="1:40" x14ac:dyDescent="0.25">
      <c r="A124" s="1">
        <v>45138</v>
      </c>
      <c r="C124" s="2" t="s">
        <v>375</v>
      </c>
      <c r="F124" s="6">
        <v>3</v>
      </c>
      <c r="H124">
        <v>54</v>
      </c>
      <c r="J124" t="s">
        <v>325</v>
      </c>
      <c r="M124" s="10" t="s">
        <v>405</v>
      </c>
      <c r="N124" t="s">
        <v>327</v>
      </c>
      <c r="Q124" s="7">
        <v>12.72</v>
      </c>
      <c r="AA124" s="7">
        <v>12.72</v>
      </c>
      <c r="AC124">
        <f t="shared" si="6"/>
        <v>3</v>
      </c>
      <c r="AD124">
        <v>18</v>
      </c>
      <c r="AE124" s="6" t="str">
        <f>INDEX(地区归属!B:B,MATCH(J124,地区归属!A:A,0))</f>
        <v>PENINSULA</v>
      </c>
      <c r="AF124" s="6" t="str">
        <f t="shared" si="7"/>
        <v>A</v>
      </c>
      <c r="AG124">
        <f>IF(AC124&gt;6,SUMIFS(合同收费标准!G:G,合同收费标准!B:B,导入发票明细!AE124,合同收费标准!E:E,导入发票明细!AF124,合同收费标准!F:F,"MAS"),SUMIFS(合同收费标准!G:G,合同收费标准!B:B,导入发票明细!AE124,合同收费标准!E:E,导入发票明细!AF124,合同收费标准!F:F,导入发票明细!AC124))</f>
        <v>4.24</v>
      </c>
      <c r="AH124">
        <f t="shared" si="8"/>
        <v>12.72</v>
      </c>
      <c r="AI124" s="7">
        <f t="shared" si="9"/>
        <v>0</v>
      </c>
      <c r="AK124">
        <f>SUMIFS(CBL托收登记!D:D,CBL托收登记!E:E,N123)</f>
        <v>0</v>
      </c>
      <c r="AM124" s="7">
        <f t="shared" si="10"/>
        <v>0</v>
      </c>
      <c r="AN124" s="7">
        <f t="shared" si="11"/>
        <v>0</v>
      </c>
    </row>
    <row r="125" spans="1:40" x14ac:dyDescent="0.25">
      <c r="A125" s="1">
        <v>45138</v>
      </c>
      <c r="C125" s="2" t="s">
        <v>376</v>
      </c>
      <c r="F125" s="6">
        <v>2</v>
      </c>
      <c r="H125">
        <v>30</v>
      </c>
      <c r="J125" t="s">
        <v>19</v>
      </c>
      <c r="M125" s="10" t="s">
        <v>406</v>
      </c>
      <c r="N125" t="s">
        <v>20</v>
      </c>
      <c r="Q125" s="7">
        <v>9.6</v>
      </c>
      <c r="AA125" s="7">
        <v>9.6</v>
      </c>
      <c r="AC125">
        <f t="shared" si="6"/>
        <v>2</v>
      </c>
      <c r="AD125">
        <v>18</v>
      </c>
      <c r="AE125" s="6" t="str">
        <f>INDEX(地区归属!B:B,MATCH(J125,地区归属!A:A,0))</f>
        <v>PENINSULA</v>
      </c>
      <c r="AF125" s="6" t="str">
        <f t="shared" si="7"/>
        <v>A</v>
      </c>
      <c r="AG125">
        <f>IF(AC125&gt;6,SUMIFS(合同收费标准!G:G,合同收费标准!B:B,导入发票明细!AE125,合同收费标准!E:E,导入发票明细!AF125,合同收费标准!F:F,"MAS"),SUMIFS(合同收费标准!G:G,合同收费标准!B:B,导入发票明细!AE125,合同收费标准!E:E,导入发票明细!AF125,合同收费标准!F:F,导入发票明细!AC125))</f>
        <v>4.8</v>
      </c>
      <c r="AH125">
        <f t="shared" si="8"/>
        <v>9.6</v>
      </c>
      <c r="AI125" s="7">
        <f t="shared" si="9"/>
        <v>0</v>
      </c>
      <c r="AK125">
        <f>SUMIFS(CBL托收登记!D:D,CBL托收登记!E:E,N124)</f>
        <v>0</v>
      </c>
      <c r="AM125" s="7">
        <f t="shared" si="10"/>
        <v>0</v>
      </c>
      <c r="AN125" s="7">
        <f t="shared" si="11"/>
        <v>0</v>
      </c>
    </row>
    <row r="126" spans="1:40" x14ac:dyDescent="0.25">
      <c r="A126" s="1">
        <v>45138</v>
      </c>
      <c r="C126" s="2" t="s">
        <v>377</v>
      </c>
      <c r="F126" s="6">
        <v>5</v>
      </c>
      <c r="H126">
        <v>69</v>
      </c>
      <c r="J126" t="s">
        <v>333</v>
      </c>
      <c r="M126" s="10" t="s">
        <v>407</v>
      </c>
      <c r="N126" t="s">
        <v>334</v>
      </c>
      <c r="Q126" s="7">
        <v>19</v>
      </c>
      <c r="AA126" s="7">
        <v>19</v>
      </c>
      <c r="AC126">
        <f t="shared" si="6"/>
        <v>5</v>
      </c>
      <c r="AD126">
        <v>18</v>
      </c>
      <c r="AE126" s="6" t="str">
        <f>INDEX(地区归属!B:B,MATCH(J126,地区归属!A:A,0))</f>
        <v>PENINSULA</v>
      </c>
      <c r="AF126" s="6" t="str">
        <f t="shared" si="7"/>
        <v>A</v>
      </c>
      <c r="AG126">
        <f>IF(AC126&gt;6,SUMIFS(合同收费标准!G:G,合同收费标准!B:B,导入发票明细!AE126,合同收费标准!E:E,导入发票明细!AF126,合同收费标准!F:F,"MAS"),SUMIFS(合同收费标准!G:G,合同收费标准!B:B,导入发票明细!AE126,合同收费标准!E:E,导入发票明细!AF126,合同收费标准!F:F,导入发票明细!AC126))</f>
        <v>3.8</v>
      </c>
      <c r="AH126">
        <f t="shared" si="8"/>
        <v>19</v>
      </c>
      <c r="AI126" s="7">
        <f t="shared" si="9"/>
        <v>0</v>
      </c>
      <c r="AK126">
        <f>SUMIFS(CBL托收登记!D:D,CBL托收登记!E:E,N125)</f>
        <v>0</v>
      </c>
      <c r="AM126" s="7">
        <f t="shared" si="10"/>
        <v>0</v>
      </c>
      <c r="AN126" s="7">
        <f t="shared" si="11"/>
        <v>0</v>
      </c>
    </row>
    <row r="127" spans="1:40" x14ac:dyDescent="0.25">
      <c r="A127" s="1">
        <v>45138</v>
      </c>
      <c r="C127" s="2" t="s">
        <v>378</v>
      </c>
      <c r="F127" s="25">
        <v>4</v>
      </c>
      <c r="G127" s="26"/>
      <c r="H127" s="26">
        <v>63</v>
      </c>
      <c r="I127" s="26"/>
      <c r="J127" s="26" t="s">
        <v>335</v>
      </c>
      <c r="M127" s="10" t="s">
        <v>408</v>
      </c>
      <c r="N127" t="s">
        <v>336</v>
      </c>
      <c r="Q127" s="7">
        <v>36.5</v>
      </c>
      <c r="AA127" s="7">
        <v>36.5</v>
      </c>
      <c r="AC127">
        <f t="shared" si="6"/>
        <v>4</v>
      </c>
      <c r="AD127">
        <v>18</v>
      </c>
      <c r="AE127" s="25" t="str">
        <f>INDEX(地区归属!B:B,MATCH(J127,地区归属!A:A,0))</f>
        <v>PENINSULA</v>
      </c>
      <c r="AF127" s="25" t="str">
        <f t="shared" si="7"/>
        <v>A</v>
      </c>
      <c r="AG127">
        <f>IF(AC127&gt;6,SUMIFS(合同收费标准!G:G,合同收费标准!B:B,导入发票明细!AE127,合同收费标准!E:E,导入发票明细!AF127,合同收费标准!F:F,"MAS"),SUMIFS(合同收费标准!G:G,合同收费标准!B:B,导入发票明细!AE127,合同收费标准!E:E,导入发票明细!AF127,合同收费标准!F:F,导入发票明细!AC127))</f>
        <v>3.96</v>
      </c>
      <c r="AH127" s="26">
        <f t="shared" si="8"/>
        <v>15.84</v>
      </c>
      <c r="AI127" s="7">
        <f t="shared" si="9"/>
        <v>20.66</v>
      </c>
      <c r="AJ127" s="26"/>
      <c r="AK127">
        <f>SUMIFS(CBL托收登记!D:D,CBL托收登记!E:E,N126)</f>
        <v>0</v>
      </c>
      <c r="AM127" s="7">
        <f t="shared" si="10"/>
        <v>0</v>
      </c>
      <c r="AN127" s="7">
        <f t="shared" si="11"/>
        <v>20.66</v>
      </c>
    </row>
    <row r="128" spans="1:40" x14ac:dyDescent="0.25">
      <c r="A128" s="1">
        <v>45138</v>
      </c>
      <c r="C128" s="2" t="s">
        <v>379</v>
      </c>
      <c r="F128" s="6">
        <v>1</v>
      </c>
      <c r="H128">
        <v>18</v>
      </c>
      <c r="J128" t="s">
        <v>338</v>
      </c>
      <c r="M128" s="10" t="s">
        <v>409</v>
      </c>
      <c r="N128" t="s">
        <v>339</v>
      </c>
      <c r="Q128" s="7">
        <v>6.42</v>
      </c>
      <c r="AA128">
        <v>6.42</v>
      </c>
      <c r="AC128">
        <f t="shared" ref="AC128:AC129" si="12">IF(ISBLANK(Q128),0,F128)</f>
        <v>1</v>
      </c>
      <c r="AD128">
        <v>18</v>
      </c>
      <c r="AE128" s="6" t="str">
        <f>INDEX(地区归属!B:B,MATCH(J128,地区归属!A:A,0))</f>
        <v>PENINSULA</v>
      </c>
      <c r="AF128" s="6" t="str">
        <f t="shared" si="7"/>
        <v>A</v>
      </c>
      <c r="AG128">
        <f>IF(AC128&gt;6,SUMIFS(合同收费标准!G:G,合同收费标准!B:B,导入发票明细!AE128,合同收费标准!E:E,导入发票明细!AF128,合同收费标准!F:F,"MAS"),SUMIFS(合同收费标准!G:G,合同收费标准!B:B,导入发票明细!AE128,合同收费标准!E:E,导入发票明细!AF128,合同收费标准!F:F,导入发票明细!AC128))</f>
        <v>6.42</v>
      </c>
      <c r="AH128">
        <f t="shared" si="8"/>
        <v>6.42</v>
      </c>
      <c r="AI128" s="7">
        <f t="shared" si="9"/>
        <v>0</v>
      </c>
      <c r="AK128">
        <f>SUMIFS(CBL托收登记!D:D,CBL托收登记!E:E,N127)</f>
        <v>0</v>
      </c>
      <c r="AM128" s="7">
        <f t="shared" si="10"/>
        <v>0</v>
      </c>
      <c r="AN128" s="7">
        <f t="shared" si="11"/>
        <v>0</v>
      </c>
    </row>
    <row r="129" spans="1:40" x14ac:dyDescent="0.25">
      <c r="A129" s="1">
        <v>45138</v>
      </c>
      <c r="C129" s="2" t="s">
        <v>380</v>
      </c>
      <c r="F129" s="6">
        <v>3</v>
      </c>
      <c r="H129">
        <v>52</v>
      </c>
      <c r="J129" t="s">
        <v>9</v>
      </c>
      <c r="M129" s="10" t="s">
        <v>410</v>
      </c>
      <c r="N129" t="s">
        <v>340</v>
      </c>
      <c r="Q129" s="7">
        <v>12.72</v>
      </c>
      <c r="AA129">
        <v>12.72</v>
      </c>
      <c r="AC129">
        <f t="shared" si="12"/>
        <v>3</v>
      </c>
      <c r="AD129">
        <v>18</v>
      </c>
      <c r="AE129" s="6" t="str">
        <f>INDEX(地区归属!B:B,MATCH(J129,地区归属!A:A,0))</f>
        <v>PENINSULA</v>
      </c>
      <c r="AF129" s="6" t="str">
        <f t="shared" si="7"/>
        <v>A</v>
      </c>
      <c r="AG129">
        <f>IF(AC129&gt;6,SUMIFS(合同收费标准!G:G,合同收费标准!B:B,导入发票明细!AE129,合同收费标准!E:E,导入发票明细!AF129,合同收费标准!F:F,"MAS"),SUMIFS(合同收费标准!G:G,合同收费标准!B:B,导入发票明细!AE129,合同收费标准!E:E,导入发票明细!AF129,合同收费标准!F:F,导入发票明细!AC129))</f>
        <v>4.24</v>
      </c>
      <c r="AH129">
        <f t="shared" si="8"/>
        <v>12.72</v>
      </c>
      <c r="AI129" s="7">
        <f t="shared" si="9"/>
        <v>0</v>
      </c>
      <c r="AK129">
        <f>SUMIFS(CBL托收登记!D:D,CBL托收登记!E:E,N128)</f>
        <v>0</v>
      </c>
      <c r="AM129" s="7">
        <f t="shared" si="10"/>
        <v>0</v>
      </c>
      <c r="AN129" s="7">
        <f t="shared" si="11"/>
        <v>0</v>
      </c>
    </row>
  </sheetData>
  <autoFilter ref="A1:AG1" xr:uid="{00000000-0001-0000-0000-000000000000}"/>
  <phoneticPr fontId="1" type="noConversion"/>
  <conditionalFormatting sqref="AC1:AC1048576">
    <cfRule type="cellIs" dxfId="3" priority="2" operator="equal">
      <formula>0</formula>
    </cfRule>
  </conditionalFormatting>
  <conditionalFormatting sqref="AI2:AI1048576">
    <cfRule type="cellIs" dxfId="2" priority="3" operator="greaterThan">
      <formula>0</formula>
    </cfRule>
  </conditionalFormatting>
  <conditionalFormatting sqref="AN1:AN1048576">
    <cfRule type="cellIs" dxfId="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365F-379C-4FE1-85F1-0906E394AFDF}">
  <dimension ref="A1:B78"/>
  <sheetViews>
    <sheetView workbookViewId="0">
      <pane ySplit="1" topLeftCell="A47" activePane="bottomLeft" state="frozen"/>
      <selection pane="bottomLeft" activeCell="F43" sqref="F43"/>
    </sheetView>
  </sheetViews>
  <sheetFormatPr defaultRowHeight="13.8" x14ac:dyDescent="0.25"/>
  <cols>
    <col min="1" max="1" width="26.21875" customWidth="1"/>
    <col min="2" max="2" width="16" customWidth="1"/>
  </cols>
  <sheetData>
    <row r="1" spans="1:2" x14ac:dyDescent="0.25">
      <c r="A1" s="23" t="s">
        <v>134</v>
      </c>
      <c r="B1" s="23" t="s">
        <v>417</v>
      </c>
    </row>
    <row r="2" spans="1:2" x14ac:dyDescent="0.25">
      <c r="A2" t="s">
        <v>462</v>
      </c>
      <c r="B2" s="17" t="s">
        <v>432</v>
      </c>
    </row>
    <row r="3" spans="1:2" x14ac:dyDescent="0.25">
      <c r="A3" t="s">
        <v>463</v>
      </c>
      <c r="B3" s="17" t="s">
        <v>432</v>
      </c>
    </row>
    <row r="4" spans="1:2" x14ac:dyDescent="0.25">
      <c r="A4" t="s">
        <v>464</v>
      </c>
      <c r="B4" s="17" t="s">
        <v>432</v>
      </c>
    </row>
    <row r="5" spans="1:2" x14ac:dyDescent="0.25">
      <c r="A5" t="s">
        <v>465</v>
      </c>
      <c r="B5" s="17" t="s">
        <v>432</v>
      </c>
    </row>
    <row r="6" spans="1:2" x14ac:dyDescent="0.25">
      <c r="A6" t="s">
        <v>466</v>
      </c>
      <c r="B6" s="17" t="s">
        <v>432</v>
      </c>
    </row>
    <row r="7" spans="1:2" x14ac:dyDescent="0.25">
      <c r="A7" t="s">
        <v>467</v>
      </c>
      <c r="B7" s="17" t="s">
        <v>432</v>
      </c>
    </row>
    <row r="8" spans="1:2" x14ac:dyDescent="0.25">
      <c r="A8" t="s">
        <v>468</v>
      </c>
      <c r="B8" s="17" t="s">
        <v>432</v>
      </c>
    </row>
    <row r="9" spans="1:2" x14ac:dyDescent="0.25">
      <c r="A9" t="s">
        <v>469</v>
      </c>
      <c r="B9" s="17" t="s">
        <v>432</v>
      </c>
    </row>
    <row r="10" spans="1:2" x14ac:dyDescent="0.25">
      <c r="A10" t="s">
        <v>470</v>
      </c>
      <c r="B10" s="17" t="s">
        <v>432</v>
      </c>
    </row>
    <row r="11" spans="1:2" x14ac:dyDescent="0.25">
      <c r="A11" t="s">
        <v>471</v>
      </c>
      <c r="B11" s="17" t="s">
        <v>432</v>
      </c>
    </row>
    <row r="12" spans="1:2" x14ac:dyDescent="0.25">
      <c r="A12" t="s">
        <v>472</v>
      </c>
      <c r="B12" s="17" t="s">
        <v>432</v>
      </c>
    </row>
    <row r="13" spans="1:2" x14ac:dyDescent="0.25">
      <c r="A13" t="s">
        <v>442</v>
      </c>
      <c r="B13" s="17" t="s">
        <v>432</v>
      </c>
    </row>
    <row r="14" spans="1:2" x14ac:dyDescent="0.25">
      <c r="A14" t="s">
        <v>473</v>
      </c>
      <c r="B14" s="17" t="s">
        <v>432</v>
      </c>
    </row>
    <row r="15" spans="1:2" x14ac:dyDescent="0.25">
      <c r="A15" t="s">
        <v>453</v>
      </c>
      <c r="B15" s="17" t="s">
        <v>432</v>
      </c>
    </row>
    <row r="16" spans="1:2" x14ac:dyDescent="0.25">
      <c r="A16" t="s">
        <v>474</v>
      </c>
      <c r="B16" s="17" t="s">
        <v>432</v>
      </c>
    </row>
    <row r="17" spans="1:2" x14ac:dyDescent="0.25">
      <c r="A17" t="s">
        <v>461</v>
      </c>
      <c r="B17" s="17" t="s">
        <v>432</v>
      </c>
    </row>
    <row r="18" spans="1:2" x14ac:dyDescent="0.25">
      <c r="A18" t="s">
        <v>475</v>
      </c>
      <c r="B18" s="17" t="s">
        <v>432</v>
      </c>
    </row>
    <row r="19" spans="1:2" x14ac:dyDescent="0.25">
      <c r="A19" t="s">
        <v>476</v>
      </c>
      <c r="B19" s="17" t="s">
        <v>432</v>
      </c>
    </row>
    <row r="20" spans="1:2" x14ac:dyDescent="0.25">
      <c r="A20" t="s">
        <v>477</v>
      </c>
      <c r="B20" s="17" t="s">
        <v>432</v>
      </c>
    </row>
    <row r="21" spans="1:2" x14ac:dyDescent="0.25">
      <c r="A21" t="s">
        <v>478</v>
      </c>
      <c r="B21" s="17" t="s">
        <v>432</v>
      </c>
    </row>
    <row r="22" spans="1:2" x14ac:dyDescent="0.25">
      <c r="A22" t="s">
        <v>479</v>
      </c>
      <c r="B22" s="17" t="s">
        <v>432</v>
      </c>
    </row>
    <row r="23" spans="1:2" x14ac:dyDescent="0.25">
      <c r="A23" t="s">
        <v>480</v>
      </c>
      <c r="B23" s="17" t="s">
        <v>432</v>
      </c>
    </row>
    <row r="24" spans="1:2" x14ac:dyDescent="0.25">
      <c r="A24" t="s">
        <v>460</v>
      </c>
      <c r="B24" s="17" t="s">
        <v>432</v>
      </c>
    </row>
    <row r="25" spans="1:2" x14ac:dyDescent="0.25">
      <c r="A25" t="s">
        <v>481</v>
      </c>
      <c r="B25" s="17" t="s">
        <v>432</v>
      </c>
    </row>
    <row r="26" spans="1:2" x14ac:dyDescent="0.25">
      <c r="A26" t="s">
        <v>482</v>
      </c>
      <c r="B26" s="17" t="s">
        <v>432</v>
      </c>
    </row>
    <row r="27" spans="1:2" x14ac:dyDescent="0.25">
      <c r="A27" t="s">
        <v>451</v>
      </c>
      <c r="B27" s="17" t="s">
        <v>432</v>
      </c>
    </row>
    <row r="28" spans="1:2" x14ac:dyDescent="0.25">
      <c r="A28" t="s">
        <v>483</v>
      </c>
      <c r="B28" s="17" t="s">
        <v>432</v>
      </c>
    </row>
    <row r="29" spans="1:2" x14ac:dyDescent="0.25">
      <c r="A29" t="s">
        <v>484</v>
      </c>
      <c r="B29" s="17" t="s">
        <v>432</v>
      </c>
    </row>
    <row r="30" spans="1:2" x14ac:dyDescent="0.25">
      <c r="A30" t="s">
        <v>456</v>
      </c>
      <c r="B30" s="17" t="s">
        <v>432</v>
      </c>
    </row>
    <row r="31" spans="1:2" x14ac:dyDescent="0.25">
      <c r="A31" t="s">
        <v>177</v>
      </c>
      <c r="B31" s="17" t="s">
        <v>432</v>
      </c>
    </row>
    <row r="32" spans="1:2" x14ac:dyDescent="0.25">
      <c r="A32" t="s">
        <v>458</v>
      </c>
      <c r="B32" s="17" t="s">
        <v>432</v>
      </c>
    </row>
    <row r="33" spans="1:2" x14ac:dyDescent="0.25">
      <c r="A33" t="s">
        <v>447</v>
      </c>
      <c r="B33" s="17" t="s">
        <v>432</v>
      </c>
    </row>
    <row r="34" spans="1:2" x14ac:dyDescent="0.25">
      <c r="A34" t="s">
        <v>485</v>
      </c>
      <c r="B34" s="17" t="s">
        <v>432</v>
      </c>
    </row>
    <row r="35" spans="1:2" x14ac:dyDescent="0.25">
      <c r="A35" t="s">
        <v>486</v>
      </c>
      <c r="B35" s="17" t="s">
        <v>432</v>
      </c>
    </row>
    <row r="36" spans="1:2" x14ac:dyDescent="0.25">
      <c r="A36" t="s">
        <v>487</v>
      </c>
      <c r="B36" s="17" t="s">
        <v>432</v>
      </c>
    </row>
    <row r="37" spans="1:2" x14ac:dyDescent="0.25">
      <c r="A37" t="s">
        <v>413</v>
      </c>
      <c r="B37" s="17" t="s">
        <v>432</v>
      </c>
    </row>
    <row r="38" spans="1:2" x14ac:dyDescent="0.25">
      <c r="A38" t="s">
        <v>488</v>
      </c>
      <c r="B38" s="17" t="s">
        <v>432</v>
      </c>
    </row>
    <row r="39" spans="1:2" x14ac:dyDescent="0.25">
      <c r="A39" t="s">
        <v>489</v>
      </c>
      <c r="B39" s="17" t="s">
        <v>432</v>
      </c>
    </row>
    <row r="40" spans="1:2" x14ac:dyDescent="0.25">
      <c r="A40" t="s">
        <v>450</v>
      </c>
      <c r="B40" s="17" t="s">
        <v>432</v>
      </c>
    </row>
    <row r="41" spans="1:2" x14ac:dyDescent="0.25">
      <c r="A41" t="s">
        <v>454</v>
      </c>
      <c r="B41" s="17" t="s">
        <v>432</v>
      </c>
    </row>
    <row r="42" spans="1:2" x14ac:dyDescent="0.25">
      <c r="A42" t="s">
        <v>490</v>
      </c>
      <c r="B42" s="17" t="s">
        <v>432</v>
      </c>
    </row>
    <row r="43" spans="1:2" x14ac:dyDescent="0.25">
      <c r="A43" t="s">
        <v>491</v>
      </c>
      <c r="B43" s="17" t="s">
        <v>432</v>
      </c>
    </row>
    <row r="44" spans="1:2" x14ac:dyDescent="0.25">
      <c r="A44" t="s">
        <v>492</v>
      </c>
      <c r="B44" s="17" t="s">
        <v>432</v>
      </c>
    </row>
    <row r="45" spans="1:2" x14ac:dyDescent="0.25">
      <c r="A45" t="s">
        <v>493</v>
      </c>
      <c r="B45" s="17" t="s">
        <v>432</v>
      </c>
    </row>
    <row r="46" spans="1:2" x14ac:dyDescent="0.25">
      <c r="A46" t="s">
        <v>494</v>
      </c>
      <c r="B46" s="17" t="s">
        <v>432</v>
      </c>
    </row>
    <row r="47" spans="1:2" x14ac:dyDescent="0.25">
      <c r="A47" t="s">
        <v>495</v>
      </c>
      <c r="B47" s="22" t="s">
        <v>433</v>
      </c>
    </row>
    <row r="48" spans="1:2" x14ac:dyDescent="0.25">
      <c r="A48" t="s">
        <v>496</v>
      </c>
      <c r="B48" s="17" t="s">
        <v>432</v>
      </c>
    </row>
    <row r="49" spans="1:2" x14ac:dyDescent="0.25">
      <c r="A49" t="s">
        <v>497</v>
      </c>
      <c r="B49" s="17" t="s">
        <v>432</v>
      </c>
    </row>
    <row r="50" spans="1:2" x14ac:dyDescent="0.25">
      <c r="A50" t="s">
        <v>441</v>
      </c>
      <c r="B50" s="17" t="s">
        <v>432</v>
      </c>
    </row>
    <row r="51" spans="1:2" x14ac:dyDescent="0.25">
      <c r="A51" t="s">
        <v>459</v>
      </c>
      <c r="B51" s="17" t="s">
        <v>432</v>
      </c>
    </row>
    <row r="52" spans="1:2" x14ac:dyDescent="0.25">
      <c r="A52" t="s">
        <v>439</v>
      </c>
      <c r="B52" s="17" t="s">
        <v>432</v>
      </c>
    </row>
    <row r="53" spans="1:2" x14ac:dyDescent="0.25">
      <c r="A53" t="s">
        <v>455</v>
      </c>
      <c r="B53" s="17" t="s">
        <v>432</v>
      </c>
    </row>
    <row r="54" spans="1:2" x14ac:dyDescent="0.25">
      <c r="A54" t="s">
        <v>498</v>
      </c>
      <c r="B54" s="17" t="s">
        <v>432</v>
      </c>
    </row>
    <row r="55" spans="1:2" x14ac:dyDescent="0.25">
      <c r="A55" t="s">
        <v>499</v>
      </c>
      <c r="B55" s="17" t="s">
        <v>432</v>
      </c>
    </row>
    <row r="56" spans="1:2" x14ac:dyDescent="0.25">
      <c r="A56" t="s">
        <v>500</v>
      </c>
      <c r="B56" s="17" t="s">
        <v>432</v>
      </c>
    </row>
    <row r="57" spans="1:2" x14ac:dyDescent="0.25">
      <c r="A57" t="s">
        <v>445</v>
      </c>
      <c r="B57" s="17" t="s">
        <v>432</v>
      </c>
    </row>
    <row r="58" spans="1:2" x14ac:dyDescent="0.25">
      <c r="A58" t="s">
        <v>501</v>
      </c>
      <c r="B58" s="17" t="s">
        <v>432</v>
      </c>
    </row>
    <row r="59" spans="1:2" x14ac:dyDescent="0.25">
      <c r="A59" t="s">
        <v>448</v>
      </c>
      <c r="B59" s="17" t="s">
        <v>432</v>
      </c>
    </row>
    <row r="60" spans="1:2" x14ac:dyDescent="0.25">
      <c r="A60" t="s">
        <v>502</v>
      </c>
      <c r="B60" s="17" t="s">
        <v>432</v>
      </c>
    </row>
    <row r="61" spans="1:2" x14ac:dyDescent="0.25">
      <c r="A61" t="s">
        <v>449</v>
      </c>
      <c r="B61" s="17" t="s">
        <v>432</v>
      </c>
    </row>
    <row r="62" spans="1:2" x14ac:dyDescent="0.25">
      <c r="A62" t="s">
        <v>504</v>
      </c>
      <c r="B62" s="17" t="s">
        <v>432</v>
      </c>
    </row>
    <row r="63" spans="1:2" x14ac:dyDescent="0.25">
      <c r="A63" t="s">
        <v>505</v>
      </c>
      <c r="B63" s="17" t="s">
        <v>432</v>
      </c>
    </row>
    <row r="64" spans="1:2" x14ac:dyDescent="0.25">
      <c r="A64" t="s">
        <v>506</v>
      </c>
      <c r="B64" s="17" t="s">
        <v>432</v>
      </c>
    </row>
    <row r="65" spans="1:2" x14ac:dyDescent="0.25">
      <c r="A65" t="s">
        <v>507</v>
      </c>
      <c r="B65" s="17" t="s">
        <v>432</v>
      </c>
    </row>
    <row r="66" spans="1:2" x14ac:dyDescent="0.25">
      <c r="A66" t="s">
        <v>438</v>
      </c>
      <c r="B66" s="17" t="s">
        <v>432</v>
      </c>
    </row>
    <row r="67" spans="1:2" x14ac:dyDescent="0.25">
      <c r="A67" t="s">
        <v>508</v>
      </c>
      <c r="B67" s="17" t="s">
        <v>432</v>
      </c>
    </row>
    <row r="68" spans="1:2" x14ac:dyDescent="0.25">
      <c r="A68" t="s">
        <v>509</v>
      </c>
      <c r="B68" s="17" t="s">
        <v>432</v>
      </c>
    </row>
    <row r="69" spans="1:2" x14ac:dyDescent="0.25">
      <c r="A69" t="s">
        <v>510</v>
      </c>
      <c r="B69" s="17" t="s">
        <v>432</v>
      </c>
    </row>
    <row r="70" spans="1:2" x14ac:dyDescent="0.25">
      <c r="A70" t="s">
        <v>440</v>
      </c>
      <c r="B70" s="17" t="s">
        <v>432</v>
      </c>
    </row>
    <row r="71" spans="1:2" x14ac:dyDescent="0.25">
      <c r="A71" t="s">
        <v>443</v>
      </c>
      <c r="B71" s="17" t="s">
        <v>432</v>
      </c>
    </row>
    <row r="72" spans="1:2" x14ac:dyDescent="0.25">
      <c r="A72" t="s">
        <v>511</v>
      </c>
      <c r="B72" s="17" t="s">
        <v>432</v>
      </c>
    </row>
    <row r="73" spans="1:2" x14ac:dyDescent="0.25">
      <c r="A73" t="s">
        <v>512</v>
      </c>
      <c r="B73" s="17" t="s">
        <v>432</v>
      </c>
    </row>
    <row r="74" spans="1:2" x14ac:dyDescent="0.25">
      <c r="A74" t="s">
        <v>452</v>
      </c>
      <c r="B74" s="17" t="s">
        <v>432</v>
      </c>
    </row>
    <row r="75" spans="1:2" x14ac:dyDescent="0.25">
      <c r="A75" t="s">
        <v>457</v>
      </c>
      <c r="B75" s="17" t="s">
        <v>432</v>
      </c>
    </row>
    <row r="76" spans="1:2" x14ac:dyDescent="0.25">
      <c r="A76" t="s">
        <v>40</v>
      </c>
      <c r="B76" s="17" t="s">
        <v>432</v>
      </c>
    </row>
    <row r="77" spans="1:2" x14ac:dyDescent="0.25">
      <c r="A77" t="s">
        <v>444</v>
      </c>
      <c r="B77" s="17" t="s">
        <v>432</v>
      </c>
    </row>
    <row r="78" spans="1:2" x14ac:dyDescent="0.25">
      <c r="A78" t="s">
        <v>513</v>
      </c>
      <c r="B78" s="17" t="s">
        <v>432</v>
      </c>
    </row>
  </sheetData>
  <autoFilter ref="A1:B1" xr:uid="{6367365F-379C-4FE1-85F1-0906E394AFDF}">
    <sortState xmlns:xlrd2="http://schemas.microsoft.com/office/spreadsheetml/2017/richdata2" ref="A2:B78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0DD-BCB9-468D-9D44-9208D384B008}">
  <dimension ref="B1:K147"/>
  <sheetViews>
    <sheetView workbookViewId="0">
      <pane ySplit="1" topLeftCell="A17" activePane="bottomLeft" state="frozen"/>
      <selection pane="bottomLeft" activeCell="K20" sqref="K20"/>
    </sheetView>
  </sheetViews>
  <sheetFormatPr defaultRowHeight="13.8" x14ac:dyDescent="0.25"/>
  <cols>
    <col min="2" max="2" width="14.88671875" customWidth="1"/>
    <col min="3" max="3" width="17.21875" style="21" customWidth="1"/>
    <col min="4" max="4" width="17.21875" style="6" customWidth="1"/>
    <col min="5" max="7" width="11.77734375" style="6" customWidth="1"/>
  </cols>
  <sheetData>
    <row r="1" spans="2:7" ht="25.2" customHeight="1" x14ac:dyDescent="0.25">
      <c r="B1" s="4" t="s">
        <v>417</v>
      </c>
      <c r="C1" s="19" t="s">
        <v>430</v>
      </c>
      <c r="D1" s="4" t="s">
        <v>431</v>
      </c>
      <c r="E1" s="4" t="s">
        <v>421</v>
      </c>
      <c r="F1" s="4" t="s">
        <v>428</v>
      </c>
      <c r="G1" s="4" t="s">
        <v>429</v>
      </c>
    </row>
    <row r="2" spans="2:7" x14ac:dyDescent="0.25">
      <c r="B2" s="15" t="s">
        <v>414</v>
      </c>
      <c r="C2" s="20">
        <f>0.6*0.4*0.4</f>
        <v>9.6000000000000002E-2</v>
      </c>
      <c r="D2" s="16">
        <v>19</v>
      </c>
      <c r="E2" s="14" t="s">
        <v>420</v>
      </c>
      <c r="F2" s="6">
        <v>1</v>
      </c>
      <c r="G2" s="18">
        <v>5.47</v>
      </c>
    </row>
    <row r="3" spans="2:7" x14ac:dyDescent="0.25">
      <c r="B3" s="15" t="s">
        <v>414</v>
      </c>
      <c r="C3" s="20">
        <f t="shared" ref="C3:C8" si="0">0.6*0.4*0.4</f>
        <v>9.6000000000000002E-2</v>
      </c>
      <c r="D3" s="16">
        <v>19</v>
      </c>
      <c r="E3" s="14" t="s">
        <v>420</v>
      </c>
      <c r="F3" s="6">
        <v>2</v>
      </c>
      <c r="G3" s="18">
        <v>3.67</v>
      </c>
    </row>
    <row r="4" spans="2:7" x14ac:dyDescent="0.25">
      <c r="B4" s="15" t="s">
        <v>414</v>
      </c>
      <c r="C4" s="20">
        <f t="shared" si="0"/>
        <v>9.6000000000000002E-2</v>
      </c>
      <c r="D4" s="16">
        <v>19</v>
      </c>
      <c r="E4" s="14" t="s">
        <v>420</v>
      </c>
      <c r="F4" s="6">
        <v>3</v>
      </c>
      <c r="G4" s="18">
        <v>3.4</v>
      </c>
    </row>
    <row r="5" spans="2:7" x14ac:dyDescent="0.25">
      <c r="B5" s="15" t="s">
        <v>414</v>
      </c>
      <c r="C5" s="20">
        <f t="shared" si="0"/>
        <v>9.6000000000000002E-2</v>
      </c>
      <c r="D5" s="16">
        <v>19</v>
      </c>
      <c r="E5" s="14" t="s">
        <v>420</v>
      </c>
      <c r="F5" s="6">
        <v>4</v>
      </c>
      <c r="G5" s="18">
        <v>3</v>
      </c>
    </row>
    <row r="6" spans="2:7" x14ac:dyDescent="0.25">
      <c r="B6" s="15" t="s">
        <v>414</v>
      </c>
      <c r="C6" s="20">
        <f t="shared" si="0"/>
        <v>9.6000000000000002E-2</v>
      </c>
      <c r="D6" s="16">
        <v>19</v>
      </c>
      <c r="E6" s="14" t="s">
        <v>420</v>
      </c>
      <c r="F6" s="6">
        <v>5</v>
      </c>
      <c r="G6" s="18">
        <v>2.88</v>
      </c>
    </row>
    <row r="7" spans="2:7" x14ac:dyDescent="0.25">
      <c r="B7" s="15" t="s">
        <v>414</v>
      </c>
      <c r="C7" s="20">
        <f t="shared" si="0"/>
        <v>9.6000000000000002E-2</v>
      </c>
      <c r="D7" s="16">
        <v>19</v>
      </c>
      <c r="E7" s="14" t="s">
        <v>420</v>
      </c>
      <c r="F7" s="6">
        <v>6</v>
      </c>
      <c r="G7" s="18">
        <v>2.44</v>
      </c>
    </row>
    <row r="8" spans="2:7" x14ac:dyDescent="0.25">
      <c r="B8" s="15" t="s">
        <v>414</v>
      </c>
      <c r="C8" s="20">
        <f t="shared" si="0"/>
        <v>9.6000000000000002E-2</v>
      </c>
      <c r="D8" s="16">
        <v>19</v>
      </c>
      <c r="E8" s="14" t="s">
        <v>420</v>
      </c>
      <c r="F8" s="6" t="s">
        <v>416</v>
      </c>
      <c r="G8" s="18">
        <v>2.44</v>
      </c>
    </row>
    <row r="9" spans="2:7" x14ac:dyDescent="0.25">
      <c r="B9" s="15" t="s">
        <v>414</v>
      </c>
      <c r="C9" s="20">
        <f>0.8*1.2*1.2</f>
        <v>1.1519999999999999</v>
      </c>
      <c r="D9" s="16">
        <v>230</v>
      </c>
      <c r="E9" s="14" t="s">
        <v>423</v>
      </c>
      <c r="F9" s="6">
        <v>1</v>
      </c>
      <c r="G9" s="18">
        <v>19.77</v>
      </c>
    </row>
    <row r="10" spans="2:7" x14ac:dyDescent="0.25">
      <c r="B10" s="15" t="s">
        <v>414</v>
      </c>
      <c r="C10" s="20">
        <f t="shared" ref="C10:C15" si="1">0.8*1.2*1.2</f>
        <v>1.1519999999999999</v>
      </c>
      <c r="D10" s="16">
        <v>230</v>
      </c>
      <c r="E10" s="14" t="s">
        <v>423</v>
      </c>
      <c r="F10" s="6">
        <v>2</v>
      </c>
      <c r="G10" s="18">
        <v>15.26</v>
      </c>
    </row>
    <row r="11" spans="2:7" x14ac:dyDescent="0.25">
      <c r="B11" s="15" t="s">
        <v>414</v>
      </c>
      <c r="C11" s="20">
        <f t="shared" si="1"/>
        <v>1.1519999999999999</v>
      </c>
      <c r="D11" s="16">
        <v>230</v>
      </c>
      <c r="E11" s="14" t="s">
        <v>423</v>
      </c>
      <c r="F11" s="6">
        <v>3</v>
      </c>
      <c r="G11" s="18">
        <v>14.46</v>
      </c>
    </row>
    <row r="12" spans="2:7" x14ac:dyDescent="0.25">
      <c r="B12" s="15" t="s">
        <v>414</v>
      </c>
      <c r="C12" s="20">
        <f t="shared" si="1"/>
        <v>1.1519999999999999</v>
      </c>
      <c r="D12" s="16">
        <v>230</v>
      </c>
      <c r="E12" s="14" t="s">
        <v>423</v>
      </c>
      <c r="F12" s="6">
        <v>4</v>
      </c>
      <c r="G12" s="18">
        <v>12.43</v>
      </c>
    </row>
    <row r="13" spans="2:7" x14ac:dyDescent="0.25">
      <c r="B13" s="15" t="s">
        <v>414</v>
      </c>
      <c r="C13" s="20">
        <f t="shared" si="1"/>
        <v>1.1519999999999999</v>
      </c>
      <c r="D13" s="16">
        <v>230</v>
      </c>
      <c r="E13" s="14" t="s">
        <v>423</v>
      </c>
      <c r="F13" s="6">
        <v>5</v>
      </c>
      <c r="G13" s="18">
        <v>11.3</v>
      </c>
    </row>
    <row r="14" spans="2:7" x14ac:dyDescent="0.25">
      <c r="B14" s="15" t="s">
        <v>414</v>
      </c>
      <c r="C14" s="20">
        <f t="shared" si="1"/>
        <v>1.1519999999999999</v>
      </c>
      <c r="D14" s="16">
        <v>230</v>
      </c>
      <c r="E14" s="14" t="s">
        <v>423</v>
      </c>
      <c r="F14" s="6">
        <v>6</v>
      </c>
      <c r="G14" s="18">
        <v>11.3</v>
      </c>
    </row>
    <row r="15" spans="2:7" x14ac:dyDescent="0.25">
      <c r="B15" s="15" t="s">
        <v>414</v>
      </c>
      <c r="C15" s="20">
        <f t="shared" si="1"/>
        <v>1.1519999999999999</v>
      </c>
      <c r="D15" s="16">
        <v>230</v>
      </c>
      <c r="E15" s="14" t="s">
        <v>423</v>
      </c>
      <c r="F15" s="6" t="s">
        <v>416</v>
      </c>
      <c r="G15" s="18">
        <v>11.3</v>
      </c>
    </row>
    <row r="16" spans="2:7" x14ac:dyDescent="0.25">
      <c r="B16" s="15" t="s">
        <v>414</v>
      </c>
      <c r="C16" s="20">
        <f>0.8*1.2*1.6</f>
        <v>1.536</v>
      </c>
      <c r="D16" s="16">
        <v>307</v>
      </c>
      <c r="E16" s="14" t="s">
        <v>425</v>
      </c>
      <c r="F16" s="6">
        <v>1</v>
      </c>
      <c r="G16" s="18">
        <v>23.61</v>
      </c>
    </row>
    <row r="17" spans="2:7" x14ac:dyDescent="0.25">
      <c r="B17" s="15" t="s">
        <v>414</v>
      </c>
      <c r="C17" s="20">
        <f t="shared" ref="C17:C22" si="2">0.8*1.2*1.6</f>
        <v>1.536</v>
      </c>
      <c r="D17" s="16">
        <v>307</v>
      </c>
      <c r="E17" s="14" t="s">
        <v>425</v>
      </c>
      <c r="F17" s="6">
        <v>2</v>
      </c>
      <c r="G17" s="18">
        <v>19.5</v>
      </c>
    </row>
    <row r="18" spans="2:7" x14ac:dyDescent="0.25">
      <c r="B18" s="15" t="s">
        <v>414</v>
      </c>
      <c r="C18" s="20">
        <f t="shared" si="2"/>
        <v>1.536</v>
      </c>
      <c r="D18" s="16">
        <v>307</v>
      </c>
      <c r="E18" s="14" t="s">
        <v>425</v>
      </c>
      <c r="F18" s="6">
        <v>3</v>
      </c>
      <c r="G18" s="18">
        <v>16.760000000000002</v>
      </c>
    </row>
    <row r="19" spans="2:7" x14ac:dyDescent="0.25">
      <c r="B19" s="15" t="s">
        <v>414</v>
      </c>
      <c r="C19" s="20">
        <f t="shared" si="2"/>
        <v>1.536</v>
      </c>
      <c r="D19" s="16">
        <v>307</v>
      </c>
      <c r="E19" s="14" t="s">
        <v>425</v>
      </c>
      <c r="F19" s="6">
        <v>4</v>
      </c>
      <c r="G19" s="18">
        <v>16.21</v>
      </c>
    </row>
    <row r="20" spans="2:7" x14ac:dyDescent="0.25">
      <c r="B20" s="15" t="s">
        <v>414</v>
      </c>
      <c r="C20" s="20">
        <f t="shared" si="2"/>
        <v>1.536</v>
      </c>
      <c r="D20" s="16">
        <v>307</v>
      </c>
      <c r="E20" s="14" t="s">
        <v>425</v>
      </c>
      <c r="F20" s="6">
        <v>5</v>
      </c>
      <c r="G20" s="18">
        <v>15.12</v>
      </c>
    </row>
    <row r="21" spans="2:7" x14ac:dyDescent="0.25">
      <c r="B21" s="15" t="s">
        <v>414</v>
      </c>
      <c r="C21" s="20">
        <f t="shared" si="2"/>
        <v>1.536</v>
      </c>
      <c r="D21" s="16">
        <v>307</v>
      </c>
      <c r="E21" s="14" t="s">
        <v>425</v>
      </c>
      <c r="F21" s="6">
        <v>6</v>
      </c>
      <c r="G21" s="18">
        <v>15.12</v>
      </c>
    </row>
    <row r="22" spans="2:7" x14ac:dyDescent="0.25">
      <c r="B22" s="15" t="s">
        <v>414</v>
      </c>
      <c r="C22" s="20">
        <f t="shared" si="2"/>
        <v>1.536</v>
      </c>
      <c r="D22" s="16">
        <v>307</v>
      </c>
      <c r="E22" s="14" t="s">
        <v>425</v>
      </c>
      <c r="F22" s="6" t="s">
        <v>416</v>
      </c>
      <c r="G22" s="18">
        <v>15.12</v>
      </c>
    </row>
    <row r="23" spans="2:7" x14ac:dyDescent="0.25">
      <c r="B23" s="15" t="s">
        <v>414</v>
      </c>
      <c r="C23" s="20">
        <f>0.8*1.2*2</f>
        <v>1.92</v>
      </c>
      <c r="D23" s="16">
        <v>384</v>
      </c>
      <c r="E23" s="14" t="s">
        <v>427</v>
      </c>
      <c r="F23" s="6">
        <v>1</v>
      </c>
      <c r="G23" s="18">
        <v>29.37</v>
      </c>
    </row>
    <row r="24" spans="2:7" x14ac:dyDescent="0.25">
      <c r="B24" s="15" t="s">
        <v>414</v>
      </c>
      <c r="C24" s="20">
        <f t="shared" ref="C24:C29" si="3">0.8*1.2*2</f>
        <v>1.92</v>
      </c>
      <c r="D24" s="16">
        <v>384</v>
      </c>
      <c r="E24" s="14" t="s">
        <v>427</v>
      </c>
      <c r="F24" s="6">
        <v>2</v>
      </c>
      <c r="G24" s="18">
        <v>22.03</v>
      </c>
    </row>
    <row r="25" spans="2:7" x14ac:dyDescent="0.25">
      <c r="B25" s="15" t="s">
        <v>414</v>
      </c>
      <c r="C25" s="20">
        <f t="shared" si="3"/>
        <v>1.92</v>
      </c>
      <c r="D25" s="16">
        <v>384</v>
      </c>
      <c r="E25" s="14" t="s">
        <v>427</v>
      </c>
      <c r="F25" s="6">
        <v>3</v>
      </c>
      <c r="G25" s="18">
        <v>20.329999999999998</v>
      </c>
    </row>
    <row r="26" spans="2:7" x14ac:dyDescent="0.25">
      <c r="B26" s="15" t="s">
        <v>414</v>
      </c>
      <c r="C26" s="20">
        <f t="shared" si="3"/>
        <v>1.92</v>
      </c>
      <c r="D26" s="16">
        <v>384</v>
      </c>
      <c r="E26" s="14" t="s">
        <v>427</v>
      </c>
      <c r="F26" s="6">
        <v>4</v>
      </c>
      <c r="G26" s="18">
        <v>19.21</v>
      </c>
    </row>
    <row r="27" spans="2:7" x14ac:dyDescent="0.25">
      <c r="B27" s="15" t="s">
        <v>414</v>
      </c>
      <c r="C27" s="20">
        <f t="shared" si="3"/>
        <v>1.92</v>
      </c>
      <c r="D27" s="16">
        <v>384</v>
      </c>
      <c r="E27" s="14" t="s">
        <v>427</v>
      </c>
      <c r="F27" s="6">
        <v>5</v>
      </c>
      <c r="G27" s="18">
        <v>19.21</v>
      </c>
    </row>
    <row r="28" spans="2:7" x14ac:dyDescent="0.25">
      <c r="B28" s="15" t="s">
        <v>414</v>
      </c>
      <c r="C28" s="20">
        <f t="shared" si="3"/>
        <v>1.92</v>
      </c>
      <c r="D28" s="16">
        <v>384</v>
      </c>
      <c r="E28" s="14" t="s">
        <v>427</v>
      </c>
      <c r="F28" s="6">
        <v>6</v>
      </c>
      <c r="G28" s="18">
        <v>19.21</v>
      </c>
    </row>
    <row r="29" spans="2:7" x14ac:dyDescent="0.25">
      <c r="B29" s="15" t="s">
        <v>414</v>
      </c>
      <c r="C29" s="20">
        <f t="shared" si="3"/>
        <v>1.92</v>
      </c>
      <c r="D29" s="16">
        <v>384</v>
      </c>
      <c r="E29" s="14" t="s">
        <v>427</v>
      </c>
      <c r="F29" s="6" t="s">
        <v>416</v>
      </c>
      <c r="G29" s="18">
        <v>19.21</v>
      </c>
    </row>
    <row r="30" spans="2:7" x14ac:dyDescent="0.25">
      <c r="B30" s="17" t="s">
        <v>432</v>
      </c>
      <c r="C30" s="21">
        <v>9.6000000000000002E-2</v>
      </c>
      <c r="D30" s="6">
        <v>19</v>
      </c>
      <c r="E30" s="6" t="s">
        <v>419</v>
      </c>
      <c r="F30" s="6">
        <v>1</v>
      </c>
      <c r="G30" s="6">
        <v>6.42</v>
      </c>
    </row>
    <row r="31" spans="2:7" x14ac:dyDescent="0.25">
      <c r="B31" s="17" t="s">
        <v>432</v>
      </c>
      <c r="C31" s="21">
        <v>9.6000000000000002E-2</v>
      </c>
      <c r="D31" s="6">
        <v>19</v>
      </c>
      <c r="E31" s="6" t="s">
        <v>419</v>
      </c>
      <c r="F31" s="6">
        <v>2</v>
      </c>
      <c r="G31" s="6">
        <v>4.8</v>
      </c>
    </row>
    <row r="32" spans="2:7" x14ac:dyDescent="0.25">
      <c r="B32" s="17" t="s">
        <v>432</v>
      </c>
      <c r="C32" s="21">
        <v>9.6000000000000002E-2</v>
      </c>
      <c r="D32" s="6">
        <v>19</v>
      </c>
      <c r="E32" s="6" t="s">
        <v>419</v>
      </c>
      <c r="F32" s="6">
        <v>3</v>
      </c>
      <c r="G32" s="6">
        <v>4.24</v>
      </c>
    </row>
    <row r="33" spans="2:7" x14ac:dyDescent="0.25">
      <c r="B33" s="17" t="s">
        <v>432</v>
      </c>
      <c r="C33" s="21">
        <v>9.6000000000000002E-2</v>
      </c>
      <c r="D33" s="6">
        <v>19</v>
      </c>
      <c r="E33" s="6" t="s">
        <v>419</v>
      </c>
      <c r="F33" s="6">
        <v>4</v>
      </c>
      <c r="G33" s="6">
        <v>3.96</v>
      </c>
    </row>
    <row r="34" spans="2:7" x14ac:dyDescent="0.25">
      <c r="B34" s="17" t="s">
        <v>432</v>
      </c>
      <c r="C34" s="21">
        <v>9.6000000000000002E-2</v>
      </c>
      <c r="D34" s="6">
        <v>19</v>
      </c>
      <c r="E34" s="6" t="s">
        <v>419</v>
      </c>
      <c r="F34" s="6">
        <v>5</v>
      </c>
      <c r="G34" s="6">
        <v>3.8</v>
      </c>
    </row>
    <row r="35" spans="2:7" x14ac:dyDescent="0.25">
      <c r="B35" s="17" t="s">
        <v>432</v>
      </c>
      <c r="C35" s="21">
        <v>9.6000000000000002E-2</v>
      </c>
      <c r="D35" s="6">
        <v>19</v>
      </c>
      <c r="E35" s="6" t="s">
        <v>419</v>
      </c>
      <c r="F35" s="6">
        <v>6</v>
      </c>
      <c r="G35" s="6">
        <v>3.4</v>
      </c>
    </row>
    <row r="36" spans="2:7" x14ac:dyDescent="0.25">
      <c r="B36" s="17" t="s">
        <v>432</v>
      </c>
      <c r="C36" s="21">
        <v>9.6000000000000002E-2</v>
      </c>
      <c r="D36" s="6">
        <v>19</v>
      </c>
      <c r="E36" s="6" t="s">
        <v>419</v>
      </c>
      <c r="F36" s="6" t="s">
        <v>415</v>
      </c>
      <c r="G36" s="6">
        <v>3.4</v>
      </c>
    </row>
    <row r="37" spans="2:7" x14ac:dyDescent="0.25">
      <c r="B37" s="17" t="s">
        <v>432</v>
      </c>
      <c r="C37" s="21">
        <v>1.1519999999999999</v>
      </c>
      <c r="D37" s="6">
        <v>230</v>
      </c>
      <c r="E37" s="6" t="s">
        <v>422</v>
      </c>
      <c r="F37" s="6">
        <v>1</v>
      </c>
      <c r="G37" s="6">
        <v>33.75</v>
      </c>
    </row>
    <row r="38" spans="2:7" x14ac:dyDescent="0.25">
      <c r="B38" s="17" t="s">
        <v>432</v>
      </c>
      <c r="C38" s="21">
        <v>1.1519999999999999</v>
      </c>
      <c r="D38" s="6">
        <v>230</v>
      </c>
      <c r="E38" s="6" t="s">
        <v>422</v>
      </c>
      <c r="F38" s="6">
        <v>2</v>
      </c>
      <c r="G38" s="6">
        <v>30.39</v>
      </c>
    </row>
    <row r="39" spans="2:7" x14ac:dyDescent="0.25">
      <c r="B39" s="17" t="s">
        <v>432</v>
      </c>
      <c r="C39" s="21">
        <v>1.1519999999999999</v>
      </c>
      <c r="D39" s="6">
        <v>230</v>
      </c>
      <c r="E39" s="6" t="s">
        <v>422</v>
      </c>
      <c r="F39" s="6">
        <v>3</v>
      </c>
      <c r="G39" s="6">
        <v>30.39</v>
      </c>
    </row>
    <row r="40" spans="2:7" x14ac:dyDescent="0.25">
      <c r="B40" s="17" t="s">
        <v>432</v>
      </c>
      <c r="C40" s="21">
        <v>1.1519999999999999</v>
      </c>
      <c r="D40" s="6">
        <v>230</v>
      </c>
      <c r="E40" s="6" t="s">
        <v>422</v>
      </c>
      <c r="F40" s="6">
        <v>4</v>
      </c>
      <c r="G40" s="6">
        <v>28.25</v>
      </c>
    </row>
    <row r="41" spans="2:7" x14ac:dyDescent="0.25">
      <c r="B41" s="17" t="s">
        <v>432</v>
      </c>
      <c r="C41" s="21">
        <v>1.1519999999999999</v>
      </c>
      <c r="D41" s="6">
        <v>230</v>
      </c>
      <c r="E41" s="6" t="s">
        <v>422</v>
      </c>
      <c r="F41" s="6">
        <v>5</v>
      </c>
      <c r="G41" s="6">
        <v>27.11</v>
      </c>
    </row>
    <row r="42" spans="2:7" x14ac:dyDescent="0.25">
      <c r="B42" s="17" t="s">
        <v>432</v>
      </c>
      <c r="C42" s="21">
        <v>1.1519999999999999</v>
      </c>
      <c r="D42" s="6">
        <v>230</v>
      </c>
      <c r="E42" s="6" t="s">
        <v>422</v>
      </c>
      <c r="F42" s="6">
        <v>6</v>
      </c>
      <c r="G42" s="6">
        <v>27.11</v>
      </c>
    </row>
    <row r="43" spans="2:7" x14ac:dyDescent="0.25">
      <c r="B43" s="17" t="s">
        <v>432</v>
      </c>
      <c r="C43" s="21">
        <v>1.1519999999999999</v>
      </c>
      <c r="D43" s="6">
        <v>230</v>
      </c>
      <c r="E43" s="6" t="s">
        <v>422</v>
      </c>
      <c r="F43" s="6" t="s">
        <v>415</v>
      </c>
      <c r="G43" s="6">
        <v>27.11</v>
      </c>
    </row>
    <row r="44" spans="2:7" x14ac:dyDescent="0.25">
      <c r="B44" s="17" t="s">
        <v>432</v>
      </c>
      <c r="C44" s="21">
        <v>1.536</v>
      </c>
      <c r="D44" s="6">
        <v>307</v>
      </c>
      <c r="E44" s="6" t="s">
        <v>424</v>
      </c>
      <c r="F44" s="6">
        <v>1</v>
      </c>
      <c r="G44" s="6">
        <v>43.83</v>
      </c>
    </row>
    <row r="45" spans="2:7" x14ac:dyDescent="0.25">
      <c r="B45" s="17" t="s">
        <v>432</v>
      </c>
      <c r="C45" s="21">
        <v>1.536</v>
      </c>
      <c r="D45" s="6">
        <v>307</v>
      </c>
      <c r="E45" s="6" t="s">
        <v>424</v>
      </c>
      <c r="F45" s="6">
        <v>2</v>
      </c>
      <c r="G45" s="6">
        <v>39.71</v>
      </c>
    </row>
    <row r="46" spans="2:7" x14ac:dyDescent="0.25">
      <c r="B46" s="17" t="s">
        <v>432</v>
      </c>
      <c r="C46" s="21">
        <v>1.536</v>
      </c>
      <c r="D46" s="6">
        <v>307</v>
      </c>
      <c r="E46" s="6" t="s">
        <v>424</v>
      </c>
      <c r="F46" s="6">
        <v>3</v>
      </c>
      <c r="G46" s="6">
        <v>36.97</v>
      </c>
    </row>
    <row r="47" spans="2:7" x14ac:dyDescent="0.25">
      <c r="B47" s="17" t="s">
        <v>432</v>
      </c>
      <c r="C47" s="21">
        <v>1.536</v>
      </c>
      <c r="D47" s="6">
        <v>307</v>
      </c>
      <c r="E47" s="6" t="s">
        <v>424</v>
      </c>
      <c r="F47" s="6">
        <v>4</v>
      </c>
      <c r="G47" s="6">
        <v>36.42</v>
      </c>
    </row>
    <row r="48" spans="2:7" x14ac:dyDescent="0.25">
      <c r="B48" s="17" t="s">
        <v>432</v>
      </c>
      <c r="C48" s="21">
        <v>1.536</v>
      </c>
      <c r="D48" s="6">
        <v>307</v>
      </c>
      <c r="E48" s="6" t="s">
        <v>424</v>
      </c>
      <c r="F48" s="6">
        <v>5</v>
      </c>
      <c r="G48" s="6">
        <v>35.33</v>
      </c>
    </row>
    <row r="49" spans="2:7" x14ac:dyDescent="0.25">
      <c r="B49" s="17" t="s">
        <v>432</v>
      </c>
      <c r="C49" s="21">
        <v>1.536</v>
      </c>
      <c r="D49" s="6">
        <v>307</v>
      </c>
      <c r="E49" s="6" t="s">
        <v>424</v>
      </c>
      <c r="F49" s="6">
        <v>6</v>
      </c>
      <c r="G49" s="6">
        <v>35.33</v>
      </c>
    </row>
    <row r="50" spans="2:7" x14ac:dyDescent="0.25">
      <c r="B50" s="17" t="s">
        <v>432</v>
      </c>
      <c r="C50" s="21">
        <v>1.536</v>
      </c>
      <c r="D50" s="6">
        <v>307</v>
      </c>
      <c r="E50" s="6" t="s">
        <v>424</v>
      </c>
      <c r="F50" s="6" t="s">
        <v>415</v>
      </c>
      <c r="G50" s="6">
        <v>35.33</v>
      </c>
    </row>
    <row r="51" spans="2:7" x14ac:dyDescent="0.25">
      <c r="B51" s="17" t="s">
        <v>432</v>
      </c>
      <c r="C51" s="21">
        <v>1.92</v>
      </c>
      <c r="D51" s="6">
        <v>384</v>
      </c>
      <c r="E51" s="6" t="s">
        <v>426</v>
      </c>
      <c r="F51" s="6">
        <v>1</v>
      </c>
      <c r="G51" s="6">
        <v>46.33</v>
      </c>
    </row>
    <row r="52" spans="2:7" x14ac:dyDescent="0.25">
      <c r="B52" s="17" t="s">
        <v>432</v>
      </c>
      <c r="C52" s="21">
        <v>1.92</v>
      </c>
      <c r="D52" s="6">
        <v>384</v>
      </c>
      <c r="E52" s="6" t="s">
        <v>426</v>
      </c>
      <c r="F52" s="6">
        <v>2</v>
      </c>
      <c r="G52" s="6">
        <v>43.39</v>
      </c>
    </row>
    <row r="53" spans="2:7" x14ac:dyDescent="0.25">
      <c r="B53" s="17" t="s">
        <v>432</v>
      </c>
      <c r="C53" s="21">
        <v>1.92</v>
      </c>
      <c r="D53" s="6">
        <v>384</v>
      </c>
      <c r="E53" s="6" t="s">
        <v>426</v>
      </c>
      <c r="F53" s="6">
        <v>3</v>
      </c>
      <c r="G53" s="6">
        <v>41.46</v>
      </c>
    </row>
    <row r="54" spans="2:7" x14ac:dyDescent="0.25">
      <c r="B54" s="17" t="s">
        <v>432</v>
      </c>
      <c r="C54" s="21">
        <v>1.92</v>
      </c>
      <c r="D54" s="6">
        <v>384</v>
      </c>
      <c r="E54" s="6" t="s">
        <v>426</v>
      </c>
      <c r="F54" s="6">
        <v>4</v>
      </c>
      <c r="G54" s="6">
        <v>40.450000000000003</v>
      </c>
    </row>
    <row r="55" spans="2:7" x14ac:dyDescent="0.25">
      <c r="B55" s="17" t="s">
        <v>432</v>
      </c>
      <c r="C55" s="21">
        <v>1.92</v>
      </c>
      <c r="D55" s="6">
        <v>384</v>
      </c>
      <c r="E55" s="6" t="s">
        <v>426</v>
      </c>
      <c r="F55" s="6">
        <v>5</v>
      </c>
      <c r="G55" s="6">
        <v>40.450000000000003</v>
      </c>
    </row>
    <row r="56" spans="2:7" x14ac:dyDescent="0.25">
      <c r="B56" s="17" t="s">
        <v>432</v>
      </c>
      <c r="C56" s="21">
        <v>1.92</v>
      </c>
      <c r="D56" s="6">
        <v>384</v>
      </c>
      <c r="E56" s="6" t="s">
        <v>426</v>
      </c>
      <c r="F56" s="6">
        <v>6</v>
      </c>
      <c r="G56" s="6">
        <v>40.450000000000003</v>
      </c>
    </row>
    <row r="57" spans="2:7" x14ac:dyDescent="0.25">
      <c r="B57" s="17" t="s">
        <v>432</v>
      </c>
      <c r="C57" s="21">
        <v>1.92</v>
      </c>
      <c r="D57" s="6">
        <v>384</v>
      </c>
      <c r="E57" s="6" t="s">
        <v>426</v>
      </c>
      <c r="F57" s="6" t="s">
        <v>415</v>
      </c>
      <c r="G57" s="6">
        <v>40.450000000000003</v>
      </c>
    </row>
    <row r="58" spans="2:7" x14ac:dyDescent="0.25">
      <c r="B58" s="22" t="s">
        <v>433</v>
      </c>
      <c r="C58" s="21">
        <f>0.6*0.4*0.4</f>
        <v>9.6000000000000002E-2</v>
      </c>
      <c r="D58" s="6">
        <v>19</v>
      </c>
      <c r="E58" s="6" t="s">
        <v>420</v>
      </c>
      <c r="F58" s="6">
        <v>1</v>
      </c>
      <c r="G58" s="6">
        <v>9.76</v>
      </c>
    </row>
    <row r="59" spans="2:7" x14ac:dyDescent="0.25">
      <c r="B59" s="22" t="s">
        <v>433</v>
      </c>
      <c r="C59" s="21">
        <f t="shared" ref="C59:C67" si="4">0.6*0.4*0.4</f>
        <v>9.6000000000000002E-2</v>
      </c>
      <c r="D59" s="6">
        <v>19</v>
      </c>
      <c r="E59" s="6" t="s">
        <v>420</v>
      </c>
      <c r="F59" s="6">
        <v>2</v>
      </c>
      <c r="G59" s="6">
        <v>6.98</v>
      </c>
    </row>
    <row r="60" spans="2:7" x14ac:dyDescent="0.25">
      <c r="B60" s="22" t="s">
        <v>433</v>
      </c>
      <c r="C60" s="21">
        <f t="shared" si="4"/>
        <v>9.6000000000000002E-2</v>
      </c>
      <c r="D60" s="6">
        <v>19</v>
      </c>
      <c r="E60" s="6" t="s">
        <v>420</v>
      </c>
      <c r="F60" s="6">
        <v>3</v>
      </c>
      <c r="G60" s="6">
        <v>6.2</v>
      </c>
    </row>
    <row r="61" spans="2:7" x14ac:dyDescent="0.25">
      <c r="B61" s="22" t="s">
        <v>433</v>
      </c>
      <c r="C61" s="21">
        <f t="shared" si="4"/>
        <v>9.6000000000000002E-2</v>
      </c>
      <c r="D61" s="6">
        <v>19</v>
      </c>
      <c r="E61" s="6" t="s">
        <v>420</v>
      </c>
      <c r="F61" s="6">
        <v>4</v>
      </c>
      <c r="G61" s="6">
        <v>5.18</v>
      </c>
    </row>
    <row r="62" spans="2:7" x14ac:dyDescent="0.25">
      <c r="B62" s="22" t="s">
        <v>433</v>
      </c>
      <c r="C62" s="21">
        <f t="shared" si="4"/>
        <v>9.6000000000000002E-2</v>
      </c>
      <c r="D62" s="6">
        <v>19</v>
      </c>
      <c r="E62" s="6" t="s">
        <v>420</v>
      </c>
      <c r="F62" s="6">
        <v>5</v>
      </c>
      <c r="G62" s="6">
        <v>4.54</v>
      </c>
    </row>
    <row r="63" spans="2:7" x14ac:dyDescent="0.25">
      <c r="B63" s="22" t="s">
        <v>433</v>
      </c>
      <c r="C63" s="21">
        <f t="shared" si="4"/>
        <v>9.6000000000000002E-2</v>
      </c>
      <c r="D63" s="6">
        <v>19</v>
      </c>
      <c r="E63" s="6" t="s">
        <v>420</v>
      </c>
      <c r="F63" s="6">
        <v>6</v>
      </c>
      <c r="G63" s="6">
        <v>4.4800000000000004</v>
      </c>
    </row>
    <row r="64" spans="2:7" x14ac:dyDescent="0.25">
      <c r="B64" s="22" t="s">
        <v>433</v>
      </c>
      <c r="C64" s="21">
        <f t="shared" si="4"/>
        <v>9.6000000000000002E-2</v>
      </c>
      <c r="D64" s="6">
        <v>19</v>
      </c>
      <c r="E64" s="6" t="s">
        <v>420</v>
      </c>
      <c r="F64" s="6">
        <v>7</v>
      </c>
      <c r="G64" s="6">
        <v>4.26</v>
      </c>
    </row>
    <row r="65" spans="2:11" x14ac:dyDescent="0.25">
      <c r="B65" s="22" t="s">
        <v>433</v>
      </c>
      <c r="C65" s="21">
        <f t="shared" si="4"/>
        <v>9.6000000000000002E-2</v>
      </c>
      <c r="D65" s="6">
        <v>19</v>
      </c>
      <c r="E65" s="6" t="s">
        <v>420</v>
      </c>
      <c r="F65" s="6">
        <v>8</v>
      </c>
      <c r="G65" s="6">
        <v>4.12</v>
      </c>
    </row>
    <row r="66" spans="2:11" x14ac:dyDescent="0.25">
      <c r="B66" s="22" t="s">
        <v>433</v>
      </c>
      <c r="C66" s="21">
        <f t="shared" si="4"/>
        <v>9.6000000000000002E-2</v>
      </c>
      <c r="D66" s="6">
        <v>19</v>
      </c>
      <c r="E66" s="6" t="s">
        <v>420</v>
      </c>
      <c r="F66" s="6">
        <v>9</v>
      </c>
      <c r="G66" s="6">
        <v>3.66</v>
      </c>
    </row>
    <row r="67" spans="2:11" x14ac:dyDescent="0.25">
      <c r="B67" s="22" t="s">
        <v>433</v>
      </c>
      <c r="C67" s="21">
        <f t="shared" si="4"/>
        <v>9.6000000000000002E-2</v>
      </c>
      <c r="D67" s="6">
        <v>19</v>
      </c>
      <c r="E67" s="6" t="s">
        <v>420</v>
      </c>
      <c r="F67" s="6" t="s">
        <v>416</v>
      </c>
      <c r="G67" s="6">
        <v>3.58</v>
      </c>
      <c r="K67" t="s">
        <v>434</v>
      </c>
    </row>
    <row r="68" spans="2:11" x14ac:dyDescent="0.25">
      <c r="B68" s="22" t="s">
        <v>435</v>
      </c>
      <c r="C68" s="21">
        <f>0.6*0.4*0.4</f>
        <v>9.6000000000000002E-2</v>
      </c>
      <c r="D68" s="6">
        <v>19</v>
      </c>
      <c r="E68" s="6" t="s">
        <v>420</v>
      </c>
      <c r="F68" s="6">
        <v>1</v>
      </c>
      <c r="G68" s="6">
        <v>10.4</v>
      </c>
    </row>
    <row r="69" spans="2:11" x14ac:dyDescent="0.25">
      <c r="B69" s="22" t="s">
        <v>435</v>
      </c>
      <c r="C69" s="21">
        <f t="shared" ref="C69:C77" si="5">0.6*0.4*0.4</f>
        <v>9.6000000000000002E-2</v>
      </c>
      <c r="D69" s="6">
        <v>19</v>
      </c>
      <c r="E69" s="6" t="s">
        <v>420</v>
      </c>
      <c r="F69" s="6">
        <v>2</v>
      </c>
      <c r="G69" s="6">
        <v>7.64</v>
      </c>
    </row>
    <row r="70" spans="2:11" x14ac:dyDescent="0.25">
      <c r="B70" s="22" t="s">
        <v>435</v>
      </c>
      <c r="C70" s="21">
        <f t="shared" si="5"/>
        <v>9.6000000000000002E-2</v>
      </c>
      <c r="D70" s="6">
        <v>19</v>
      </c>
      <c r="E70" s="6" t="s">
        <v>420</v>
      </c>
      <c r="F70" s="6">
        <v>3</v>
      </c>
      <c r="G70" s="6">
        <v>6.85</v>
      </c>
    </row>
    <row r="71" spans="2:11" x14ac:dyDescent="0.25">
      <c r="B71" s="22" t="s">
        <v>435</v>
      </c>
      <c r="C71" s="21">
        <f t="shared" si="5"/>
        <v>9.6000000000000002E-2</v>
      </c>
      <c r="D71" s="6">
        <v>19</v>
      </c>
      <c r="E71" s="6" t="s">
        <v>420</v>
      </c>
      <c r="F71" s="6">
        <v>4</v>
      </c>
      <c r="G71" s="6">
        <v>6.01</v>
      </c>
    </row>
    <row r="72" spans="2:11" x14ac:dyDescent="0.25">
      <c r="B72" s="22" t="s">
        <v>435</v>
      </c>
      <c r="C72" s="21">
        <f t="shared" si="5"/>
        <v>9.6000000000000002E-2</v>
      </c>
      <c r="D72" s="6">
        <v>19</v>
      </c>
      <c r="E72" s="6" t="s">
        <v>420</v>
      </c>
      <c r="F72" s="6">
        <v>5</v>
      </c>
      <c r="G72" s="6">
        <v>5.34</v>
      </c>
    </row>
    <row r="73" spans="2:11" x14ac:dyDescent="0.25">
      <c r="B73" s="22" t="s">
        <v>435</v>
      </c>
      <c r="C73" s="21">
        <f t="shared" si="5"/>
        <v>9.6000000000000002E-2</v>
      </c>
      <c r="D73" s="6">
        <v>19</v>
      </c>
      <c r="E73" s="6" t="s">
        <v>420</v>
      </c>
      <c r="F73" s="6">
        <v>6</v>
      </c>
      <c r="G73" s="6">
        <v>5.3</v>
      </c>
    </row>
    <row r="74" spans="2:11" x14ac:dyDescent="0.25">
      <c r="B74" s="22" t="s">
        <v>435</v>
      </c>
      <c r="C74" s="21">
        <f t="shared" si="5"/>
        <v>9.6000000000000002E-2</v>
      </c>
      <c r="D74" s="6">
        <v>19</v>
      </c>
      <c r="E74" s="6" t="s">
        <v>420</v>
      </c>
      <c r="F74" s="6">
        <v>7</v>
      </c>
      <c r="G74" s="6">
        <v>5.08</v>
      </c>
    </row>
    <row r="75" spans="2:11" x14ac:dyDescent="0.25">
      <c r="B75" s="22" t="s">
        <v>435</v>
      </c>
      <c r="C75" s="21">
        <f t="shared" si="5"/>
        <v>9.6000000000000002E-2</v>
      </c>
      <c r="D75" s="6">
        <v>19</v>
      </c>
      <c r="E75" s="6" t="s">
        <v>420</v>
      </c>
      <c r="F75" s="6">
        <v>8</v>
      </c>
      <c r="G75" s="6">
        <v>4.95</v>
      </c>
    </row>
    <row r="76" spans="2:11" x14ac:dyDescent="0.25">
      <c r="B76" s="22" t="s">
        <v>435</v>
      </c>
      <c r="C76" s="21">
        <f t="shared" si="5"/>
        <v>9.6000000000000002E-2</v>
      </c>
      <c r="D76" s="6">
        <v>19</v>
      </c>
      <c r="E76" s="6" t="s">
        <v>420</v>
      </c>
      <c r="F76" s="6">
        <v>9</v>
      </c>
      <c r="G76" s="6">
        <v>4.4000000000000004</v>
      </c>
    </row>
    <row r="77" spans="2:11" x14ac:dyDescent="0.25">
      <c r="B77" s="22" t="s">
        <v>435</v>
      </c>
      <c r="C77" s="21">
        <f t="shared" si="5"/>
        <v>9.6000000000000002E-2</v>
      </c>
      <c r="D77" s="6">
        <v>19</v>
      </c>
      <c r="E77" s="6" t="s">
        <v>420</v>
      </c>
      <c r="F77" s="6" t="s">
        <v>416</v>
      </c>
      <c r="G77" s="6">
        <v>4.33</v>
      </c>
    </row>
    <row r="78" spans="2:11" x14ac:dyDescent="0.25">
      <c r="B78" s="22" t="s">
        <v>436</v>
      </c>
      <c r="C78" s="21">
        <f>0.6*0.4*0.4</f>
        <v>9.6000000000000002E-2</v>
      </c>
      <c r="D78" s="6">
        <v>19</v>
      </c>
      <c r="E78" s="6" t="s">
        <v>420</v>
      </c>
      <c r="F78" s="6">
        <v>1</v>
      </c>
      <c r="G78" s="6">
        <v>10.94</v>
      </c>
    </row>
    <row r="79" spans="2:11" x14ac:dyDescent="0.25">
      <c r="B79" s="22" t="s">
        <v>436</v>
      </c>
      <c r="C79" s="21">
        <f t="shared" ref="C79:C87" si="6">0.6*0.4*0.4</f>
        <v>9.6000000000000002E-2</v>
      </c>
      <c r="D79" s="6">
        <v>19</v>
      </c>
      <c r="E79" s="6" t="s">
        <v>420</v>
      </c>
      <c r="F79" s="6">
        <v>2</v>
      </c>
      <c r="G79" s="6">
        <v>8.52</v>
      </c>
    </row>
    <row r="80" spans="2:11" x14ac:dyDescent="0.25">
      <c r="B80" s="22" t="s">
        <v>436</v>
      </c>
      <c r="C80" s="21">
        <f t="shared" si="6"/>
        <v>9.6000000000000002E-2</v>
      </c>
      <c r="D80" s="6">
        <v>19</v>
      </c>
      <c r="E80" s="6" t="s">
        <v>420</v>
      </c>
      <c r="F80" s="6">
        <v>3</v>
      </c>
      <c r="G80" s="6">
        <v>7.67</v>
      </c>
    </row>
    <row r="81" spans="2:7" x14ac:dyDescent="0.25">
      <c r="B81" s="22" t="s">
        <v>436</v>
      </c>
      <c r="C81" s="21">
        <f t="shared" si="6"/>
        <v>9.6000000000000002E-2</v>
      </c>
      <c r="D81" s="6">
        <v>19</v>
      </c>
      <c r="E81" s="6" t="s">
        <v>420</v>
      </c>
      <c r="F81" s="6">
        <v>4</v>
      </c>
      <c r="G81" s="6">
        <v>7.13</v>
      </c>
    </row>
    <row r="82" spans="2:7" x14ac:dyDescent="0.25">
      <c r="B82" s="22" t="s">
        <v>436</v>
      </c>
      <c r="C82" s="21">
        <f t="shared" si="6"/>
        <v>9.6000000000000002E-2</v>
      </c>
      <c r="D82" s="6">
        <v>19</v>
      </c>
      <c r="E82" s="6" t="s">
        <v>420</v>
      </c>
      <c r="F82" s="6">
        <v>5</v>
      </c>
      <c r="G82" s="6">
        <v>6.58</v>
      </c>
    </row>
    <row r="83" spans="2:7" x14ac:dyDescent="0.25">
      <c r="B83" s="22" t="s">
        <v>436</v>
      </c>
      <c r="C83" s="21">
        <f t="shared" si="6"/>
        <v>9.6000000000000002E-2</v>
      </c>
      <c r="D83" s="6">
        <v>19</v>
      </c>
      <c r="E83" s="6" t="s">
        <v>420</v>
      </c>
      <c r="F83" s="6">
        <v>6</v>
      </c>
      <c r="G83" s="6">
        <v>6.54</v>
      </c>
    </row>
    <row r="84" spans="2:7" x14ac:dyDescent="0.25">
      <c r="B84" s="22" t="s">
        <v>436</v>
      </c>
      <c r="C84" s="21">
        <f t="shared" si="6"/>
        <v>9.6000000000000002E-2</v>
      </c>
      <c r="D84" s="6">
        <v>19</v>
      </c>
      <c r="E84" s="6" t="s">
        <v>420</v>
      </c>
      <c r="F84" s="6">
        <v>7</v>
      </c>
      <c r="G84" s="6">
        <v>6.17</v>
      </c>
    </row>
    <row r="85" spans="2:7" x14ac:dyDescent="0.25">
      <c r="B85" s="22" t="s">
        <v>436</v>
      </c>
      <c r="C85" s="21">
        <f t="shared" si="6"/>
        <v>9.6000000000000002E-2</v>
      </c>
      <c r="D85" s="6">
        <v>19</v>
      </c>
      <c r="E85" s="6" t="s">
        <v>420</v>
      </c>
      <c r="F85" s="6">
        <v>8</v>
      </c>
      <c r="G85" s="6">
        <v>6.01</v>
      </c>
    </row>
    <row r="86" spans="2:7" x14ac:dyDescent="0.25">
      <c r="B86" s="22" t="s">
        <v>436</v>
      </c>
      <c r="C86" s="21">
        <f t="shared" si="6"/>
        <v>9.6000000000000002E-2</v>
      </c>
      <c r="D86" s="6">
        <v>19</v>
      </c>
      <c r="E86" s="6" t="s">
        <v>420</v>
      </c>
      <c r="F86" s="6">
        <v>9</v>
      </c>
      <c r="G86" s="6">
        <v>5.34</v>
      </c>
    </row>
    <row r="87" spans="2:7" x14ac:dyDescent="0.25">
      <c r="B87" s="22" t="s">
        <v>436</v>
      </c>
      <c r="C87" s="21">
        <f t="shared" si="6"/>
        <v>9.6000000000000002E-2</v>
      </c>
      <c r="D87" s="6">
        <v>19</v>
      </c>
      <c r="E87" s="6" t="s">
        <v>420</v>
      </c>
      <c r="F87" s="6" t="s">
        <v>416</v>
      </c>
      <c r="G87" s="6">
        <v>5.38</v>
      </c>
    </row>
    <row r="88" spans="2:7" x14ac:dyDescent="0.25">
      <c r="B88" s="22" t="s">
        <v>433</v>
      </c>
      <c r="C88" s="21">
        <f>0.8*1.2*1.2</f>
        <v>1.1519999999999999</v>
      </c>
      <c r="D88" s="6">
        <v>230</v>
      </c>
      <c r="E88" s="6" t="s">
        <v>423</v>
      </c>
      <c r="F88" s="6">
        <v>1</v>
      </c>
      <c r="G88" s="6">
        <v>51.97</v>
      </c>
    </row>
    <row r="89" spans="2:7" x14ac:dyDescent="0.25">
      <c r="B89" s="22" t="s">
        <v>433</v>
      </c>
      <c r="C89" s="21">
        <f t="shared" ref="C89:C117" si="7">0.8*1.2*1.2</f>
        <v>1.1519999999999999</v>
      </c>
      <c r="D89" s="6">
        <v>230</v>
      </c>
      <c r="E89" s="6" t="s">
        <v>423</v>
      </c>
      <c r="F89" s="6">
        <v>2</v>
      </c>
      <c r="G89" s="6">
        <v>51.97</v>
      </c>
    </row>
    <row r="90" spans="2:7" x14ac:dyDescent="0.25">
      <c r="B90" s="22" t="s">
        <v>433</v>
      </c>
      <c r="C90" s="21">
        <f t="shared" si="7"/>
        <v>1.1519999999999999</v>
      </c>
      <c r="D90" s="6">
        <v>230</v>
      </c>
      <c r="E90" s="6" t="s">
        <v>423</v>
      </c>
      <c r="F90" s="6">
        <v>3</v>
      </c>
      <c r="G90" s="6">
        <v>51.97</v>
      </c>
    </row>
    <row r="91" spans="2:7" x14ac:dyDescent="0.25">
      <c r="B91" s="22" t="s">
        <v>433</v>
      </c>
      <c r="C91" s="21">
        <f t="shared" si="7"/>
        <v>1.1519999999999999</v>
      </c>
      <c r="D91" s="6">
        <v>230</v>
      </c>
      <c r="E91" s="6" t="s">
        <v>423</v>
      </c>
      <c r="F91" s="6">
        <v>4</v>
      </c>
      <c r="G91" s="6">
        <v>51.97</v>
      </c>
    </row>
    <row r="92" spans="2:7" x14ac:dyDescent="0.25">
      <c r="B92" s="22" t="s">
        <v>433</v>
      </c>
      <c r="C92" s="21">
        <f t="shared" si="7"/>
        <v>1.1519999999999999</v>
      </c>
      <c r="D92" s="6">
        <v>230</v>
      </c>
      <c r="E92" s="6" t="s">
        <v>423</v>
      </c>
      <c r="F92" s="6">
        <v>5</v>
      </c>
      <c r="G92" s="6">
        <v>51.97</v>
      </c>
    </row>
    <row r="93" spans="2:7" x14ac:dyDescent="0.25">
      <c r="B93" s="22" t="s">
        <v>433</v>
      </c>
      <c r="C93" s="21">
        <f t="shared" si="7"/>
        <v>1.1519999999999999</v>
      </c>
      <c r="D93" s="6">
        <v>230</v>
      </c>
      <c r="E93" s="6" t="s">
        <v>423</v>
      </c>
      <c r="F93" s="6">
        <v>6</v>
      </c>
      <c r="G93" s="6">
        <v>51.97</v>
      </c>
    </row>
    <row r="94" spans="2:7" x14ac:dyDescent="0.25">
      <c r="B94" s="22" t="s">
        <v>433</v>
      </c>
      <c r="C94" s="21">
        <f t="shared" si="7"/>
        <v>1.1519999999999999</v>
      </c>
      <c r="D94" s="6">
        <v>230</v>
      </c>
      <c r="E94" s="6" t="s">
        <v>423</v>
      </c>
      <c r="F94" s="6">
        <v>7</v>
      </c>
      <c r="G94" s="6">
        <v>51.97</v>
      </c>
    </row>
    <row r="95" spans="2:7" x14ac:dyDescent="0.25">
      <c r="B95" s="22" t="s">
        <v>433</v>
      </c>
      <c r="C95" s="21">
        <f t="shared" si="7"/>
        <v>1.1519999999999999</v>
      </c>
      <c r="D95" s="6">
        <v>230</v>
      </c>
      <c r="E95" s="6" t="s">
        <v>423</v>
      </c>
      <c r="F95" s="6">
        <v>8</v>
      </c>
      <c r="G95" s="6">
        <v>51.97</v>
      </c>
    </row>
    <row r="96" spans="2:7" x14ac:dyDescent="0.25">
      <c r="B96" s="22" t="s">
        <v>433</v>
      </c>
      <c r="C96" s="21">
        <f t="shared" si="7"/>
        <v>1.1519999999999999</v>
      </c>
      <c r="D96" s="6">
        <v>230</v>
      </c>
      <c r="E96" s="6" t="s">
        <v>423</v>
      </c>
      <c r="F96" s="6">
        <v>9</v>
      </c>
      <c r="G96" s="6">
        <v>51.97</v>
      </c>
    </row>
    <row r="97" spans="2:7" x14ac:dyDescent="0.25">
      <c r="B97" s="22" t="s">
        <v>433</v>
      </c>
      <c r="C97" s="21">
        <f t="shared" si="7"/>
        <v>1.1519999999999999</v>
      </c>
      <c r="D97" s="6">
        <v>230</v>
      </c>
      <c r="E97" s="6" t="s">
        <v>423</v>
      </c>
      <c r="F97" s="6" t="s">
        <v>416</v>
      </c>
      <c r="G97" s="6">
        <v>51.97</v>
      </c>
    </row>
    <row r="98" spans="2:7" x14ac:dyDescent="0.25">
      <c r="B98" s="22" t="s">
        <v>435</v>
      </c>
      <c r="C98" s="21">
        <f t="shared" si="7"/>
        <v>1.1519999999999999</v>
      </c>
      <c r="D98" s="6">
        <v>230</v>
      </c>
      <c r="E98" s="6" t="s">
        <v>423</v>
      </c>
      <c r="F98" s="6">
        <v>1</v>
      </c>
      <c r="G98" s="6">
        <v>51.97</v>
      </c>
    </row>
    <row r="99" spans="2:7" x14ac:dyDescent="0.25">
      <c r="B99" s="22" t="s">
        <v>435</v>
      </c>
      <c r="C99" s="21">
        <f t="shared" si="7"/>
        <v>1.1519999999999999</v>
      </c>
      <c r="D99" s="6">
        <v>230</v>
      </c>
      <c r="E99" s="6" t="s">
        <v>423</v>
      </c>
      <c r="F99" s="6">
        <v>2</v>
      </c>
      <c r="G99" s="6">
        <v>51.97</v>
      </c>
    </row>
    <row r="100" spans="2:7" x14ac:dyDescent="0.25">
      <c r="B100" s="22" t="s">
        <v>435</v>
      </c>
      <c r="C100" s="21">
        <f t="shared" si="7"/>
        <v>1.1519999999999999</v>
      </c>
      <c r="D100" s="6">
        <v>230</v>
      </c>
      <c r="E100" s="6" t="s">
        <v>423</v>
      </c>
      <c r="F100" s="6">
        <v>3</v>
      </c>
      <c r="G100" s="6">
        <v>51.97</v>
      </c>
    </row>
    <row r="101" spans="2:7" x14ac:dyDescent="0.25">
      <c r="B101" s="22" t="s">
        <v>435</v>
      </c>
      <c r="C101" s="21">
        <f t="shared" si="7"/>
        <v>1.1519999999999999</v>
      </c>
      <c r="D101" s="6">
        <v>230</v>
      </c>
      <c r="E101" s="6" t="s">
        <v>423</v>
      </c>
      <c r="F101" s="6">
        <v>4</v>
      </c>
      <c r="G101" s="6">
        <v>51.97</v>
      </c>
    </row>
    <row r="102" spans="2:7" x14ac:dyDescent="0.25">
      <c r="B102" s="22" t="s">
        <v>435</v>
      </c>
      <c r="C102" s="21">
        <f t="shared" si="7"/>
        <v>1.1519999999999999</v>
      </c>
      <c r="D102" s="6">
        <v>230</v>
      </c>
      <c r="E102" s="6" t="s">
        <v>423</v>
      </c>
      <c r="F102" s="6">
        <v>5</v>
      </c>
      <c r="G102" s="6">
        <v>51.97</v>
      </c>
    </row>
    <row r="103" spans="2:7" x14ac:dyDescent="0.25">
      <c r="B103" s="22" t="s">
        <v>435</v>
      </c>
      <c r="C103" s="21">
        <f t="shared" si="7"/>
        <v>1.1519999999999999</v>
      </c>
      <c r="D103" s="6">
        <v>230</v>
      </c>
      <c r="E103" s="6" t="s">
        <v>423</v>
      </c>
      <c r="F103" s="6">
        <v>6</v>
      </c>
      <c r="G103" s="6">
        <v>51.97</v>
      </c>
    </row>
    <row r="104" spans="2:7" x14ac:dyDescent="0.25">
      <c r="B104" s="22" t="s">
        <v>435</v>
      </c>
      <c r="C104" s="21">
        <f t="shared" si="7"/>
        <v>1.1519999999999999</v>
      </c>
      <c r="D104" s="6">
        <v>230</v>
      </c>
      <c r="E104" s="6" t="s">
        <v>423</v>
      </c>
      <c r="F104" s="6">
        <v>7</v>
      </c>
      <c r="G104" s="6">
        <v>51.97</v>
      </c>
    </row>
    <row r="105" spans="2:7" x14ac:dyDescent="0.25">
      <c r="B105" s="22" t="s">
        <v>435</v>
      </c>
      <c r="C105" s="21">
        <f t="shared" si="7"/>
        <v>1.1519999999999999</v>
      </c>
      <c r="D105" s="6">
        <v>230</v>
      </c>
      <c r="E105" s="6" t="s">
        <v>423</v>
      </c>
      <c r="F105" s="6">
        <v>8</v>
      </c>
      <c r="G105" s="6">
        <v>51.97</v>
      </c>
    </row>
    <row r="106" spans="2:7" x14ac:dyDescent="0.25">
      <c r="B106" s="22" t="s">
        <v>435</v>
      </c>
      <c r="C106" s="21">
        <f t="shared" si="7"/>
        <v>1.1519999999999999</v>
      </c>
      <c r="D106" s="6">
        <v>230</v>
      </c>
      <c r="E106" s="6" t="s">
        <v>423</v>
      </c>
      <c r="F106" s="6">
        <v>9</v>
      </c>
      <c r="G106" s="6">
        <v>51.97</v>
      </c>
    </row>
    <row r="107" spans="2:7" x14ac:dyDescent="0.25">
      <c r="B107" s="22" t="s">
        <v>435</v>
      </c>
      <c r="C107" s="21">
        <f t="shared" si="7"/>
        <v>1.1519999999999999</v>
      </c>
      <c r="D107" s="6">
        <v>230</v>
      </c>
      <c r="E107" s="6" t="s">
        <v>423</v>
      </c>
      <c r="F107" s="6" t="s">
        <v>416</v>
      </c>
      <c r="G107" s="6">
        <v>51.97</v>
      </c>
    </row>
    <row r="108" spans="2:7" x14ac:dyDescent="0.25">
      <c r="B108" s="22" t="s">
        <v>436</v>
      </c>
      <c r="C108" s="21">
        <f t="shared" si="7"/>
        <v>1.1519999999999999</v>
      </c>
      <c r="D108" s="6">
        <v>230</v>
      </c>
      <c r="E108" s="6" t="s">
        <v>423</v>
      </c>
      <c r="F108" s="6">
        <v>1</v>
      </c>
      <c r="G108" s="6">
        <v>51.97</v>
      </c>
    </row>
    <row r="109" spans="2:7" x14ac:dyDescent="0.25">
      <c r="B109" s="22" t="s">
        <v>436</v>
      </c>
      <c r="C109" s="21">
        <f t="shared" si="7"/>
        <v>1.1519999999999999</v>
      </c>
      <c r="D109" s="6">
        <v>230</v>
      </c>
      <c r="E109" s="6" t="s">
        <v>423</v>
      </c>
      <c r="F109" s="6">
        <v>2</v>
      </c>
      <c r="G109" s="6">
        <v>51.97</v>
      </c>
    </row>
    <row r="110" spans="2:7" x14ac:dyDescent="0.25">
      <c r="B110" s="22" t="s">
        <v>436</v>
      </c>
      <c r="C110" s="21">
        <f t="shared" si="7"/>
        <v>1.1519999999999999</v>
      </c>
      <c r="D110" s="6">
        <v>230</v>
      </c>
      <c r="E110" s="6" t="s">
        <v>423</v>
      </c>
      <c r="F110" s="6">
        <v>3</v>
      </c>
      <c r="G110" s="6">
        <v>51.97</v>
      </c>
    </row>
    <row r="111" spans="2:7" x14ac:dyDescent="0.25">
      <c r="B111" s="22" t="s">
        <v>436</v>
      </c>
      <c r="C111" s="21">
        <f t="shared" si="7"/>
        <v>1.1519999999999999</v>
      </c>
      <c r="D111" s="6">
        <v>230</v>
      </c>
      <c r="E111" s="6" t="s">
        <v>423</v>
      </c>
      <c r="F111" s="6">
        <v>4</v>
      </c>
      <c r="G111" s="6">
        <v>51.97</v>
      </c>
    </row>
    <row r="112" spans="2:7" x14ac:dyDescent="0.25">
      <c r="B112" s="22" t="s">
        <v>436</v>
      </c>
      <c r="C112" s="21">
        <f t="shared" si="7"/>
        <v>1.1519999999999999</v>
      </c>
      <c r="D112" s="6">
        <v>230</v>
      </c>
      <c r="E112" s="6" t="s">
        <v>423</v>
      </c>
      <c r="F112" s="6">
        <v>5</v>
      </c>
      <c r="G112" s="6">
        <v>51.97</v>
      </c>
    </row>
    <row r="113" spans="2:7" x14ac:dyDescent="0.25">
      <c r="B113" s="22" t="s">
        <v>436</v>
      </c>
      <c r="C113" s="21">
        <f t="shared" si="7"/>
        <v>1.1519999999999999</v>
      </c>
      <c r="D113" s="6">
        <v>230</v>
      </c>
      <c r="E113" s="6" t="s">
        <v>423</v>
      </c>
      <c r="F113" s="6">
        <v>6</v>
      </c>
      <c r="G113" s="6">
        <v>51.97</v>
      </c>
    </row>
    <row r="114" spans="2:7" x14ac:dyDescent="0.25">
      <c r="B114" s="22" t="s">
        <v>436</v>
      </c>
      <c r="C114" s="21">
        <f t="shared" si="7"/>
        <v>1.1519999999999999</v>
      </c>
      <c r="D114" s="6">
        <v>230</v>
      </c>
      <c r="E114" s="6" t="s">
        <v>423</v>
      </c>
      <c r="F114" s="6">
        <v>7</v>
      </c>
      <c r="G114" s="6">
        <v>51.97</v>
      </c>
    </row>
    <row r="115" spans="2:7" x14ac:dyDescent="0.25">
      <c r="B115" s="22" t="s">
        <v>436</v>
      </c>
      <c r="C115" s="21">
        <f t="shared" si="7"/>
        <v>1.1519999999999999</v>
      </c>
      <c r="D115" s="6">
        <v>230</v>
      </c>
      <c r="E115" s="6" t="s">
        <v>423</v>
      </c>
      <c r="F115" s="6">
        <v>8</v>
      </c>
      <c r="G115" s="6">
        <v>51.97</v>
      </c>
    </row>
    <row r="116" spans="2:7" x14ac:dyDescent="0.25">
      <c r="B116" s="22" t="s">
        <v>436</v>
      </c>
      <c r="C116" s="21">
        <f t="shared" si="7"/>
        <v>1.1519999999999999</v>
      </c>
      <c r="D116" s="6">
        <v>230</v>
      </c>
      <c r="E116" s="6" t="s">
        <v>423</v>
      </c>
      <c r="F116" s="6">
        <v>9</v>
      </c>
      <c r="G116" s="6">
        <v>51.97</v>
      </c>
    </row>
    <row r="117" spans="2:7" x14ac:dyDescent="0.25">
      <c r="B117" s="22" t="s">
        <v>436</v>
      </c>
      <c r="C117" s="21">
        <f t="shared" si="7"/>
        <v>1.1519999999999999</v>
      </c>
      <c r="D117" s="6">
        <v>230</v>
      </c>
      <c r="E117" s="6" t="s">
        <v>423</v>
      </c>
      <c r="F117" s="6" t="s">
        <v>416</v>
      </c>
      <c r="G117" s="6">
        <v>51.97</v>
      </c>
    </row>
    <row r="118" spans="2:7" x14ac:dyDescent="0.25">
      <c r="B118" s="22" t="s">
        <v>433</v>
      </c>
      <c r="C118" s="21">
        <f>0.8*1.2*1.6</f>
        <v>1.536</v>
      </c>
      <c r="D118" s="6">
        <v>307</v>
      </c>
      <c r="E118" s="6" t="s">
        <v>425</v>
      </c>
      <c r="F118" s="6">
        <v>1</v>
      </c>
      <c r="G118" s="6">
        <v>72.31</v>
      </c>
    </row>
    <row r="119" spans="2:7" x14ac:dyDescent="0.25">
      <c r="B119" s="22" t="s">
        <v>433</v>
      </c>
      <c r="C119" s="21">
        <f t="shared" ref="C119:C147" si="8">0.8*1.2*1.6</f>
        <v>1.536</v>
      </c>
      <c r="D119" s="6">
        <v>307</v>
      </c>
      <c r="E119" s="6" t="s">
        <v>425</v>
      </c>
      <c r="F119" s="6">
        <v>2</v>
      </c>
      <c r="G119" s="6">
        <v>72.31</v>
      </c>
    </row>
    <row r="120" spans="2:7" x14ac:dyDescent="0.25">
      <c r="B120" s="22" t="s">
        <v>433</v>
      </c>
      <c r="C120" s="21">
        <f t="shared" si="8"/>
        <v>1.536</v>
      </c>
      <c r="D120" s="6">
        <v>307</v>
      </c>
      <c r="E120" s="6" t="s">
        <v>425</v>
      </c>
      <c r="F120" s="6">
        <v>3</v>
      </c>
      <c r="G120" s="6">
        <v>72.31</v>
      </c>
    </row>
    <row r="121" spans="2:7" x14ac:dyDescent="0.25">
      <c r="B121" s="22" t="s">
        <v>433</v>
      </c>
      <c r="C121" s="21">
        <f t="shared" si="8"/>
        <v>1.536</v>
      </c>
      <c r="D121" s="6">
        <v>307</v>
      </c>
      <c r="E121" s="6" t="s">
        <v>425</v>
      </c>
      <c r="F121" s="6">
        <v>4</v>
      </c>
      <c r="G121" s="6">
        <v>72.31</v>
      </c>
    </row>
    <row r="122" spans="2:7" x14ac:dyDescent="0.25">
      <c r="B122" s="22" t="s">
        <v>433</v>
      </c>
      <c r="C122" s="21">
        <f t="shared" si="8"/>
        <v>1.536</v>
      </c>
      <c r="D122" s="6">
        <v>307</v>
      </c>
      <c r="E122" s="6" t="s">
        <v>425</v>
      </c>
      <c r="F122" s="6">
        <v>5</v>
      </c>
      <c r="G122" s="6">
        <v>72.31</v>
      </c>
    </row>
    <row r="123" spans="2:7" x14ac:dyDescent="0.25">
      <c r="B123" s="22" t="s">
        <v>433</v>
      </c>
      <c r="C123" s="21">
        <f t="shared" si="8"/>
        <v>1.536</v>
      </c>
      <c r="D123" s="6">
        <v>307</v>
      </c>
      <c r="E123" s="6" t="s">
        <v>425</v>
      </c>
      <c r="F123" s="6">
        <v>6</v>
      </c>
      <c r="G123" s="6">
        <v>72.31</v>
      </c>
    </row>
    <row r="124" spans="2:7" x14ac:dyDescent="0.25">
      <c r="B124" s="22" t="s">
        <v>433</v>
      </c>
      <c r="C124" s="21">
        <f t="shared" si="8"/>
        <v>1.536</v>
      </c>
      <c r="D124" s="6">
        <v>307</v>
      </c>
      <c r="E124" s="6" t="s">
        <v>425</v>
      </c>
      <c r="F124" s="6">
        <v>7</v>
      </c>
      <c r="G124" s="6">
        <v>72.31</v>
      </c>
    </row>
    <row r="125" spans="2:7" x14ac:dyDescent="0.25">
      <c r="B125" s="22" t="s">
        <v>433</v>
      </c>
      <c r="C125" s="21">
        <f t="shared" si="8"/>
        <v>1.536</v>
      </c>
      <c r="D125" s="6">
        <v>307</v>
      </c>
      <c r="E125" s="6" t="s">
        <v>425</v>
      </c>
      <c r="F125" s="6">
        <v>8</v>
      </c>
      <c r="G125" s="6">
        <v>72.31</v>
      </c>
    </row>
    <row r="126" spans="2:7" x14ac:dyDescent="0.25">
      <c r="B126" s="22" t="s">
        <v>433</v>
      </c>
      <c r="C126" s="21">
        <f t="shared" si="8"/>
        <v>1.536</v>
      </c>
      <c r="D126" s="6">
        <v>307</v>
      </c>
      <c r="E126" s="6" t="s">
        <v>425</v>
      </c>
      <c r="F126" s="6">
        <v>9</v>
      </c>
      <c r="G126" s="6">
        <v>72.31</v>
      </c>
    </row>
    <row r="127" spans="2:7" x14ac:dyDescent="0.25">
      <c r="B127" s="22" t="s">
        <v>433</v>
      </c>
      <c r="C127" s="21">
        <f t="shared" si="8"/>
        <v>1.536</v>
      </c>
      <c r="D127" s="6">
        <v>307</v>
      </c>
      <c r="E127" s="6" t="s">
        <v>425</v>
      </c>
      <c r="F127" s="6" t="s">
        <v>416</v>
      </c>
      <c r="G127" s="6">
        <v>72.31</v>
      </c>
    </row>
    <row r="128" spans="2:7" x14ac:dyDescent="0.25">
      <c r="B128" s="22" t="s">
        <v>435</v>
      </c>
      <c r="C128" s="21">
        <f t="shared" si="8"/>
        <v>1.536</v>
      </c>
      <c r="D128" s="6">
        <v>307</v>
      </c>
      <c r="E128" s="6" t="s">
        <v>425</v>
      </c>
      <c r="F128" s="6">
        <v>1</v>
      </c>
      <c r="G128" s="6">
        <v>72.31</v>
      </c>
    </row>
    <row r="129" spans="2:7" x14ac:dyDescent="0.25">
      <c r="B129" s="22" t="s">
        <v>435</v>
      </c>
      <c r="C129" s="21">
        <f t="shared" si="8"/>
        <v>1.536</v>
      </c>
      <c r="D129" s="6">
        <v>307</v>
      </c>
      <c r="E129" s="6" t="s">
        <v>425</v>
      </c>
      <c r="F129" s="6">
        <v>2</v>
      </c>
      <c r="G129" s="6">
        <v>72.31</v>
      </c>
    </row>
    <row r="130" spans="2:7" x14ac:dyDescent="0.25">
      <c r="B130" s="22" t="s">
        <v>435</v>
      </c>
      <c r="C130" s="21">
        <f t="shared" si="8"/>
        <v>1.536</v>
      </c>
      <c r="D130" s="6">
        <v>307</v>
      </c>
      <c r="E130" s="6" t="s">
        <v>425</v>
      </c>
      <c r="F130" s="6">
        <v>3</v>
      </c>
      <c r="G130" s="6">
        <v>72.31</v>
      </c>
    </row>
    <row r="131" spans="2:7" x14ac:dyDescent="0.25">
      <c r="B131" s="22" t="s">
        <v>435</v>
      </c>
      <c r="C131" s="21">
        <f t="shared" si="8"/>
        <v>1.536</v>
      </c>
      <c r="D131" s="6">
        <v>307</v>
      </c>
      <c r="E131" s="6" t="s">
        <v>425</v>
      </c>
      <c r="F131" s="6">
        <v>4</v>
      </c>
      <c r="G131" s="6">
        <v>72.31</v>
      </c>
    </row>
    <row r="132" spans="2:7" x14ac:dyDescent="0.25">
      <c r="B132" s="22" t="s">
        <v>435</v>
      </c>
      <c r="C132" s="21">
        <f t="shared" si="8"/>
        <v>1.536</v>
      </c>
      <c r="D132" s="6">
        <v>307</v>
      </c>
      <c r="E132" s="6" t="s">
        <v>425</v>
      </c>
      <c r="F132" s="6">
        <v>5</v>
      </c>
      <c r="G132" s="6">
        <v>72.31</v>
      </c>
    </row>
    <row r="133" spans="2:7" x14ac:dyDescent="0.25">
      <c r="B133" s="22" t="s">
        <v>435</v>
      </c>
      <c r="C133" s="21">
        <f t="shared" si="8"/>
        <v>1.536</v>
      </c>
      <c r="D133" s="6">
        <v>307</v>
      </c>
      <c r="E133" s="6" t="s">
        <v>425</v>
      </c>
      <c r="F133" s="6">
        <v>6</v>
      </c>
      <c r="G133" s="6">
        <v>72.31</v>
      </c>
    </row>
    <row r="134" spans="2:7" x14ac:dyDescent="0.25">
      <c r="B134" s="22" t="s">
        <v>435</v>
      </c>
      <c r="C134" s="21">
        <f t="shared" si="8"/>
        <v>1.536</v>
      </c>
      <c r="D134" s="6">
        <v>307</v>
      </c>
      <c r="E134" s="6" t="s">
        <v>425</v>
      </c>
      <c r="F134" s="6">
        <v>7</v>
      </c>
      <c r="G134" s="6">
        <v>72.31</v>
      </c>
    </row>
    <row r="135" spans="2:7" x14ac:dyDescent="0.25">
      <c r="B135" s="22" t="s">
        <v>435</v>
      </c>
      <c r="C135" s="21">
        <f t="shared" si="8"/>
        <v>1.536</v>
      </c>
      <c r="D135" s="6">
        <v>307</v>
      </c>
      <c r="E135" s="6" t="s">
        <v>425</v>
      </c>
      <c r="F135" s="6">
        <v>8</v>
      </c>
      <c r="G135" s="6">
        <v>72.31</v>
      </c>
    </row>
    <row r="136" spans="2:7" x14ac:dyDescent="0.25">
      <c r="B136" s="22" t="s">
        <v>435</v>
      </c>
      <c r="C136" s="21">
        <f t="shared" si="8"/>
        <v>1.536</v>
      </c>
      <c r="D136" s="6">
        <v>307</v>
      </c>
      <c r="E136" s="6" t="s">
        <v>425</v>
      </c>
      <c r="F136" s="6">
        <v>9</v>
      </c>
      <c r="G136" s="6">
        <v>72.31</v>
      </c>
    </row>
    <row r="137" spans="2:7" x14ac:dyDescent="0.25">
      <c r="B137" s="22" t="s">
        <v>435</v>
      </c>
      <c r="C137" s="21">
        <f t="shared" si="8"/>
        <v>1.536</v>
      </c>
      <c r="D137" s="6">
        <v>307</v>
      </c>
      <c r="E137" s="6" t="s">
        <v>425</v>
      </c>
      <c r="F137" s="6" t="s">
        <v>416</v>
      </c>
      <c r="G137" s="6">
        <v>72.31</v>
      </c>
    </row>
    <row r="138" spans="2:7" x14ac:dyDescent="0.25">
      <c r="B138" s="22" t="s">
        <v>436</v>
      </c>
      <c r="C138" s="21">
        <f t="shared" si="8"/>
        <v>1.536</v>
      </c>
      <c r="D138" s="6">
        <v>307</v>
      </c>
      <c r="E138" s="6" t="s">
        <v>425</v>
      </c>
      <c r="F138" s="6">
        <v>1</v>
      </c>
      <c r="G138" s="6">
        <v>72.31</v>
      </c>
    </row>
    <row r="139" spans="2:7" x14ac:dyDescent="0.25">
      <c r="B139" s="22" t="s">
        <v>436</v>
      </c>
      <c r="C139" s="21">
        <f t="shared" si="8"/>
        <v>1.536</v>
      </c>
      <c r="D139" s="6">
        <v>307</v>
      </c>
      <c r="E139" s="6" t="s">
        <v>425</v>
      </c>
      <c r="F139" s="6">
        <v>2</v>
      </c>
      <c r="G139" s="6">
        <v>72.31</v>
      </c>
    </row>
    <row r="140" spans="2:7" x14ac:dyDescent="0.25">
      <c r="B140" s="22" t="s">
        <v>436</v>
      </c>
      <c r="C140" s="21">
        <f t="shared" si="8"/>
        <v>1.536</v>
      </c>
      <c r="D140" s="6">
        <v>307</v>
      </c>
      <c r="E140" s="6" t="s">
        <v>425</v>
      </c>
      <c r="F140" s="6">
        <v>3</v>
      </c>
      <c r="G140" s="6">
        <v>72.31</v>
      </c>
    </row>
    <row r="141" spans="2:7" x14ac:dyDescent="0.25">
      <c r="B141" s="22" t="s">
        <v>436</v>
      </c>
      <c r="C141" s="21">
        <f t="shared" si="8"/>
        <v>1.536</v>
      </c>
      <c r="D141" s="6">
        <v>307</v>
      </c>
      <c r="E141" s="6" t="s">
        <v>425</v>
      </c>
      <c r="F141" s="6">
        <v>4</v>
      </c>
      <c r="G141" s="6">
        <v>72.31</v>
      </c>
    </row>
    <row r="142" spans="2:7" x14ac:dyDescent="0.25">
      <c r="B142" s="22" t="s">
        <v>436</v>
      </c>
      <c r="C142" s="21">
        <f t="shared" si="8"/>
        <v>1.536</v>
      </c>
      <c r="D142" s="6">
        <v>307</v>
      </c>
      <c r="E142" s="6" t="s">
        <v>425</v>
      </c>
      <c r="F142" s="6">
        <v>5</v>
      </c>
      <c r="G142" s="6">
        <v>72.31</v>
      </c>
    </row>
    <row r="143" spans="2:7" x14ac:dyDescent="0.25">
      <c r="B143" s="22" t="s">
        <v>436</v>
      </c>
      <c r="C143" s="21">
        <f t="shared" si="8"/>
        <v>1.536</v>
      </c>
      <c r="D143" s="6">
        <v>307</v>
      </c>
      <c r="E143" s="6" t="s">
        <v>425</v>
      </c>
      <c r="F143" s="6">
        <v>6</v>
      </c>
      <c r="G143" s="6">
        <v>72.31</v>
      </c>
    </row>
    <row r="144" spans="2:7" x14ac:dyDescent="0.25">
      <c r="B144" s="22" t="s">
        <v>436</v>
      </c>
      <c r="C144" s="21">
        <f t="shared" si="8"/>
        <v>1.536</v>
      </c>
      <c r="D144" s="6">
        <v>307</v>
      </c>
      <c r="E144" s="6" t="s">
        <v>425</v>
      </c>
      <c r="F144" s="6">
        <v>7</v>
      </c>
      <c r="G144" s="6">
        <v>72.31</v>
      </c>
    </row>
    <row r="145" spans="2:7" x14ac:dyDescent="0.25">
      <c r="B145" s="22" t="s">
        <v>436</v>
      </c>
      <c r="C145" s="21">
        <f t="shared" si="8"/>
        <v>1.536</v>
      </c>
      <c r="D145" s="6">
        <v>307</v>
      </c>
      <c r="E145" s="6" t="s">
        <v>425</v>
      </c>
      <c r="F145" s="6">
        <v>8</v>
      </c>
      <c r="G145" s="6">
        <v>72.31</v>
      </c>
    </row>
    <row r="146" spans="2:7" x14ac:dyDescent="0.25">
      <c r="B146" s="22" t="s">
        <v>436</v>
      </c>
      <c r="C146" s="21">
        <f t="shared" si="8"/>
        <v>1.536</v>
      </c>
      <c r="D146" s="6">
        <v>307</v>
      </c>
      <c r="E146" s="6" t="s">
        <v>425</v>
      </c>
      <c r="F146" s="6">
        <v>9</v>
      </c>
      <c r="G146" s="6">
        <v>72.31</v>
      </c>
    </row>
    <row r="147" spans="2:7" x14ac:dyDescent="0.25">
      <c r="B147" s="22" t="s">
        <v>436</v>
      </c>
      <c r="C147" s="21">
        <f t="shared" si="8"/>
        <v>1.536</v>
      </c>
      <c r="D147" s="6">
        <v>307</v>
      </c>
      <c r="E147" s="6" t="s">
        <v>425</v>
      </c>
      <c r="F147" s="6" t="s">
        <v>416</v>
      </c>
      <c r="G147" s="6">
        <v>72.31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B12-A8F7-4DF0-8FC0-0A8BD0A98577}">
  <dimension ref="A1:E16"/>
  <sheetViews>
    <sheetView workbookViewId="0">
      <selection activeCell="J25" sqref="J25"/>
    </sheetView>
  </sheetViews>
  <sheetFormatPr defaultRowHeight="13.8" x14ac:dyDescent="0.25"/>
  <cols>
    <col min="1" max="1" width="16.5546875" customWidth="1"/>
    <col min="2" max="2" width="15" style="29" customWidth="1"/>
    <col min="5" max="5" width="35.88671875" customWidth="1"/>
  </cols>
  <sheetData>
    <row r="1" spans="1:5" x14ac:dyDescent="0.25">
      <c r="A1" t="s">
        <v>521</v>
      </c>
      <c r="B1" s="29" t="s">
        <v>522</v>
      </c>
      <c r="C1" t="s">
        <v>523</v>
      </c>
      <c r="D1" t="s">
        <v>524</v>
      </c>
      <c r="E1" t="s">
        <v>525</v>
      </c>
    </row>
    <row r="2" spans="1:5" x14ac:dyDescent="0.25">
      <c r="A2" t="s">
        <v>526</v>
      </c>
      <c r="B2" s="29">
        <v>45114</v>
      </c>
      <c r="C2">
        <v>14466</v>
      </c>
      <c r="D2">
        <v>399.35</v>
      </c>
      <c r="E2" t="s">
        <v>528</v>
      </c>
    </row>
    <row r="3" spans="1:5" x14ac:dyDescent="0.25">
      <c r="A3" t="s">
        <v>526</v>
      </c>
      <c r="B3" s="29">
        <v>45117</v>
      </c>
      <c r="C3">
        <v>14497</v>
      </c>
      <c r="D3">
        <v>59.71</v>
      </c>
      <c r="E3" t="s">
        <v>528</v>
      </c>
    </row>
    <row r="4" spans="1:5" x14ac:dyDescent="0.25">
      <c r="A4" t="s">
        <v>526</v>
      </c>
      <c r="B4" s="29">
        <v>45117</v>
      </c>
      <c r="C4">
        <v>14530</v>
      </c>
      <c r="D4">
        <v>72.42</v>
      </c>
      <c r="E4" t="s">
        <v>530</v>
      </c>
    </row>
    <row r="5" spans="1:5" x14ac:dyDescent="0.25">
      <c r="A5" t="s">
        <v>526</v>
      </c>
      <c r="B5" s="29">
        <v>45106</v>
      </c>
      <c r="C5">
        <v>14530</v>
      </c>
      <c r="D5">
        <v>360.02</v>
      </c>
      <c r="E5" t="s">
        <v>532</v>
      </c>
    </row>
    <row r="6" spans="1:5" x14ac:dyDescent="0.25">
      <c r="A6" t="s">
        <v>526</v>
      </c>
      <c r="B6" s="29">
        <v>45124</v>
      </c>
      <c r="C6">
        <v>14657</v>
      </c>
      <c r="D6">
        <v>598.09</v>
      </c>
      <c r="E6" t="s">
        <v>533</v>
      </c>
    </row>
    <row r="7" spans="1:5" x14ac:dyDescent="0.25">
      <c r="A7" t="s">
        <v>526</v>
      </c>
      <c r="B7" s="29">
        <v>45105</v>
      </c>
      <c r="C7">
        <v>14223</v>
      </c>
      <c r="D7">
        <v>494.52</v>
      </c>
      <c r="E7" t="s">
        <v>527</v>
      </c>
    </row>
    <row r="8" spans="1:5" x14ac:dyDescent="0.25">
      <c r="A8" t="s">
        <v>526</v>
      </c>
      <c r="B8" s="29">
        <v>45117</v>
      </c>
      <c r="C8">
        <v>14466</v>
      </c>
      <c r="D8">
        <v>496.38</v>
      </c>
      <c r="E8" t="s">
        <v>527</v>
      </c>
    </row>
    <row r="9" spans="1:5" x14ac:dyDescent="0.25">
      <c r="A9" t="s">
        <v>526</v>
      </c>
      <c r="B9" s="29">
        <v>45121</v>
      </c>
      <c r="C9">
        <v>14752</v>
      </c>
      <c r="D9">
        <v>516.82000000000005</v>
      </c>
      <c r="E9" t="s">
        <v>527</v>
      </c>
    </row>
    <row r="10" spans="1:5" x14ac:dyDescent="0.25">
      <c r="A10" t="s">
        <v>526</v>
      </c>
      <c r="B10" s="29">
        <v>45134</v>
      </c>
      <c r="C10">
        <v>15005</v>
      </c>
      <c r="D10">
        <v>613.24</v>
      </c>
      <c r="E10" t="s">
        <v>536</v>
      </c>
    </row>
    <row r="11" spans="1:5" x14ac:dyDescent="0.25">
      <c r="A11" t="s">
        <v>526</v>
      </c>
      <c r="B11" s="29">
        <v>45138</v>
      </c>
      <c r="C11">
        <v>15111</v>
      </c>
      <c r="D11">
        <v>659.88</v>
      </c>
      <c r="E11" t="s">
        <v>536</v>
      </c>
    </row>
    <row r="12" spans="1:5" x14ac:dyDescent="0.25">
      <c r="A12" t="s">
        <v>526</v>
      </c>
      <c r="B12" s="29">
        <v>45138</v>
      </c>
      <c r="C12">
        <v>15264</v>
      </c>
      <c r="D12">
        <v>180.19</v>
      </c>
      <c r="E12" t="s">
        <v>537</v>
      </c>
    </row>
    <row r="13" spans="1:5" x14ac:dyDescent="0.25">
      <c r="A13" t="s">
        <v>526</v>
      </c>
      <c r="B13" s="29">
        <v>45117</v>
      </c>
      <c r="C13">
        <v>14466</v>
      </c>
      <c r="D13">
        <v>318.48</v>
      </c>
      <c r="E13" t="s">
        <v>529</v>
      </c>
    </row>
    <row r="14" spans="1:5" x14ac:dyDescent="0.25">
      <c r="A14" t="s">
        <v>526</v>
      </c>
      <c r="B14" s="29">
        <v>45131</v>
      </c>
      <c r="C14">
        <v>14918</v>
      </c>
      <c r="D14">
        <v>262.12</v>
      </c>
      <c r="E14" t="s">
        <v>535</v>
      </c>
    </row>
    <row r="15" spans="1:5" x14ac:dyDescent="0.25">
      <c r="A15" t="s">
        <v>526</v>
      </c>
      <c r="B15" s="29">
        <v>45124</v>
      </c>
      <c r="C15">
        <v>14752</v>
      </c>
      <c r="D15">
        <v>379.76</v>
      </c>
      <c r="E15" t="s">
        <v>534</v>
      </c>
    </row>
    <row r="16" spans="1:5" x14ac:dyDescent="0.25">
      <c r="A16" t="s">
        <v>526</v>
      </c>
      <c r="B16" s="29">
        <v>45114</v>
      </c>
      <c r="C16">
        <v>14530</v>
      </c>
      <c r="D16">
        <v>174.55</v>
      </c>
      <c r="E16" t="s">
        <v>531</v>
      </c>
    </row>
  </sheetData>
  <autoFilter ref="A1:E1" xr:uid="{65D09B12-A8F7-4DF0-8FC0-0A8BD0A98577}">
    <sortState xmlns:xlrd2="http://schemas.microsoft.com/office/spreadsheetml/2017/richdata2" ref="A2:E16">
      <sortCondition ref="E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导入发票明细</vt:lpstr>
      <vt:lpstr>地区归属</vt:lpstr>
      <vt:lpstr>合同收费标准</vt:lpstr>
      <vt:lpstr>CBL托收登记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2023-10-11T11:19:10Z</dcterms:modified>
</cp:coreProperties>
</file>