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00 工作文件\008 发票登记\发票附件\CBL\"/>
    </mc:Choice>
  </mc:AlternateContent>
  <xr:revisionPtr revIDLastSave="0" documentId="13_ncr:1_{455FC24D-CADC-423E-A702-756E92AA3A7B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导入发票明细" sheetId="1" r:id="rId1"/>
    <sheet name="地区归属" sheetId="2" r:id="rId2"/>
    <sheet name="合同收费标准" sheetId="3" r:id="rId3"/>
    <sheet name="CBL托收登记" sheetId="4" r:id="rId4"/>
  </sheets>
  <definedNames>
    <definedName name="_xlnm._FilterDatabase" localSheetId="3" hidden="1">CBL托收登记!$A$1:$E$1</definedName>
    <definedName name="_xlnm._FilterDatabase" localSheetId="0" hidden="1">导入发票明细!$A$1:$AG$1</definedName>
    <definedName name="_xlnm._FilterDatabase" localSheetId="1" hidden="1">地区归属!$A$1:$B$1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2" i="1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AF10" i="1" l="1"/>
  <c r="AF11" i="1"/>
  <c r="AF18" i="1"/>
  <c r="AF19" i="1"/>
  <c r="AF24" i="1"/>
  <c r="AF26" i="1"/>
  <c r="AF27" i="1"/>
  <c r="AF32" i="1"/>
  <c r="AF34" i="1"/>
  <c r="AF35" i="1"/>
  <c r="AF12" i="1"/>
  <c r="AF20" i="1"/>
  <c r="AF28" i="1"/>
  <c r="AF36" i="1"/>
  <c r="AF9" i="1"/>
  <c r="AF14" i="1"/>
  <c r="AF17" i="1"/>
  <c r="AF22" i="1"/>
  <c r="AF25" i="1"/>
  <c r="AF30" i="1"/>
  <c r="AF33" i="1"/>
  <c r="AF38" i="1"/>
  <c r="AF41" i="1"/>
  <c r="AK9" i="1"/>
  <c r="AM9" i="1" s="1"/>
  <c r="AK10" i="1"/>
  <c r="AM10" i="1" s="1"/>
  <c r="AK11" i="1"/>
  <c r="AM11" i="1"/>
  <c r="AK12" i="1"/>
  <c r="AM12" i="1" s="1"/>
  <c r="AK13" i="1"/>
  <c r="AM13" i="1" s="1"/>
  <c r="AK14" i="1"/>
  <c r="AM14" i="1" s="1"/>
  <c r="AK15" i="1"/>
  <c r="AM15" i="1"/>
  <c r="AK16" i="1"/>
  <c r="AM16" i="1"/>
  <c r="AK17" i="1"/>
  <c r="AM17" i="1" s="1"/>
  <c r="AK18" i="1"/>
  <c r="AM18" i="1" s="1"/>
  <c r="AK19" i="1"/>
  <c r="AM19" i="1"/>
  <c r="AK20" i="1"/>
  <c r="AM20" i="1" s="1"/>
  <c r="AK21" i="1"/>
  <c r="AM21" i="1" s="1"/>
  <c r="AK22" i="1"/>
  <c r="AM22" i="1" s="1"/>
  <c r="AK23" i="1"/>
  <c r="AM23" i="1"/>
  <c r="AK24" i="1"/>
  <c r="AM24" i="1"/>
  <c r="AK25" i="1"/>
  <c r="AM25" i="1" s="1"/>
  <c r="AK26" i="1"/>
  <c r="AM26" i="1" s="1"/>
  <c r="AK27" i="1"/>
  <c r="AM27" i="1"/>
  <c r="AK28" i="1"/>
  <c r="AM28" i="1" s="1"/>
  <c r="AK29" i="1"/>
  <c r="AM29" i="1" s="1"/>
  <c r="AK30" i="1"/>
  <c r="AM30" i="1" s="1"/>
  <c r="AK31" i="1"/>
  <c r="AM31" i="1"/>
  <c r="AK32" i="1"/>
  <c r="AM32" i="1"/>
  <c r="AK33" i="1"/>
  <c r="AM33" i="1" s="1"/>
  <c r="AK34" i="1"/>
  <c r="AM34" i="1" s="1"/>
  <c r="AK35" i="1"/>
  <c r="AM35" i="1"/>
  <c r="AK36" i="1"/>
  <c r="AM36" i="1" s="1"/>
  <c r="AK37" i="1"/>
  <c r="AM37" i="1" s="1"/>
  <c r="AK38" i="1"/>
  <c r="AM38" i="1" s="1"/>
  <c r="AK39" i="1"/>
  <c r="AM39" i="1"/>
  <c r="AK40" i="1"/>
  <c r="AM40" i="1"/>
  <c r="AK41" i="1"/>
  <c r="AM41" i="1" s="1"/>
  <c r="AK42" i="1"/>
  <c r="AM42" i="1" s="1"/>
  <c r="AF13" i="1"/>
  <c r="AF15" i="1"/>
  <c r="AF16" i="1"/>
  <c r="AF21" i="1"/>
  <c r="AF23" i="1"/>
  <c r="AF29" i="1"/>
  <c r="AF31" i="1"/>
  <c r="AF37" i="1"/>
  <c r="AF39" i="1"/>
  <c r="AF40" i="1"/>
  <c r="AF42" i="1"/>
  <c r="AE9" i="1"/>
  <c r="AG9" i="1" s="1"/>
  <c r="AE10" i="1"/>
  <c r="AG10" i="1" s="1"/>
  <c r="AE11" i="1"/>
  <c r="AG11" i="1" s="1"/>
  <c r="AE12" i="1"/>
  <c r="AG12" i="1" s="1"/>
  <c r="AE13" i="1"/>
  <c r="AE14" i="1"/>
  <c r="AE15" i="1"/>
  <c r="AE16" i="1"/>
  <c r="AG16" i="1" s="1"/>
  <c r="AE17" i="1"/>
  <c r="AG17" i="1" s="1"/>
  <c r="AE18" i="1"/>
  <c r="AG18" i="1" s="1"/>
  <c r="AE19" i="1"/>
  <c r="AG19" i="1" s="1"/>
  <c r="AE20" i="1"/>
  <c r="AG20" i="1" s="1"/>
  <c r="AE21" i="1"/>
  <c r="AG21" i="1" s="1"/>
  <c r="AE22" i="1"/>
  <c r="AG22" i="1" s="1"/>
  <c r="AE23" i="1"/>
  <c r="AG23" i="1" s="1"/>
  <c r="AE24" i="1"/>
  <c r="AE25" i="1"/>
  <c r="AE26" i="1"/>
  <c r="AE27" i="1"/>
  <c r="AG27" i="1" s="1"/>
  <c r="AE28" i="1"/>
  <c r="AE29" i="1"/>
  <c r="AG29" i="1" s="1"/>
  <c r="AE30" i="1"/>
  <c r="AE31" i="1"/>
  <c r="AG31" i="1" s="1"/>
  <c r="AE32" i="1"/>
  <c r="AG32" i="1" s="1"/>
  <c r="AE33" i="1"/>
  <c r="AE34" i="1"/>
  <c r="AG34" i="1" s="1"/>
  <c r="AE35" i="1"/>
  <c r="AG35" i="1" s="1"/>
  <c r="AE36" i="1"/>
  <c r="AE37" i="1"/>
  <c r="AG37" i="1" s="1"/>
  <c r="AE38" i="1"/>
  <c r="AG38" i="1" s="1"/>
  <c r="AE39" i="1"/>
  <c r="AE40" i="1"/>
  <c r="AG40" i="1" s="1"/>
  <c r="AE41" i="1"/>
  <c r="AG41" i="1" s="1"/>
  <c r="AE42" i="1"/>
  <c r="AG42" i="1" s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A21" i="1"/>
  <c r="AA19" i="1"/>
  <c r="AA14" i="1"/>
  <c r="AA3" i="1"/>
  <c r="AA4" i="1"/>
  <c r="AA5" i="1"/>
  <c r="AA6" i="1"/>
  <c r="AA7" i="1"/>
  <c r="AA8" i="1"/>
  <c r="AA9" i="1"/>
  <c r="AA10" i="1"/>
  <c r="AA11" i="1"/>
  <c r="AA12" i="1"/>
  <c r="AA13" i="1"/>
  <c r="AA15" i="1"/>
  <c r="AA16" i="1"/>
  <c r="AA17" i="1"/>
  <c r="AA18" i="1"/>
  <c r="AA20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2" i="1"/>
  <c r="AG14" i="1" l="1"/>
  <c r="AH14" i="1" s="1"/>
  <c r="AI14" i="1" s="1"/>
  <c r="AN14" i="1" s="1"/>
  <c r="AG30" i="1"/>
  <c r="AH30" i="1" s="1"/>
  <c r="AI30" i="1" s="1"/>
  <c r="AN30" i="1" s="1"/>
  <c r="AG25" i="1"/>
  <c r="AH25" i="1" s="1"/>
  <c r="AI25" i="1" s="1"/>
  <c r="AN25" i="1" s="1"/>
  <c r="AG24" i="1"/>
  <c r="AH24" i="1" s="1"/>
  <c r="AI24" i="1" s="1"/>
  <c r="AN24" i="1" s="1"/>
  <c r="AG13" i="1"/>
  <c r="AH13" i="1" s="1"/>
  <c r="AI13" i="1" s="1"/>
  <c r="AN13" i="1" s="1"/>
  <c r="AG36" i="1"/>
  <c r="AH36" i="1" s="1"/>
  <c r="AI36" i="1" s="1"/>
  <c r="AN36" i="1" s="1"/>
  <c r="AG28" i="1"/>
  <c r="AH28" i="1" s="1"/>
  <c r="AI28" i="1" s="1"/>
  <c r="AN28" i="1" s="1"/>
  <c r="AG26" i="1"/>
  <c r="AH26" i="1" s="1"/>
  <c r="AI26" i="1" s="1"/>
  <c r="AN26" i="1" s="1"/>
  <c r="AG33" i="1"/>
  <c r="AH33" i="1" s="1"/>
  <c r="AI33" i="1" s="1"/>
  <c r="AN33" i="1" s="1"/>
  <c r="AG39" i="1"/>
  <c r="AH39" i="1" s="1"/>
  <c r="AI39" i="1" s="1"/>
  <c r="AN39" i="1" s="1"/>
  <c r="AG15" i="1"/>
  <c r="AH15" i="1" s="1"/>
  <c r="AI15" i="1" s="1"/>
  <c r="AN15" i="1" s="1"/>
  <c r="AH23" i="1"/>
  <c r="AI23" i="1" s="1"/>
  <c r="AN23" i="1" s="1"/>
  <c r="AH31" i="1"/>
  <c r="AI31" i="1" s="1"/>
  <c r="AN31" i="1" s="1"/>
  <c r="AH35" i="1"/>
  <c r="AI35" i="1" s="1"/>
  <c r="AN35" i="1" s="1"/>
  <c r="AH27" i="1"/>
  <c r="AI27" i="1" s="1"/>
  <c r="AN27" i="1" s="1"/>
  <c r="AH19" i="1"/>
  <c r="AI19" i="1" s="1"/>
  <c r="AN19" i="1" s="1"/>
  <c r="AH11" i="1"/>
  <c r="AI11" i="1" s="1"/>
  <c r="AN11" i="1" s="1"/>
  <c r="AH42" i="1"/>
  <c r="AI42" i="1" s="1"/>
  <c r="AN42" i="1" s="1"/>
  <c r="AH34" i="1"/>
  <c r="AI34" i="1" s="1"/>
  <c r="AN34" i="1" s="1"/>
  <c r="AH18" i="1"/>
  <c r="AI18" i="1" s="1"/>
  <c r="AN18" i="1" s="1"/>
  <c r="AH10" i="1"/>
  <c r="AI10" i="1" s="1"/>
  <c r="AN10" i="1" s="1"/>
  <c r="AH41" i="1"/>
  <c r="AI41" i="1" s="1"/>
  <c r="AN41" i="1" s="1"/>
  <c r="AH17" i="1"/>
  <c r="AI17" i="1" s="1"/>
  <c r="AN17" i="1" s="1"/>
  <c r="AH9" i="1"/>
  <c r="AI9" i="1" s="1"/>
  <c r="AN9" i="1" s="1"/>
  <c r="AH40" i="1"/>
  <c r="AI40" i="1" s="1"/>
  <c r="AN40" i="1" s="1"/>
  <c r="AH32" i="1"/>
  <c r="AI32" i="1" s="1"/>
  <c r="AN32" i="1" s="1"/>
  <c r="AH16" i="1"/>
  <c r="AI16" i="1" s="1"/>
  <c r="AN16" i="1" s="1"/>
  <c r="AH37" i="1"/>
  <c r="AI37" i="1" s="1"/>
  <c r="AN37" i="1" s="1"/>
  <c r="AH21" i="1"/>
  <c r="AI21" i="1" s="1"/>
  <c r="AN21" i="1" s="1"/>
  <c r="AH38" i="1"/>
  <c r="AI38" i="1" s="1"/>
  <c r="AN38" i="1" s="1"/>
  <c r="AH22" i="1"/>
  <c r="AI22" i="1" s="1"/>
  <c r="AN22" i="1" s="1"/>
  <c r="AH29" i="1"/>
  <c r="AI29" i="1" s="1"/>
  <c r="AN29" i="1" s="1"/>
  <c r="AH20" i="1"/>
  <c r="AI20" i="1" s="1"/>
  <c r="AN20" i="1" s="1"/>
  <c r="AH12" i="1"/>
  <c r="AI12" i="1" s="1"/>
  <c r="AN12" i="1" s="1"/>
  <c r="AK3" i="1"/>
  <c r="AM3" i="1" s="1"/>
  <c r="AK4" i="1"/>
  <c r="AM4" i="1" s="1"/>
  <c r="AK5" i="1"/>
  <c r="AM5" i="1" s="1"/>
  <c r="AK6" i="1"/>
  <c r="AM6" i="1" s="1"/>
  <c r="AK7" i="1"/>
  <c r="AM7" i="1" s="1"/>
  <c r="AK8" i="1"/>
  <c r="AM8" i="1" s="1"/>
  <c r="AK2" i="1"/>
  <c r="AM2" i="1" s="1"/>
  <c r="AF3" i="1"/>
  <c r="AF4" i="1"/>
  <c r="AF5" i="1"/>
  <c r="AF6" i="1"/>
  <c r="AF7" i="1"/>
  <c r="AF8" i="1"/>
  <c r="AF2" i="1"/>
  <c r="AE3" i="1"/>
  <c r="AE4" i="1"/>
  <c r="AE5" i="1"/>
  <c r="AE6" i="1"/>
  <c r="AE7" i="1"/>
  <c r="AE8" i="1"/>
  <c r="AE2" i="1"/>
  <c r="AG8" i="1" l="1"/>
  <c r="AG7" i="1"/>
  <c r="AG6" i="1"/>
  <c r="AG5" i="1"/>
  <c r="AG4" i="1"/>
  <c r="AG3" i="1"/>
  <c r="AG2" i="1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AC3" i="1"/>
  <c r="AC4" i="1"/>
  <c r="AC5" i="1"/>
  <c r="AC6" i="1"/>
  <c r="AC7" i="1"/>
  <c r="AC8" i="1"/>
  <c r="AC2" i="1"/>
  <c r="AH6" i="1" l="1"/>
  <c r="AI6" i="1" s="1"/>
  <c r="AN6" i="1" s="1"/>
  <c r="AH5" i="1"/>
  <c r="AI5" i="1" s="1"/>
  <c r="AN5" i="1" s="1"/>
  <c r="AH7" i="1"/>
  <c r="AI7" i="1" s="1"/>
  <c r="AN7" i="1" s="1"/>
  <c r="AH8" i="1"/>
  <c r="AI8" i="1" s="1"/>
  <c r="AN8" i="1" s="1"/>
  <c r="AH3" i="1"/>
  <c r="AI3" i="1" s="1"/>
  <c r="AN3" i="1" s="1"/>
  <c r="AH2" i="1"/>
  <c r="AI2" i="1" s="1"/>
  <c r="AN2" i="1" s="1"/>
  <c r="AH4" i="1"/>
  <c r="AI4" i="1" s="1"/>
  <c r="AN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biao</author>
  </authors>
  <commentList>
    <comment ref="Q1" authorId="0" shapeId="0" xr:uid="{FFE2BD8D-7126-487E-BA42-2771152F3354}">
      <text>
        <r>
          <rPr>
            <b/>
            <sz val="9"/>
            <color indexed="81"/>
            <rFont val="宋体"/>
            <family val="3"/>
            <charset val="134"/>
          </rPr>
          <t>biao:</t>
        </r>
        <r>
          <rPr>
            <sz val="9"/>
            <color indexed="81"/>
            <rFont val="宋体"/>
            <family val="3"/>
            <charset val="134"/>
          </rPr>
          <t xml:space="preserve">
运输费用</t>
        </r>
      </text>
    </comment>
    <comment ref="W1" authorId="0" shapeId="0" xr:uid="{49F2EA65-DBFC-4FAF-AEA1-BD9EEC81BE5E}">
      <text>
        <r>
          <rPr>
            <b/>
            <sz val="9"/>
            <color indexed="81"/>
            <rFont val="宋体"/>
            <family val="3"/>
            <charset val="134"/>
          </rPr>
          <t>biao:</t>
        </r>
        <r>
          <rPr>
            <sz val="9"/>
            <color indexed="81"/>
            <rFont val="宋体"/>
            <family val="3"/>
            <charset val="134"/>
          </rPr>
          <t xml:space="preserve">
托收费用</t>
        </r>
      </text>
    </comment>
    <comment ref="AC1" authorId="0" shapeId="0" xr:uid="{6AEB46B5-16A5-4D07-9D98-073ED86BCD34}">
      <text>
        <r>
          <rPr>
            <b/>
            <sz val="9"/>
            <color indexed="81"/>
            <rFont val="宋体"/>
            <family val="3"/>
            <charset val="134"/>
          </rPr>
          <t>biao:</t>
        </r>
        <r>
          <rPr>
            <sz val="9"/>
            <color indexed="81"/>
            <rFont val="宋体"/>
            <family val="3"/>
            <charset val="134"/>
          </rPr>
          <t xml:space="preserve">
实际运输包裹数</t>
        </r>
      </text>
    </comment>
    <comment ref="AD1" authorId="0" shapeId="0" xr:uid="{B4F7895B-9744-4959-BD12-E06A71B55618}">
      <text>
        <r>
          <rPr>
            <b/>
            <sz val="9"/>
            <color indexed="81"/>
            <rFont val="宋体"/>
            <family val="3"/>
            <charset val="134"/>
          </rPr>
          <t>biao:</t>
        </r>
        <r>
          <rPr>
            <sz val="9"/>
            <color indexed="81"/>
            <rFont val="宋体"/>
            <family val="3"/>
            <charset val="134"/>
          </rPr>
          <t xml:space="preserve">
实际运输单个包裹的重量</t>
        </r>
      </text>
    </comment>
  </commentList>
</comments>
</file>

<file path=xl/sharedStrings.xml><?xml version="1.0" encoding="utf-8"?>
<sst xmlns="http://schemas.openxmlformats.org/spreadsheetml/2006/main" count="839" uniqueCount="304">
  <si>
    <t>Contra reembolsos</t>
  </si>
  <si>
    <t>S Valencia</t>
  </si>
  <si>
    <t>Fecha</t>
    <phoneticPr fontId="1" type="noConversion"/>
  </si>
  <si>
    <t>Exp.</t>
    <phoneticPr fontId="1" type="noConversion"/>
  </si>
  <si>
    <t>Bul</t>
    <phoneticPr fontId="1" type="noConversion"/>
  </si>
  <si>
    <t>Kilos</t>
    <phoneticPr fontId="1" type="noConversion"/>
  </si>
  <si>
    <t>Orig/Dest</t>
  </si>
  <si>
    <t>Orig/Dest</t>
    <phoneticPr fontId="1" type="noConversion"/>
  </si>
  <si>
    <t>Albarán</t>
    <phoneticPr fontId="1" type="noConversion"/>
  </si>
  <si>
    <t>Remitente/Consig.</t>
    <phoneticPr fontId="1" type="noConversion"/>
  </si>
  <si>
    <t>Portes</t>
    <phoneticPr fontId="1" type="noConversion"/>
  </si>
  <si>
    <t>Gastos
Reembo Gastos</t>
    <phoneticPr fontId="1" type="noConversion"/>
  </si>
  <si>
    <t>Total</t>
    <phoneticPr fontId="1" type="noConversion"/>
  </si>
  <si>
    <t>Seguro</t>
    <phoneticPr fontId="1" type="noConversion"/>
  </si>
  <si>
    <t>SAD</t>
    <phoneticPr fontId="1" type="noConversion"/>
  </si>
  <si>
    <t>S Lisboa</t>
  </si>
  <si>
    <t>S Cordoba</t>
  </si>
  <si>
    <t>BUL</t>
    <phoneticPr fontId="1" type="noConversion"/>
  </si>
  <si>
    <t>KILO</t>
    <phoneticPr fontId="1" type="noConversion"/>
  </si>
  <si>
    <t>S Estepa</t>
    <phoneticPr fontId="1" type="noConversion"/>
  </si>
  <si>
    <t>Madrid</t>
    <phoneticPr fontId="1" type="noConversion"/>
  </si>
  <si>
    <t>MAS</t>
  </si>
  <si>
    <t>MAS</t>
    <phoneticPr fontId="1" type="noConversion"/>
  </si>
  <si>
    <t>DEST</t>
    <phoneticPr fontId="1" type="noConversion"/>
  </si>
  <si>
    <t>porte</t>
    <phoneticPr fontId="1" type="noConversion"/>
  </si>
  <si>
    <t>A</t>
  </si>
  <si>
    <t>A</t>
    <phoneticPr fontId="1" type="noConversion"/>
  </si>
  <si>
    <t>MODEL</t>
    <phoneticPr fontId="1" type="noConversion"/>
  </si>
  <si>
    <t>B</t>
  </si>
  <si>
    <t>B</t>
    <phoneticPr fontId="1" type="noConversion"/>
  </si>
  <si>
    <t>C</t>
  </si>
  <si>
    <t>C</t>
    <phoneticPr fontId="1" type="noConversion"/>
  </si>
  <si>
    <t>D</t>
  </si>
  <si>
    <t>D</t>
    <phoneticPr fontId="1" type="noConversion"/>
  </si>
  <si>
    <t>BULTOS</t>
    <phoneticPr fontId="1" type="noConversion"/>
  </si>
  <si>
    <t>PORTES</t>
    <phoneticPr fontId="1" type="noConversion"/>
  </si>
  <si>
    <t>MAXIMAS-V</t>
    <phoneticPr fontId="1" type="noConversion"/>
  </si>
  <si>
    <t>MAXIMAS-KG</t>
    <phoneticPr fontId="1" type="noConversion"/>
  </si>
  <si>
    <t>PENINSULA</t>
    <phoneticPr fontId="1" type="noConversion"/>
  </si>
  <si>
    <t>PORTUGAL-A</t>
    <phoneticPr fontId="1" type="noConversion"/>
  </si>
  <si>
    <t>`</t>
    <phoneticPr fontId="1" type="noConversion"/>
  </si>
  <si>
    <t>PORTUGAL-B</t>
    <phoneticPr fontId="1" type="noConversion"/>
  </si>
  <si>
    <t>PORTUGAL-C</t>
    <phoneticPr fontId="1" type="noConversion"/>
  </si>
  <si>
    <t>modelo</t>
    <phoneticPr fontId="1" type="noConversion"/>
  </si>
  <si>
    <t>S San andres de la barca</t>
    <phoneticPr fontId="1" type="noConversion"/>
  </si>
  <si>
    <t>S Malaga</t>
    <phoneticPr fontId="1" type="noConversion"/>
  </si>
  <si>
    <t>S Sevilla</t>
    <phoneticPr fontId="1" type="noConversion"/>
  </si>
  <si>
    <t>S Los barrios</t>
    <phoneticPr fontId="1" type="noConversion"/>
  </si>
  <si>
    <t>S Alcala de guadaira</t>
    <phoneticPr fontId="1" type="noConversion"/>
  </si>
  <si>
    <t>S Sisante</t>
    <phoneticPr fontId="1" type="noConversion"/>
  </si>
  <si>
    <t>S Villanueva de castellon</t>
    <phoneticPr fontId="1" type="noConversion"/>
  </si>
  <si>
    <t>S Mula</t>
    <phoneticPr fontId="1" type="noConversion"/>
  </si>
  <si>
    <t>S El ejido</t>
    <phoneticPr fontId="1" type="noConversion"/>
  </si>
  <si>
    <t>S Posadas</t>
    <phoneticPr fontId="1" type="noConversion"/>
  </si>
  <si>
    <t>S Punta umbria</t>
    <phoneticPr fontId="1" type="noConversion"/>
  </si>
  <si>
    <t>S Huelva</t>
    <phoneticPr fontId="1" type="noConversion"/>
  </si>
  <si>
    <t>S Castilleja de la cuesta</t>
    <phoneticPr fontId="1" type="noConversion"/>
  </si>
  <si>
    <t>S Torrevieja</t>
    <phoneticPr fontId="1" type="noConversion"/>
  </si>
  <si>
    <t>S Alfaz del pi</t>
    <phoneticPr fontId="1" type="noConversion"/>
  </si>
  <si>
    <t>S Ibi</t>
    <phoneticPr fontId="1" type="noConversion"/>
  </si>
  <si>
    <t>S Mijas</t>
    <phoneticPr fontId="1" type="noConversion"/>
  </si>
  <si>
    <t>S Chilches</t>
    <phoneticPr fontId="1" type="noConversion"/>
  </si>
  <si>
    <t>S Totana</t>
    <phoneticPr fontId="1" type="noConversion"/>
  </si>
  <si>
    <t>S Denia</t>
    <phoneticPr fontId="1" type="noConversion"/>
  </si>
  <si>
    <t>S Los palacios y villafranc</t>
    <phoneticPr fontId="1" type="noConversion"/>
  </si>
  <si>
    <t>S Cadiz</t>
    <phoneticPr fontId="1" type="noConversion"/>
  </si>
  <si>
    <t>S Almendralejo</t>
    <phoneticPr fontId="1" type="noConversion"/>
  </si>
  <si>
    <t>LBadalona</t>
    <phoneticPr fontId="1" type="noConversion"/>
  </si>
  <si>
    <t>LBarcelona</t>
    <phoneticPr fontId="1" type="noConversion"/>
  </si>
  <si>
    <t>LBenidorm</t>
    <phoneticPr fontId="1" type="noConversion"/>
  </si>
  <si>
    <t>LCastellon</t>
    <phoneticPr fontId="1" type="noConversion"/>
  </si>
  <si>
    <t>LCee</t>
    <phoneticPr fontId="1" type="noConversion"/>
  </si>
  <si>
    <t>LDos hermanas</t>
    <phoneticPr fontId="1" type="noConversion"/>
  </si>
  <si>
    <t>LLlerena</t>
    <phoneticPr fontId="1" type="noConversion"/>
  </si>
  <si>
    <t>LMálaga</t>
    <phoneticPr fontId="1" type="noConversion"/>
  </si>
  <si>
    <t>LSevilla</t>
    <phoneticPr fontId="1" type="noConversion"/>
  </si>
  <si>
    <t>LValencia</t>
    <phoneticPr fontId="1" type="noConversion"/>
  </si>
  <si>
    <t>LZaragoza</t>
    <phoneticPr fontId="1" type="noConversion"/>
  </si>
  <si>
    <t>S Alcira</t>
    <phoneticPr fontId="1" type="noConversion"/>
  </si>
  <si>
    <t>S Alicante</t>
    <phoneticPr fontId="1" type="noConversion"/>
  </si>
  <si>
    <t>S Aspe</t>
    <phoneticPr fontId="1" type="noConversion"/>
  </si>
  <si>
    <t>S Badajoz</t>
    <phoneticPr fontId="1" type="noConversion"/>
  </si>
  <si>
    <t>S Barbate</t>
    <phoneticPr fontId="1" type="noConversion"/>
  </si>
  <si>
    <t>S Baza</t>
    <phoneticPr fontId="1" type="noConversion"/>
  </si>
  <si>
    <t>S Benidorm</t>
    <phoneticPr fontId="1" type="noConversion"/>
  </si>
  <si>
    <t>S Caceres</t>
    <phoneticPr fontId="1" type="noConversion"/>
  </si>
  <si>
    <t>S Carcaixent</t>
    <phoneticPr fontId="1" type="noConversion"/>
  </si>
  <si>
    <t>S Castellon</t>
    <phoneticPr fontId="1" type="noConversion"/>
  </si>
  <si>
    <t>S Castillo, el (san luis de</t>
    <phoneticPr fontId="1" type="noConversion"/>
  </si>
  <si>
    <t>S Catarroja</t>
    <phoneticPr fontId="1" type="noConversion"/>
  </si>
  <si>
    <t>S El puerto de santa mari</t>
    <phoneticPr fontId="1" type="noConversion"/>
  </si>
  <si>
    <t>S Elche</t>
    <phoneticPr fontId="1" type="noConversion"/>
  </si>
  <si>
    <t>S Espartinas</t>
    <phoneticPr fontId="1" type="noConversion"/>
  </si>
  <si>
    <t>S Fuengirola</t>
    <phoneticPr fontId="1" type="noConversion"/>
  </si>
  <si>
    <t>S Hellin</t>
    <phoneticPr fontId="1" type="noConversion"/>
  </si>
  <si>
    <t>S Jerez de la frontera</t>
    <phoneticPr fontId="1" type="noConversion"/>
  </si>
  <si>
    <t>S La linea de la concepci</t>
    <phoneticPr fontId="1" type="noConversion"/>
  </si>
  <si>
    <t>S La roda</t>
    <phoneticPr fontId="1" type="noConversion"/>
  </si>
  <si>
    <t>S Las gabias</t>
    <phoneticPr fontId="1" type="noConversion"/>
  </si>
  <si>
    <t>S Linares</t>
    <phoneticPr fontId="1" type="noConversion"/>
  </si>
  <si>
    <t>S Lisboa</t>
    <phoneticPr fontId="1" type="noConversion"/>
  </si>
  <si>
    <t>S Llerena</t>
    <phoneticPr fontId="1" type="noConversion"/>
  </si>
  <si>
    <t>S Lorca</t>
    <phoneticPr fontId="1" type="noConversion"/>
  </si>
  <si>
    <t>S Moguer</t>
    <phoneticPr fontId="1" type="noConversion"/>
  </si>
  <si>
    <t>S Moriles</t>
    <phoneticPr fontId="1" type="noConversion"/>
  </si>
  <si>
    <t>S Motril</t>
    <phoneticPr fontId="1" type="noConversion"/>
  </si>
  <si>
    <t>S Murcia</t>
    <phoneticPr fontId="1" type="noConversion"/>
  </si>
  <si>
    <t>S Punta prima</t>
    <phoneticPr fontId="1" type="noConversion"/>
  </si>
  <si>
    <t>S Rincon de la victoria</t>
    <phoneticPr fontId="1" type="noConversion"/>
  </si>
  <si>
    <t>S Rojales</t>
    <phoneticPr fontId="1" type="noConversion"/>
  </si>
  <si>
    <t>S Ronda</t>
    <phoneticPr fontId="1" type="noConversion"/>
  </si>
  <si>
    <t>S Roquetas de mar</t>
    <phoneticPr fontId="1" type="noConversion"/>
  </si>
  <si>
    <t>S San luis de sabinillas</t>
    <phoneticPr fontId="1" type="noConversion"/>
  </si>
  <si>
    <t>S San pedro del pinatar</t>
    <phoneticPr fontId="1" type="noConversion"/>
  </si>
  <si>
    <t>S San roque</t>
    <phoneticPr fontId="1" type="noConversion"/>
  </si>
  <si>
    <t>S Tomelloso</t>
    <phoneticPr fontId="1" type="noConversion"/>
  </si>
  <si>
    <t>S Torre del mar</t>
    <phoneticPr fontId="1" type="noConversion"/>
  </si>
  <si>
    <t>S Yecla</t>
    <phoneticPr fontId="1" type="noConversion"/>
  </si>
  <si>
    <t>TOTAL</t>
    <phoneticPr fontId="1" type="noConversion"/>
  </si>
  <si>
    <t>校验结果</t>
    <phoneticPr fontId="1" type="noConversion"/>
  </si>
  <si>
    <t>备注</t>
    <phoneticPr fontId="1" type="noConversion"/>
  </si>
  <si>
    <t>托收金额</t>
    <phoneticPr fontId="1" type="noConversion"/>
  </si>
  <si>
    <t>托收时间</t>
    <phoneticPr fontId="1" type="noConversion"/>
  </si>
  <si>
    <t>托收佣金</t>
    <phoneticPr fontId="1" type="noConversion"/>
  </si>
  <si>
    <t>公司</t>
  </si>
  <si>
    <t>时间</t>
  </si>
  <si>
    <t>订单号</t>
  </si>
  <si>
    <t>金额</t>
  </si>
  <si>
    <t>客户名称</t>
  </si>
  <si>
    <t>Unico</t>
  </si>
  <si>
    <t>JUN TAN</t>
  </si>
  <si>
    <t>BAZAR ASIATICO FENGYUANG S.L.U</t>
  </si>
  <si>
    <t>QIAOLI CHEN</t>
  </si>
  <si>
    <t>BIN ZHAO</t>
  </si>
  <si>
    <t>ZIHAO WU</t>
  </si>
  <si>
    <t>HAIMIN ZOU</t>
  </si>
  <si>
    <t>JIN XING WANG S.L U</t>
  </si>
  <si>
    <t>XIAORONG LI LI</t>
  </si>
  <si>
    <t>TOUCHPHONE,S.L</t>
  </si>
  <si>
    <t>JUNTAO XIAO</t>
  </si>
  <si>
    <t>LIN LAN PING</t>
  </si>
  <si>
    <t>校验结果</t>
    <phoneticPr fontId="1" type="noConversion"/>
  </si>
  <si>
    <t>S Carriço</t>
  </si>
  <si>
    <t>GXSD2023070015</t>
  </si>
  <si>
    <t>Chongyi chen</t>
  </si>
  <si>
    <t>S Alhos vedros</t>
  </si>
  <si>
    <t>Sereias modernas unipessoa</t>
  </si>
  <si>
    <t>S Estremoz</t>
  </si>
  <si>
    <t>Verdante jasmin lda</t>
  </si>
  <si>
    <t>S Agualva-cacém</t>
  </si>
  <si>
    <t>GXSD202307060019</t>
  </si>
  <si>
    <t>Youngway lda</t>
  </si>
  <si>
    <t>S Montijo</t>
  </si>
  <si>
    <t>GXSD202307060021</t>
  </si>
  <si>
    <t>Futuro encantado lda</t>
  </si>
  <si>
    <t>S Alcabideche</t>
  </si>
  <si>
    <t>Aurora celestial unipessoal l</t>
  </si>
  <si>
    <t>Importancia simpatica unipes</t>
  </si>
  <si>
    <t>S Mem martins</t>
  </si>
  <si>
    <t>Folia erudita unipessoal lda</t>
  </si>
  <si>
    <t>GXSD202307130001</t>
  </si>
  <si>
    <t>S Portimão</t>
  </si>
  <si>
    <t>GXSD202307130005</t>
  </si>
  <si>
    <t>Diyan zhou</t>
  </si>
  <si>
    <t>S Torres vedras</t>
  </si>
  <si>
    <t>Incrivel sorriso iunip lda</t>
  </si>
  <si>
    <t>S Odivelas</t>
  </si>
  <si>
    <t>Casa shao lda</t>
  </si>
  <si>
    <t>S Arruda dos vinhos</t>
  </si>
  <si>
    <t>Weiyue liu</t>
  </si>
  <si>
    <t>S Santarém</t>
  </si>
  <si>
    <t>GXSD202307170013</t>
  </si>
  <si>
    <t>Yigafour - exploracao de co</t>
  </si>
  <si>
    <t>S Caldas da rainha</t>
  </si>
  <si>
    <t>Shuangjie ye lda</t>
  </si>
  <si>
    <t>S Alenquer</t>
  </si>
  <si>
    <t>Mao &amp; qin importacao e exp</t>
  </si>
  <si>
    <t>S Portalegre</t>
  </si>
  <si>
    <t>Sen wei - exploracao de rest</t>
  </si>
  <si>
    <t>S Leiria</t>
  </si>
  <si>
    <t>Lendas e tesouros unip. lda</t>
  </si>
  <si>
    <t>S Famões</t>
  </si>
  <si>
    <t>GXSD202307170025</t>
  </si>
  <si>
    <t>Surpresas e aventuras lda</t>
  </si>
  <si>
    <t>Pedidocomum unipessoal ld</t>
  </si>
  <si>
    <t>S Aldeia de paio pires</t>
  </si>
  <si>
    <t>Supremepeople lda</t>
  </si>
  <si>
    <t>Yunfei li</t>
  </si>
  <si>
    <t>Fabulas &amp; deuses unipessoa</t>
  </si>
  <si>
    <t>Lefei huang</t>
  </si>
  <si>
    <t>S Castro verde</t>
  </si>
  <si>
    <t>Chen xiaoping</t>
  </si>
  <si>
    <t>Jinwei zhang</t>
  </si>
  <si>
    <t>Hanhan lda</t>
  </si>
  <si>
    <t>S Oeiras</t>
  </si>
  <si>
    <t>Ilhafortuna lda</t>
  </si>
  <si>
    <t>S Vieira de leiria</t>
  </si>
  <si>
    <t>Haoyunlai lda</t>
  </si>
  <si>
    <t>Agenda melodica lda ???</t>
  </si>
  <si>
    <t>LVila do conde</t>
  </si>
  <si>
    <t>Deep smile unipessoal lda</t>
  </si>
  <si>
    <t>S Torres novas</t>
  </si>
  <si>
    <t>Jianhua yang</t>
  </si>
  <si>
    <t>Momentos estivais unipesso</t>
  </si>
  <si>
    <t>S Pinhal novo</t>
  </si>
  <si>
    <t>Altura solene unipessoal lda</t>
  </si>
  <si>
    <t>S Almada</t>
  </si>
  <si>
    <t>Dragon calendar lda</t>
  </si>
  <si>
    <t>S Setúbal</t>
  </si>
  <si>
    <t>GXSD202307250014</t>
  </si>
  <si>
    <t>Liu fang unipessoal lda</t>
  </si>
  <si>
    <t>S Carriço</t>
    <phoneticPr fontId="1" type="noConversion"/>
  </si>
  <si>
    <t>999927919990</t>
  </si>
  <si>
    <t>999927934610</t>
  </si>
  <si>
    <t>999927941443</t>
  </si>
  <si>
    <t>999927948158</t>
  </si>
  <si>
    <t>999927955179</t>
  </si>
  <si>
    <t>999927959338</t>
  </si>
  <si>
    <t>999927959712</t>
  </si>
  <si>
    <t>88330635</t>
  </si>
  <si>
    <t>999927997818</t>
  </si>
  <si>
    <t>999927997863</t>
  </si>
  <si>
    <t>999928000467</t>
  </si>
  <si>
    <t>999928004195</t>
  </si>
  <si>
    <t>999928010547</t>
  </si>
  <si>
    <t>999928016366</t>
  </si>
  <si>
    <t>999928019225</t>
  </si>
  <si>
    <t>999928019259</t>
  </si>
  <si>
    <t>999928023377</t>
  </si>
  <si>
    <t>999928025240</t>
  </si>
  <si>
    <t>999928025291</t>
  </si>
  <si>
    <t>999928025381</t>
  </si>
  <si>
    <t>999928026908</t>
  </si>
  <si>
    <t>999928030016</t>
  </si>
  <si>
    <t>999928035154</t>
  </si>
  <si>
    <t>999928030902</t>
  </si>
  <si>
    <t>999928031016</t>
  </si>
  <si>
    <t>999928035427</t>
  </si>
  <si>
    <t>999928041244</t>
  </si>
  <si>
    <t>999928041293</t>
  </si>
  <si>
    <t>999928046943</t>
  </si>
  <si>
    <t>999928046965</t>
  </si>
  <si>
    <t>999928047569</t>
  </si>
  <si>
    <t>88560961</t>
  </si>
  <si>
    <t>999928075452</t>
  </si>
  <si>
    <t>999928075468</t>
  </si>
  <si>
    <t>999928083813</t>
  </si>
  <si>
    <t>999928084448</t>
  </si>
  <si>
    <t>999928084457</t>
  </si>
  <si>
    <t>999928084723</t>
  </si>
  <si>
    <t>157007040766</t>
  </si>
  <si>
    <t>166107050865</t>
  </si>
  <si>
    <t>230907071597</t>
  </si>
  <si>
    <t>250507071792</t>
  </si>
  <si>
    <t>14811506</t>
  </si>
  <si>
    <t>105907130197</t>
  </si>
  <si>
    <t>154707110748</t>
  </si>
  <si>
    <t>169807170906</t>
  </si>
  <si>
    <t>168007170884</t>
  </si>
  <si>
    <t>169007170895</t>
  </si>
  <si>
    <t>188807171125</t>
  </si>
  <si>
    <t>211707171361</t>
  </si>
  <si>
    <t>288407172133</t>
  </si>
  <si>
    <t>122707170404</t>
  </si>
  <si>
    <t>172007170934</t>
  </si>
  <si>
    <t>185307191089</t>
  </si>
  <si>
    <t>193007121167</t>
  </si>
  <si>
    <t>288307172132</t>
  </si>
  <si>
    <t>282207192071</t>
  </si>
  <si>
    <t>185407191090</t>
  </si>
  <si>
    <t>224207191515</t>
  </si>
  <si>
    <t>145307170634</t>
  </si>
  <si>
    <t>247507201762</t>
  </si>
  <si>
    <t>277407212030</t>
  </si>
  <si>
    <t>14542478</t>
  </si>
  <si>
    <t>169307242145</t>
  </si>
  <si>
    <t>74907240001</t>
  </si>
  <si>
    <t>122707270404</t>
  </si>
  <si>
    <t>34007270002</t>
  </si>
  <si>
    <t>220107271458</t>
  </si>
  <si>
    <t>P Lisboa</t>
    <phoneticPr fontId="1" type="noConversion"/>
  </si>
  <si>
    <t>S Alhos vedros</t>
    <phoneticPr fontId="1" type="noConversion"/>
  </si>
  <si>
    <t>S Estremoz</t>
    <phoneticPr fontId="1" type="noConversion"/>
  </si>
  <si>
    <t>S Agualva-cacém</t>
    <phoneticPr fontId="1" type="noConversion"/>
  </si>
  <si>
    <t>S Montijo</t>
    <phoneticPr fontId="1" type="noConversion"/>
  </si>
  <si>
    <t>S Mem martins</t>
    <phoneticPr fontId="1" type="noConversion"/>
  </si>
  <si>
    <t>S Castro verde</t>
    <phoneticPr fontId="1" type="noConversion"/>
  </si>
  <si>
    <t>S Alcabideche</t>
    <phoneticPr fontId="1" type="noConversion"/>
  </si>
  <si>
    <t>S Mem martins</t>
    <phoneticPr fontId="1" type="noConversion"/>
  </si>
  <si>
    <t>S Portimão</t>
    <phoneticPr fontId="1" type="noConversion"/>
  </si>
  <si>
    <t>S Torres vedras</t>
    <phoneticPr fontId="1" type="noConversion"/>
  </si>
  <si>
    <t>S Odivelas</t>
    <phoneticPr fontId="1" type="noConversion"/>
  </si>
  <si>
    <t>S Arruda dos vinhos</t>
    <phoneticPr fontId="1" type="noConversion"/>
  </si>
  <si>
    <t>S Santarém</t>
    <phoneticPr fontId="1" type="noConversion"/>
  </si>
  <si>
    <t>S Caldas da rainha</t>
    <phoneticPr fontId="1" type="noConversion"/>
  </si>
  <si>
    <t>S Alenquer</t>
    <phoneticPr fontId="1" type="noConversion"/>
  </si>
  <si>
    <t>S Portalegre</t>
    <phoneticPr fontId="1" type="noConversion"/>
  </si>
  <si>
    <t>S Leiria</t>
    <phoneticPr fontId="1" type="noConversion"/>
  </si>
  <si>
    <t>S Famões</t>
    <phoneticPr fontId="1" type="noConversion"/>
  </si>
  <si>
    <t>S Aldeia de paio pires</t>
    <phoneticPr fontId="1" type="noConversion"/>
  </si>
  <si>
    <t>S Castro verde</t>
    <phoneticPr fontId="1" type="noConversion"/>
  </si>
  <si>
    <t>S Oeiras</t>
    <phoneticPr fontId="1" type="noConversion"/>
  </si>
  <si>
    <t>S Vieira de leiria</t>
    <phoneticPr fontId="1" type="noConversion"/>
  </si>
  <si>
    <t>LVila do conde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</si>
</sst>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d/mm/yy;@"/>
    <numFmt numFmtId="177" formatCode="0.00_ ;[Red]\-0.00\ "/>
    <numFmt numFmtId="178" formatCode="0.00_ "/>
    <numFmt numFmtId="179" formatCode="yyyy\-mm\-dd;@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76" fontId="0" fillId="0" borderId="0" xfId="0" applyNumberFormat="1"/>
    <xf numFmtId="49" fontId="0" fillId="0" borderId="0" xfId="0" applyNumberFormat="1"/>
    <xf numFmtId="176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177" fontId="0" fillId="0" borderId="0" xfId="0" applyNumberFormat="1"/>
    <xf numFmtId="177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7" fontId="2" fillId="3" borderId="0" xfId="0" applyNumberFormat="1" applyFont="1" applyFill="1" applyAlignment="1">
      <alignment horizontal="center" vertical="center" wrapText="1"/>
    </xf>
    <xf numFmtId="177" fontId="2" fillId="3" borderId="0" xfId="0" applyNumberFormat="1" applyFon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177" fontId="0" fillId="0" borderId="0" xfId="0" applyNumberFormat="1" applyAlignment="1">
      <alignment horizontal="center"/>
    </xf>
    <xf numFmtId="178" fontId="2" fillId="2" borderId="0" xfId="0" applyNumberFormat="1" applyFon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/>
    </xf>
    <xf numFmtId="0" fontId="0" fillId="6" borderId="0" xfId="0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/>
    <xf numFmtId="177" fontId="0" fillId="3" borderId="0" xfId="0" applyNumberFormat="1" applyFill="1"/>
    <xf numFmtId="0" fontId="2" fillId="6" borderId="0" xfId="0" applyFont="1" applyFill="1" applyAlignment="1">
      <alignment horizontal="center" vertical="center"/>
    </xf>
    <xf numFmtId="179" fontId="0" fillId="0" borderId="0" xfId="0" applyNumberFormat="1"/>
    <xf numFmtId="177" fontId="2" fillId="6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42"/>
  <sheetViews>
    <sheetView topLeftCell="J1" workbookViewId="0">
      <pane ySplit="1" topLeftCell="A2" activePane="bottomLeft" state="frozen"/>
      <selection activeCell="G1" sqref="G1"/>
      <selection pane="bottomLeft" activeCell="X23" sqref="X23"/>
    </sheetView>
  </sheetViews>
  <sheetFormatPr defaultRowHeight="13.8" x14ac:dyDescent="0.25"/>
  <cols>
    <col min="1" max="1" width="10.88671875" style="1" customWidth="1"/>
    <col min="2" max="2" width="2.88671875" customWidth="1"/>
    <col min="3" max="3" width="16.5546875" style="2" customWidth="1"/>
    <col min="4" max="5" width="2.88671875" customWidth="1"/>
    <col min="6" max="6" width="6.6640625" style="6" customWidth="1"/>
    <col min="7" max="7" width="2.88671875" customWidth="1"/>
    <col min="8" max="8" width="7.109375" customWidth="1"/>
    <col min="9" max="9" width="3.5546875" customWidth="1"/>
    <col min="10" max="10" width="23.77734375" customWidth="1"/>
    <col min="11" max="12" width="2.88671875" customWidth="1"/>
    <col min="13" max="13" width="21.44140625" style="11" customWidth="1"/>
    <col min="14" max="14" width="28.6640625" customWidth="1"/>
    <col min="15" max="16" width="2.88671875" customWidth="1"/>
    <col min="17" max="17" width="9.44140625" style="7" customWidth="1"/>
    <col min="18" max="19" width="2.88671875" customWidth="1"/>
    <col min="20" max="20" width="8.88671875" style="7"/>
    <col min="21" max="22" width="2.88671875" customWidth="1"/>
    <col min="23" max="23" width="17.21875" style="7" customWidth="1"/>
    <col min="24" max="24" width="2.88671875" customWidth="1"/>
    <col min="25" max="25" width="8.88671875" style="7"/>
    <col min="26" max="26" width="2.88671875" customWidth="1"/>
    <col min="27" max="27" width="8.88671875" style="7"/>
    <col min="31" max="31" width="13.44140625" style="6" customWidth="1"/>
    <col min="32" max="32" width="8.88671875" style="6"/>
    <col min="35" max="35" width="10.44140625" customWidth="1"/>
    <col min="37" max="38" width="13.21875" customWidth="1"/>
    <col min="39" max="39" width="13.21875" style="7" customWidth="1"/>
    <col min="40" max="40" width="11.21875" customWidth="1"/>
  </cols>
  <sheetData>
    <row r="1" spans="1:41" s="4" customFormat="1" ht="31.2" x14ac:dyDescent="0.25">
      <c r="A1" s="3" t="s">
        <v>2</v>
      </c>
      <c r="C1" s="5" t="s">
        <v>3</v>
      </c>
      <c r="F1" s="4" t="s">
        <v>4</v>
      </c>
      <c r="H1" s="4" t="s">
        <v>5</v>
      </c>
      <c r="J1" s="4" t="s">
        <v>7</v>
      </c>
      <c r="M1" s="9" t="s">
        <v>8</v>
      </c>
      <c r="N1" s="4" t="s">
        <v>9</v>
      </c>
      <c r="Q1" s="13" t="s">
        <v>10</v>
      </c>
      <c r="T1" s="8" t="s">
        <v>13</v>
      </c>
      <c r="W1" s="12" t="s">
        <v>11</v>
      </c>
      <c r="Y1" s="8" t="s">
        <v>14</v>
      </c>
      <c r="AA1" s="8" t="s">
        <v>12</v>
      </c>
      <c r="AC1" s="24" t="s">
        <v>17</v>
      </c>
      <c r="AD1" s="24" t="s">
        <v>18</v>
      </c>
      <c r="AE1" s="24" t="s">
        <v>23</v>
      </c>
      <c r="AF1" s="24" t="s">
        <v>43</v>
      </c>
      <c r="AG1" s="24" t="s">
        <v>24</v>
      </c>
      <c r="AH1" s="24" t="s">
        <v>118</v>
      </c>
      <c r="AI1" s="24" t="s">
        <v>119</v>
      </c>
      <c r="AJ1" s="24" t="s">
        <v>120</v>
      </c>
      <c r="AK1" s="28" t="s">
        <v>121</v>
      </c>
      <c r="AL1" s="28" t="s">
        <v>122</v>
      </c>
      <c r="AM1" s="30" t="s">
        <v>123</v>
      </c>
      <c r="AN1" s="30" t="s">
        <v>141</v>
      </c>
    </row>
    <row r="2" spans="1:41" x14ac:dyDescent="0.25">
      <c r="A2" s="1">
        <v>45110</v>
      </c>
      <c r="C2" s="2" t="s">
        <v>212</v>
      </c>
      <c r="F2" s="6">
        <v>1</v>
      </c>
      <c r="H2">
        <v>20</v>
      </c>
      <c r="J2" t="s">
        <v>142</v>
      </c>
      <c r="M2" s="10" t="s">
        <v>143</v>
      </c>
      <c r="N2" t="s">
        <v>144</v>
      </c>
      <c r="Q2" s="7">
        <v>10.43</v>
      </c>
      <c r="AA2" s="7">
        <f>Q2</f>
        <v>10.43</v>
      </c>
      <c r="AC2">
        <f>IF(ISBLANK(Q2),0,F2)</f>
        <v>1</v>
      </c>
      <c r="AD2">
        <f>IF(AC2=0,0,H2/F2-2)</f>
        <v>18</v>
      </c>
      <c r="AE2" s="6" t="str">
        <f>INDEX(地区归属!B:B,MATCH(J2,地区归属!A:A,0))</f>
        <v>PORTUGAL-A</v>
      </c>
      <c r="AF2" s="6" t="str">
        <f>IF(AD2&lt;=19,"A",IF(AD2&lt;230,"B",IF(AD2&lt;307,"C","D")))</f>
        <v>A</v>
      </c>
      <c r="AG2">
        <f>IF(AC2&gt;9,SUMIFS(合同收费标准!G:G,合同收费标准!B:B,导入发票明细!AE2,合同收费标准!E:E,导入发票明细!AF2,合同收费标准!F:F,"MAS"),SUMIFS(合同收费标准!G:G,合同收费标准!B:B,导入发票明细!AE2,合同收费标准!E:E,导入发票明细!AF2,合同收费标准!F:F,导入发票明细!AC2))</f>
        <v>9.76</v>
      </c>
      <c r="AH2">
        <f>AC2*AG2</f>
        <v>9.76</v>
      </c>
      <c r="AI2" s="7">
        <f>AA2-AH2</f>
        <v>0.66999999999999993</v>
      </c>
      <c r="AK2">
        <f>SUMIFS(CBL托收登记!D:D,CBL托收登记!E:E,N1)</f>
        <v>0</v>
      </c>
      <c r="AM2" s="7">
        <f>IF(AK2=0,0,IF(AK2*0.02&lt;3.2,3.2,AK2*0.02))</f>
        <v>0</v>
      </c>
      <c r="AN2" s="7">
        <f>AI2-AM2</f>
        <v>0.66999999999999993</v>
      </c>
    </row>
    <row r="3" spans="1:41" x14ac:dyDescent="0.25">
      <c r="A3" s="1">
        <v>45112</v>
      </c>
      <c r="C3" s="2" t="s">
        <v>213</v>
      </c>
      <c r="F3" s="6">
        <v>2</v>
      </c>
      <c r="H3">
        <v>37</v>
      </c>
      <c r="J3" t="s">
        <v>145</v>
      </c>
      <c r="M3" s="10" t="s">
        <v>250</v>
      </c>
      <c r="N3" t="s">
        <v>146</v>
      </c>
      <c r="Q3" s="7">
        <v>14.02</v>
      </c>
      <c r="AA3" s="7">
        <f t="shared" ref="AA3:AA42" si="0">Q3</f>
        <v>14.02</v>
      </c>
      <c r="AC3">
        <f t="shared" ref="AC3:AC42" si="1">IF(ISBLANK(Q3),0,F3)</f>
        <v>2</v>
      </c>
      <c r="AD3">
        <f t="shared" ref="AD3:AD42" si="2">IF(AC3=0,0,H3/F3-2)</f>
        <v>16.5</v>
      </c>
      <c r="AE3" s="6" t="str">
        <f>INDEX(地区归属!B:B,MATCH(J3,地区归属!A:A,0))</f>
        <v>PORTUGAL-A</v>
      </c>
      <c r="AF3" s="6" t="str">
        <f t="shared" ref="AF3:AF42" si="3">IF(AD3&lt;=19,"A",IF(AD3&lt;230,"B",IF(AD3&lt;307,"C","D")))</f>
        <v>A</v>
      </c>
      <c r="AG3">
        <f>IF(AC3&gt;9,SUMIFS(合同收费标准!G:G,合同收费标准!B:B,导入发票明细!AE3,合同收费标准!E:E,导入发票明细!AF3,合同收费标准!F:F,"MAS"),SUMIFS(合同收费标准!G:G,合同收费标准!B:B,导入发票明细!AE3,合同收费标准!E:E,导入发票明细!AF3,合同收费标准!F:F,导入发票明细!AC3))</f>
        <v>6.98</v>
      </c>
      <c r="AH3">
        <f t="shared" ref="AH3:AH8" si="4">AC3*AG3</f>
        <v>13.96</v>
      </c>
      <c r="AI3" s="7">
        <f t="shared" ref="AI3:AI8" si="5">AA3-AH3</f>
        <v>5.9999999999998721E-2</v>
      </c>
      <c r="AK3">
        <f>SUMIFS(CBL托收登记!D:D,CBL托收登记!E:E,N2)</f>
        <v>0</v>
      </c>
      <c r="AM3" s="7">
        <f t="shared" ref="AM3:AM8" si="6">IF(AK3=0,0,IF(AK3*0.02&lt;3.2,3.2,AK3*0.02))</f>
        <v>0</v>
      </c>
      <c r="AN3" s="7">
        <f t="shared" ref="AN3:AN8" si="7">AI3-AM3</f>
        <v>5.9999999999998721E-2</v>
      </c>
      <c r="AO3" s="26"/>
    </row>
    <row r="4" spans="1:41" x14ac:dyDescent="0.25">
      <c r="A4" s="1">
        <v>45113</v>
      </c>
      <c r="C4" s="2" t="s">
        <v>214</v>
      </c>
      <c r="F4" s="6">
        <v>1</v>
      </c>
      <c r="H4">
        <v>18</v>
      </c>
      <c r="J4" t="s">
        <v>147</v>
      </c>
      <c r="M4" s="10" t="s">
        <v>251</v>
      </c>
      <c r="N4" t="s">
        <v>148</v>
      </c>
      <c r="Q4" s="7">
        <v>10.98</v>
      </c>
      <c r="AA4" s="7">
        <f t="shared" si="0"/>
        <v>10.98</v>
      </c>
      <c r="AC4">
        <f t="shared" si="1"/>
        <v>1</v>
      </c>
      <c r="AD4">
        <f t="shared" si="2"/>
        <v>16</v>
      </c>
      <c r="AE4" s="6" t="str">
        <f>INDEX(地区归属!B:B,MATCH(J4,地区归属!A:A,0))</f>
        <v>PORTUGAL-C</v>
      </c>
      <c r="AF4" s="6" t="str">
        <f t="shared" si="3"/>
        <v>A</v>
      </c>
      <c r="AG4">
        <f>IF(AC4&gt;9,SUMIFS(合同收费标准!G:G,合同收费标准!B:B,导入发票明细!AE4,合同收费标准!E:E,导入发票明细!AF4,合同收费标准!F:F,"MAS"),SUMIFS(合同收费标准!G:G,合同收费标准!B:B,导入发票明细!AE4,合同收费标准!E:E,导入发票明细!AF4,合同收费标准!F:F,导入发票明细!AC4))</f>
        <v>10.94</v>
      </c>
      <c r="AH4">
        <f t="shared" si="4"/>
        <v>10.94</v>
      </c>
      <c r="AI4" s="7">
        <f t="shared" si="5"/>
        <v>4.0000000000000924E-2</v>
      </c>
      <c r="AK4">
        <f>SUMIFS(CBL托收登记!D:D,CBL托收登记!E:E,N3)</f>
        <v>0</v>
      </c>
      <c r="AM4" s="7">
        <f t="shared" si="6"/>
        <v>0</v>
      </c>
      <c r="AN4" s="7">
        <f t="shared" si="7"/>
        <v>4.0000000000000924E-2</v>
      </c>
    </row>
    <row r="5" spans="1:41" x14ac:dyDescent="0.25">
      <c r="A5" s="1">
        <v>45114</v>
      </c>
      <c r="C5" s="2" t="s">
        <v>215</v>
      </c>
      <c r="F5" s="6">
        <v>3</v>
      </c>
      <c r="H5">
        <v>60</v>
      </c>
      <c r="J5" t="s">
        <v>149</v>
      </c>
      <c r="M5" s="10" t="s">
        <v>150</v>
      </c>
      <c r="N5" t="s">
        <v>151</v>
      </c>
      <c r="Q5" s="7">
        <v>18.66</v>
      </c>
      <c r="AA5" s="7">
        <f t="shared" si="0"/>
        <v>18.66</v>
      </c>
      <c r="AC5">
        <f t="shared" si="1"/>
        <v>3</v>
      </c>
      <c r="AD5">
        <f t="shared" si="2"/>
        <v>18</v>
      </c>
      <c r="AE5" s="6" t="str">
        <f>INDEX(地区归属!B:B,MATCH(J5,地区归属!A:A,0))</f>
        <v>PORTUGAL-A</v>
      </c>
      <c r="AF5" s="6" t="str">
        <f t="shared" si="3"/>
        <v>A</v>
      </c>
      <c r="AG5">
        <f>IF(AC5&gt;9,SUMIFS(合同收费标准!G:G,合同收费标准!B:B,导入发票明细!AE5,合同收费标准!E:E,导入发票明细!AF5,合同收费标准!F:F,"MAS"),SUMIFS(合同收费标准!G:G,合同收费标准!B:B,导入发票明细!AE5,合同收费标准!E:E,导入发票明细!AF5,合同收费标准!F:F,导入发票明细!AC5))</f>
        <v>6.2</v>
      </c>
      <c r="AH5">
        <f t="shared" si="4"/>
        <v>18.600000000000001</v>
      </c>
      <c r="AI5" s="7">
        <f t="shared" si="5"/>
        <v>5.9999999999998721E-2</v>
      </c>
      <c r="AK5">
        <f>SUMIFS(CBL托收登记!D:D,CBL托收登记!E:E,N4)</f>
        <v>0</v>
      </c>
      <c r="AM5" s="7">
        <f t="shared" si="6"/>
        <v>0</v>
      </c>
      <c r="AN5" s="7">
        <f t="shared" si="7"/>
        <v>5.9999999999998721E-2</v>
      </c>
    </row>
    <row r="6" spans="1:41" x14ac:dyDescent="0.25">
      <c r="A6" s="1">
        <v>45114</v>
      </c>
      <c r="C6" s="2" t="s">
        <v>216</v>
      </c>
      <c r="F6" s="6">
        <v>10</v>
      </c>
      <c r="H6">
        <v>200</v>
      </c>
      <c r="J6" t="s">
        <v>152</v>
      </c>
      <c r="M6" s="10" t="s">
        <v>153</v>
      </c>
      <c r="N6" t="s">
        <v>154</v>
      </c>
      <c r="Q6" s="7">
        <v>36</v>
      </c>
      <c r="AA6" s="7">
        <f t="shared" si="0"/>
        <v>36</v>
      </c>
      <c r="AC6">
        <f t="shared" si="1"/>
        <v>10</v>
      </c>
      <c r="AD6">
        <f t="shared" si="2"/>
        <v>18</v>
      </c>
      <c r="AE6" s="6" t="str">
        <f>INDEX(地区归属!B:B,MATCH(J6,地区归属!A:A,0))</f>
        <v>PORTUGAL-A</v>
      </c>
      <c r="AF6" s="6" t="str">
        <f t="shared" si="3"/>
        <v>A</v>
      </c>
      <c r="AG6">
        <f>IF(AC6&gt;9,SUMIFS(合同收费标准!G:G,合同收费标准!B:B,导入发票明细!AE6,合同收费标准!E:E,导入发票明细!AF6,合同收费标准!F:F,"MAS"),SUMIFS(合同收费标准!G:G,合同收费标准!B:B,导入发票明细!AE6,合同收费标准!E:E,导入发票明细!AF6,合同收费标准!F:F,导入发票明细!AC6))</f>
        <v>3.58</v>
      </c>
      <c r="AH6">
        <f t="shared" si="4"/>
        <v>35.799999999999997</v>
      </c>
      <c r="AI6" s="7">
        <f t="shared" si="5"/>
        <v>0.20000000000000284</v>
      </c>
      <c r="AK6">
        <f>SUMIFS(CBL托收登记!D:D,CBL托收登记!E:E,N5)</f>
        <v>0</v>
      </c>
      <c r="AM6" s="7">
        <f t="shared" si="6"/>
        <v>0</v>
      </c>
      <c r="AN6" s="7">
        <f t="shared" si="7"/>
        <v>0.20000000000000284</v>
      </c>
    </row>
    <row r="7" spans="1:41" x14ac:dyDescent="0.25">
      <c r="A7" s="1">
        <v>45117</v>
      </c>
      <c r="C7" s="2" t="s">
        <v>217</v>
      </c>
      <c r="F7" s="6">
        <v>4</v>
      </c>
      <c r="H7">
        <v>73</v>
      </c>
      <c r="J7" t="s">
        <v>155</v>
      </c>
      <c r="M7" s="10" t="s">
        <v>252</v>
      </c>
      <c r="N7" t="s">
        <v>156</v>
      </c>
      <c r="Q7" s="7">
        <v>20.8</v>
      </c>
      <c r="AA7" s="7">
        <f t="shared" si="0"/>
        <v>20.8</v>
      </c>
      <c r="AC7">
        <f t="shared" si="1"/>
        <v>4</v>
      </c>
      <c r="AD7">
        <f t="shared" si="2"/>
        <v>16.25</v>
      </c>
      <c r="AE7" s="6" t="str">
        <f>INDEX(地区归属!B:B,MATCH(J7,地区归属!A:A,0))</f>
        <v>PORTUGAL-A</v>
      </c>
      <c r="AF7" s="6" t="str">
        <f t="shared" si="3"/>
        <v>A</v>
      </c>
      <c r="AG7">
        <f>IF(AC7&gt;9,SUMIFS(合同收费标准!G:G,合同收费标准!B:B,导入发票明细!AE7,合同收费标准!E:E,导入发票明细!AF7,合同收费标准!F:F,"MAS"),SUMIFS(合同收费标准!G:G,合同收费标准!B:B,导入发票明细!AE7,合同收费标准!E:E,导入发票明细!AF7,合同收费标准!F:F,导入发票明细!AC7))</f>
        <v>5.18</v>
      </c>
      <c r="AH7">
        <f t="shared" si="4"/>
        <v>20.72</v>
      </c>
      <c r="AI7" s="7">
        <f t="shared" si="5"/>
        <v>8.0000000000001847E-2</v>
      </c>
      <c r="AK7">
        <f>SUMIFS(CBL托收登记!D:D,CBL托收登记!E:E,N6)</f>
        <v>0</v>
      </c>
      <c r="AM7" s="7">
        <f t="shared" si="6"/>
        <v>0</v>
      </c>
      <c r="AN7" s="7">
        <f t="shared" si="7"/>
        <v>8.0000000000001847E-2</v>
      </c>
    </row>
    <row r="8" spans="1:41" x14ac:dyDescent="0.25">
      <c r="A8" s="1">
        <v>45117</v>
      </c>
      <c r="C8" s="2" t="s">
        <v>218</v>
      </c>
      <c r="F8" s="6">
        <v>4</v>
      </c>
      <c r="H8">
        <v>56</v>
      </c>
      <c r="J8" t="s">
        <v>155</v>
      </c>
      <c r="M8" s="10" t="s">
        <v>253</v>
      </c>
      <c r="N8" t="s">
        <v>157</v>
      </c>
      <c r="Q8" s="7">
        <v>20.8</v>
      </c>
      <c r="AA8" s="7">
        <f t="shared" si="0"/>
        <v>20.8</v>
      </c>
      <c r="AC8">
        <f t="shared" si="1"/>
        <v>4</v>
      </c>
      <c r="AD8">
        <f t="shared" si="2"/>
        <v>12</v>
      </c>
      <c r="AE8" s="6" t="str">
        <f>INDEX(地区归属!B:B,MATCH(J8,地区归属!A:A,0))</f>
        <v>PORTUGAL-A</v>
      </c>
      <c r="AF8" s="6" t="str">
        <f t="shared" si="3"/>
        <v>A</v>
      </c>
      <c r="AG8">
        <f>IF(AC8&gt;9,SUMIFS(合同收费标准!G:G,合同收费标准!B:B,导入发票明细!AE8,合同收费标准!E:E,导入发票明细!AF8,合同收费标准!F:F,"MAS"),SUMIFS(合同收费标准!G:G,合同收费标准!B:B,导入发票明细!AE8,合同收费标准!E:E,导入发票明细!AF8,合同收费标准!F:F,导入发票明细!AC8))</f>
        <v>5.18</v>
      </c>
      <c r="AH8">
        <f t="shared" si="4"/>
        <v>20.72</v>
      </c>
      <c r="AI8" s="7">
        <f t="shared" si="5"/>
        <v>8.0000000000001847E-2</v>
      </c>
      <c r="AK8">
        <f>SUMIFS(CBL托收登记!D:D,CBL托收登记!E:E,N7)</f>
        <v>0</v>
      </c>
      <c r="AM8" s="7">
        <f t="shared" si="6"/>
        <v>0</v>
      </c>
      <c r="AN8" s="7">
        <f t="shared" si="7"/>
        <v>8.0000000000001847E-2</v>
      </c>
    </row>
    <row r="9" spans="1:41" x14ac:dyDescent="0.25">
      <c r="A9" s="1">
        <v>45119</v>
      </c>
      <c r="C9" s="2" t="s">
        <v>219</v>
      </c>
      <c r="F9" s="25">
        <v>1</v>
      </c>
      <c r="G9" s="26"/>
      <c r="H9" s="26">
        <v>200</v>
      </c>
      <c r="I9" s="26"/>
      <c r="J9" s="26" t="s">
        <v>285</v>
      </c>
      <c r="M9" s="10" t="s">
        <v>254</v>
      </c>
      <c r="N9" t="s">
        <v>154</v>
      </c>
      <c r="Q9" s="27">
        <v>113.8</v>
      </c>
      <c r="AA9" s="27">
        <f t="shared" si="0"/>
        <v>113.8</v>
      </c>
      <c r="AC9">
        <f t="shared" si="1"/>
        <v>1</v>
      </c>
      <c r="AD9">
        <f t="shared" si="2"/>
        <v>198</v>
      </c>
      <c r="AE9" s="6" t="str">
        <f>INDEX(地区归属!B:B,MATCH(J9,地区归属!A:A,0))</f>
        <v>PORTUGAL-B</v>
      </c>
      <c r="AF9" s="6" t="str">
        <f t="shared" si="3"/>
        <v>B</v>
      </c>
      <c r="AG9">
        <f>IF(AC9&gt;9,SUMIFS(合同收费标准!G:G,合同收费标准!B:B,导入发票明细!AE9,合同收费标准!E:E,导入发票明细!AF9,合同收费标准!F:F,"MAS"),SUMIFS(合同收费标准!G:G,合同收费标准!B:B,导入发票明细!AE9,合同收费标准!E:E,导入发票明细!AF9,合同收费标准!F:F,导入发票明细!AC9))</f>
        <v>51.97</v>
      </c>
      <c r="AH9">
        <f t="shared" ref="AH9:AH42" si="8">AC9*AG9</f>
        <v>51.97</v>
      </c>
      <c r="AI9" s="7">
        <f t="shared" ref="AI9:AI42" si="9">AA9-AH9</f>
        <v>61.83</v>
      </c>
      <c r="AJ9" s="26"/>
      <c r="AK9">
        <f>SUMIFS(CBL托收登记!D:D,CBL托收登记!E:E,N8)</f>
        <v>0</v>
      </c>
      <c r="AM9" s="7">
        <f t="shared" ref="AM9:AM42" si="10">IF(AK9=0,0,IF(AK9*0.02&lt;3.2,3.2,AK9*0.02))</f>
        <v>0</v>
      </c>
      <c r="AN9" s="7">
        <f t="shared" ref="AN9:AN42" si="11">AI9-AM9</f>
        <v>61.83</v>
      </c>
    </row>
    <row r="10" spans="1:41" x14ac:dyDescent="0.25">
      <c r="A10" s="1">
        <v>45121</v>
      </c>
      <c r="C10" s="2" t="s">
        <v>220</v>
      </c>
      <c r="F10" s="6">
        <v>1</v>
      </c>
      <c r="H10">
        <v>230</v>
      </c>
      <c r="J10" t="s">
        <v>280</v>
      </c>
      <c r="M10" s="10" t="s">
        <v>255</v>
      </c>
      <c r="N10" t="s">
        <v>159</v>
      </c>
      <c r="Q10" s="7">
        <v>51.97</v>
      </c>
      <c r="AA10" s="7">
        <f t="shared" si="0"/>
        <v>51.97</v>
      </c>
      <c r="AC10">
        <f t="shared" si="1"/>
        <v>1</v>
      </c>
      <c r="AD10">
        <f t="shared" si="2"/>
        <v>228</v>
      </c>
      <c r="AE10" s="6" t="str">
        <f>INDEX(地区归属!B:B,MATCH(J10,地区归属!A:A,0))</f>
        <v>PORTUGAL-A</v>
      </c>
      <c r="AF10" s="6" t="str">
        <f t="shared" si="3"/>
        <v>B</v>
      </c>
      <c r="AG10">
        <f>IF(AC10&gt;9,SUMIFS(合同收费标准!G:G,合同收费标准!B:B,导入发票明细!AE10,合同收费标准!E:E,导入发票明细!AF10,合同收费标准!F:F,"MAS"),SUMIFS(合同收费标准!G:G,合同收费标准!B:B,导入发票明细!AE10,合同收费标准!E:E,导入发票明细!AF10,合同收费标准!F:F,导入发票明细!AC10))</f>
        <v>51.97</v>
      </c>
      <c r="AH10">
        <f t="shared" si="8"/>
        <v>51.97</v>
      </c>
      <c r="AI10" s="7">
        <f t="shared" si="9"/>
        <v>0</v>
      </c>
      <c r="AK10">
        <f>SUMIFS(CBL托收登记!D:D,CBL托收登记!E:E,N9)</f>
        <v>0</v>
      </c>
      <c r="AM10" s="7">
        <f t="shared" si="10"/>
        <v>0</v>
      </c>
      <c r="AN10" s="7">
        <f t="shared" si="11"/>
        <v>0</v>
      </c>
    </row>
    <row r="11" spans="1:41" x14ac:dyDescent="0.25">
      <c r="A11" s="1">
        <v>45121</v>
      </c>
      <c r="C11" s="2" t="s">
        <v>221</v>
      </c>
      <c r="F11" s="6">
        <v>11</v>
      </c>
      <c r="H11">
        <v>220</v>
      </c>
      <c r="J11" t="s">
        <v>280</v>
      </c>
      <c r="M11" s="10" t="s">
        <v>160</v>
      </c>
      <c r="N11" t="s">
        <v>159</v>
      </c>
      <c r="Q11" s="7">
        <v>39.6</v>
      </c>
      <c r="AA11" s="7">
        <f t="shared" si="0"/>
        <v>39.6</v>
      </c>
      <c r="AC11">
        <f t="shared" si="1"/>
        <v>11</v>
      </c>
      <c r="AD11">
        <f t="shared" si="2"/>
        <v>18</v>
      </c>
      <c r="AE11" s="6" t="str">
        <f>INDEX(地区归属!B:B,MATCH(J11,地区归属!A:A,0))</f>
        <v>PORTUGAL-A</v>
      </c>
      <c r="AF11" s="6" t="str">
        <f t="shared" si="3"/>
        <v>A</v>
      </c>
      <c r="AG11">
        <f>IF(AC11&gt;9,SUMIFS(合同收费标准!G:G,合同收费标准!B:B,导入发票明细!AE11,合同收费标准!E:E,导入发票明细!AF11,合同收费标准!F:F,"MAS"),SUMIFS(合同收费标准!G:G,合同收费标准!B:B,导入发票明细!AE11,合同收费标准!E:E,导入发票明细!AF11,合同收费标准!F:F,导入发票明细!AC11))</f>
        <v>3.58</v>
      </c>
      <c r="AH11">
        <f t="shared" si="8"/>
        <v>39.380000000000003</v>
      </c>
      <c r="AI11" s="7">
        <f t="shared" si="9"/>
        <v>0.21999999999999886</v>
      </c>
      <c r="AK11">
        <f>SUMIFS(CBL托收登记!D:D,CBL托收登记!E:E,N10)</f>
        <v>0</v>
      </c>
      <c r="AM11" s="7">
        <f t="shared" si="10"/>
        <v>0</v>
      </c>
      <c r="AN11" s="7">
        <f t="shared" si="11"/>
        <v>0.21999999999999886</v>
      </c>
    </row>
    <row r="12" spans="1:41" x14ac:dyDescent="0.25">
      <c r="A12" s="1">
        <v>45121</v>
      </c>
      <c r="C12" s="2" t="s">
        <v>222</v>
      </c>
      <c r="F12" s="6">
        <v>3</v>
      </c>
      <c r="H12">
        <v>60</v>
      </c>
      <c r="J12" t="s">
        <v>161</v>
      </c>
      <c r="M12" s="10" t="s">
        <v>162</v>
      </c>
      <c r="N12" t="s">
        <v>163</v>
      </c>
      <c r="Q12" s="7">
        <v>23.1</v>
      </c>
      <c r="AA12" s="7">
        <f t="shared" si="0"/>
        <v>23.1</v>
      </c>
      <c r="AC12">
        <f t="shared" si="1"/>
        <v>3</v>
      </c>
      <c r="AD12">
        <f t="shared" si="2"/>
        <v>18</v>
      </c>
      <c r="AE12" s="6" t="str">
        <f>INDEX(地区归属!B:B,MATCH(J12,地区归属!A:A,0))</f>
        <v>PORTUGAL-C</v>
      </c>
      <c r="AF12" s="6" t="str">
        <f t="shared" si="3"/>
        <v>A</v>
      </c>
      <c r="AG12">
        <f>IF(AC12&gt;9,SUMIFS(合同收费标准!G:G,合同收费标准!B:B,导入发票明细!AE12,合同收费标准!E:E,导入发票明细!AF12,合同收费标准!F:F,"MAS"),SUMIFS(合同收费标准!G:G,合同收费标准!B:B,导入发票明细!AE12,合同收费标准!E:E,导入发票明细!AF12,合同收费标准!F:F,导入发票明细!AC12))</f>
        <v>7.67</v>
      </c>
      <c r="AH12">
        <f t="shared" si="8"/>
        <v>23.009999999999998</v>
      </c>
      <c r="AI12" s="7">
        <f t="shared" si="9"/>
        <v>9.0000000000003411E-2</v>
      </c>
      <c r="AK12">
        <f>SUMIFS(CBL托收登记!D:D,CBL托收登记!E:E,N11)</f>
        <v>0</v>
      </c>
      <c r="AM12" s="7">
        <f t="shared" si="10"/>
        <v>0</v>
      </c>
      <c r="AN12" s="7">
        <f t="shared" si="11"/>
        <v>9.0000000000003411E-2</v>
      </c>
    </row>
    <row r="13" spans="1:41" x14ac:dyDescent="0.25">
      <c r="A13" s="1">
        <v>45124</v>
      </c>
      <c r="C13" s="2" t="s">
        <v>223</v>
      </c>
      <c r="F13" s="6">
        <v>3</v>
      </c>
      <c r="H13">
        <v>60</v>
      </c>
      <c r="J13" t="s">
        <v>164</v>
      </c>
      <c r="M13" s="10" t="s">
        <v>256</v>
      </c>
      <c r="N13" t="s">
        <v>165</v>
      </c>
      <c r="Q13" s="7">
        <v>20.64</v>
      </c>
      <c r="AA13" s="7">
        <f t="shared" si="0"/>
        <v>20.64</v>
      </c>
      <c r="AC13">
        <f t="shared" si="1"/>
        <v>3</v>
      </c>
      <c r="AD13">
        <f t="shared" si="2"/>
        <v>18</v>
      </c>
      <c r="AE13" s="6" t="str">
        <f>INDEX(地区归属!B:B,MATCH(J13,地区归属!A:A,0))</f>
        <v>PORTUGAL-B</v>
      </c>
      <c r="AF13" s="6" t="str">
        <f t="shared" si="3"/>
        <v>A</v>
      </c>
      <c r="AG13">
        <f>IF(AC13&gt;9,SUMIFS(合同收费标准!G:G,合同收费标准!B:B,导入发票明细!AE13,合同收费标准!E:E,导入发票明细!AF13,合同收费标准!F:F,"MAS"),SUMIFS(合同收费标准!G:G,合同收费标准!B:B,导入发票明细!AE13,合同收费标准!E:E,导入发票明细!AF13,合同收费标准!F:F,导入发票明细!AC13))</f>
        <v>6.85</v>
      </c>
      <c r="AH13">
        <f t="shared" si="8"/>
        <v>20.549999999999997</v>
      </c>
      <c r="AI13" s="7">
        <f t="shared" si="9"/>
        <v>9.0000000000003411E-2</v>
      </c>
      <c r="AK13">
        <f>SUMIFS(CBL托收登记!D:D,CBL托收登记!E:E,N12)</f>
        <v>0</v>
      </c>
      <c r="AM13" s="7">
        <f t="shared" si="10"/>
        <v>0</v>
      </c>
      <c r="AN13" s="7">
        <f t="shared" si="11"/>
        <v>9.0000000000003411E-2</v>
      </c>
    </row>
    <row r="14" spans="1:41" x14ac:dyDescent="0.25">
      <c r="A14" s="1">
        <v>45124</v>
      </c>
      <c r="C14" s="2" t="s">
        <v>223</v>
      </c>
      <c r="F14" s="6">
        <v>3</v>
      </c>
      <c r="H14">
        <v>60</v>
      </c>
      <c r="J14" t="s">
        <v>164</v>
      </c>
      <c r="M14" s="10" t="s">
        <v>256</v>
      </c>
      <c r="N14" t="s">
        <v>0</v>
      </c>
      <c r="W14" s="7">
        <v>9</v>
      </c>
      <c r="AA14" s="7">
        <f>W14</f>
        <v>9</v>
      </c>
      <c r="AC14">
        <f t="shared" si="1"/>
        <v>0</v>
      </c>
      <c r="AD14">
        <f t="shared" si="2"/>
        <v>0</v>
      </c>
      <c r="AE14" s="6" t="str">
        <f>INDEX(地区归属!B:B,MATCH(J14,地区归属!A:A,0))</f>
        <v>PORTUGAL-B</v>
      </c>
      <c r="AF14" s="6" t="str">
        <f t="shared" si="3"/>
        <v>A</v>
      </c>
      <c r="AG14">
        <f>IF(AC14&gt;9,SUMIFS(合同收费标准!G:G,合同收费标准!B:B,导入发票明细!AE14,合同收费标准!E:E,导入发票明细!AF14,合同收费标准!F:F,"MAS"),SUMIFS(合同收费标准!G:G,合同收费标准!B:B,导入发票明细!AE14,合同收费标准!E:E,导入发票明细!AF14,合同收费标准!F:F,导入发票明细!AC14))</f>
        <v>0</v>
      </c>
      <c r="AH14">
        <f t="shared" ref="AH14" si="12">AC14*AG14</f>
        <v>0</v>
      </c>
      <c r="AI14" s="7">
        <f t="shared" si="9"/>
        <v>9</v>
      </c>
      <c r="AK14">
        <f>SUMIFS(CBL托收登记!D:D,CBL托收登记!E:E,N13)</f>
        <v>0</v>
      </c>
      <c r="AM14" s="7">
        <f t="shared" si="10"/>
        <v>0</v>
      </c>
      <c r="AN14" s="7">
        <f t="shared" si="11"/>
        <v>9</v>
      </c>
    </row>
    <row r="15" spans="1:41" x14ac:dyDescent="0.25">
      <c r="A15" s="1">
        <v>45125</v>
      </c>
      <c r="C15" s="2" t="s">
        <v>224</v>
      </c>
      <c r="F15" s="6">
        <v>5</v>
      </c>
      <c r="H15">
        <v>100</v>
      </c>
      <c r="J15" t="s">
        <v>166</v>
      </c>
      <c r="M15" s="10" t="s">
        <v>257</v>
      </c>
      <c r="N15" t="s">
        <v>167</v>
      </c>
      <c r="Q15" s="7">
        <v>22.8</v>
      </c>
      <c r="AA15" s="7">
        <f t="shared" si="0"/>
        <v>22.8</v>
      </c>
      <c r="AC15">
        <f t="shared" si="1"/>
        <v>5</v>
      </c>
      <c r="AD15">
        <f t="shared" si="2"/>
        <v>18</v>
      </c>
      <c r="AE15" s="6" t="str">
        <f>INDEX(地区归属!B:B,MATCH(J15,地区归属!A:A,0))</f>
        <v>PORTUGAL-A</v>
      </c>
      <c r="AF15" s="6" t="str">
        <f t="shared" si="3"/>
        <v>A</v>
      </c>
      <c r="AG15">
        <f>IF(AC15&gt;9,SUMIFS(合同收费标准!G:G,合同收费标准!B:B,导入发票明细!AE15,合同收费标准!E:E,导入发票明细!AF15,合同收费标准!F:F,"MAS"),SUMIFS(合同收费标准!G:G,合同收费标准!B:B,导入发票明细!AE15,合同收费标准!E:E,导入发票明细!AF15,合同收费标准!F:F,导入发票明细!AC15))</f>
        <v>4.54</v>
      </c>
      <c r="AH15">
        <f t="shared" si="8"/>
        <v>22.7</v>
      </c>
      <c r="AI15" s="7">
        <f t="shared" si="9"/>
        <v>0.10000000000000142</v>
      </c>
      <c r="AK15">
        <f>SUMIFS(CBL托收登记!D:D,CBL托收登记!E:E,N14)</f>
        <v>0</v>
      </c>
      <c r="AM15" s="7">
        <f t="shared" si="10"/>
        <v>0</v>
      </c>
      <c r="AN15" s="7">
        <f t="shared" si="11"/>
        <v>0.10000000000000142</v>
      </c>
    </row>
    <row r="16" spans="1:41" x14ac:dyDescent="0.25">
      <c r="A16" s="1">
        <v>45125</v>
      </c>
      <c r="C16" s="2" t="s">
        <v>225</v>
      </c>
      <c r="F16" s="6">
        <v>3</v>
      </c>
      <c r="H16">
        <v>60</v>
      </c>
      <c r="J16" t="s">
        <v>168</v>
      </c>
      <c r="M16" s="10" t="s">
        <v>258</v>
      </c>
      <c r="N16" t="s">
        <v>169</v>
      </c>
      <c r="Q16" s="7">
        <v>18.66</v>
      </c>
      <c r="AA16" s="7">
        <f t="shared" si="0"/>
        <v>18.66</v>
      </c>
      <c r="AC16">
        <f t="shared" si="1"/>
        <v>3</v>
      </c>
      <c r="AD16">
        <f t="shared" si="2"/>
        <v>18</v>
      </c>
      <c r="AE16" s="6" t="str">
        <f>INDEX(地区归属!B:B,MATCH(J16,地区归属!A:A,0))</f>
        <v>PORTUGAL-B</v>
      </c>
      <c r="AF16" s="6" t="str">
        <f t="shared" si="3"/>
        <v>A</v>
      </c>
      <c r="AG16">
        <f>IF(AC16&gt;9,SUMIFS(合同收费标准!G:G,合同收费标准!B:B,导入发票明细!AE16,合同收费标准!E:E,导入发票明细!AF16,合同收费标准!F:F,"MAS"),SUMIFS(合同收费标准!G:G,合同收费标准!B:B,导入发票明细!AE16,合同收费标准!E:E,导入发票明细!AF16,合同收费标准!F:F,导入发票明细!AC16))</f>
        <v>6.85</v>
      </c>
      <c r="AH16">
        <f t="shared" si="8"/>
        <v>20.549999999999997</v>
      </c>
      <c r="AI16" s="7">
        <f t="shared" si="9"/>
        <v>-1.889999999999997</v>
      </c>
      <c r="AK16">
        <f>SUMIFS(CBL托收登记!D:D,CBL托收登记!E:E,N15)</f>
        <v>0</v>
      </c>
      <c r="AM16" s="7">
        <f t="shared" si="10"/>
        <v>0</v>
      </c>
      <c r="AN16" s="7">
        <f t="shared" si="11"/>
        <v>-1.889999999999997</v>
      </c>
    </row>
    <row r="17" spans="1:40" x14ac:dyDescent="0.25">
      <c r="A17" s="1">
        <v>45126</v>
      </c>
      <c r="C17" s="2" t="s">
        <v>226</v>
      </c>
      <c r="F17" s="6">
        <v>6</v>
      </c>
      <c r="H17">
        <v>120</v>
      </c>
      <c r="J17" t="s">
        <v>170</v>
      </c>
      <c r="M17" s="10" t="s">
        <v>171</v>
      </c>
      <c r="N17" t="s">
        <v>172</v>
      </c>
      <c r="Q17" s="7">
        <v>31.98</v>
      </c>
      <c r="AA17" s="7">
        <f t="shared" si="0"/>
        <v>31.98</v>
      </c>
      <c r="AC17">
        <f t="shared" si="1"/>
        <v>6</v>
      </c>
      <c r="AD17">
        <f t="shared" si="2"/>
        <v>18</v>
      </c>
      <c r="AE17" s="6" t="str">
        <f>INDEX(地区归属!B:B,MATCH(J17,地区归属!A:A,0))</f>
        <v>PORTUGAL-B</v>
      </c>
      <c r="AF17" s="6" t="str">
        <f t="shared" si="3"/>
        <v>A</v>
      </c>
      <c r="AG17">
        <f>IF(AC17&gt;9,SUMIFS(合同收费标准!G:G,合同收费标准!B:B,导入发票明细!AE17,合同收费标准!E:E,导入发票明细!AF17,合同收费标准!F:F,"MAS"),SUMIFS(合同收费标准!G:G,合同收费标准!B:B,导入发票明细!AE17,合同收费标准!E:E,导入发票明细!AF17,合同收费标准!F:F,导入发票明细!AC17))</f>
        <v>5.3</v>
      </c>
      <c r="AH17">
        <f t="shared" si="8"/>
        <v>31.799999999999997</v>
      </c>
      <c r="AI17" s="7">
        <f t="shared" si="9"/>
        <v>0.18000000000000327</v>
      </c>
      <c r="AK17">
        <f>SUMIFS(CBL托收登记!D:D,CBL托收登记!E:E,N16)</f>
        <v>0</v>
      </c>
      <c r="AM17" s="7">
        <f t="shared" si="10"/>
        <v>0</v>
      </c>
      <c r="AN17" s="7">
        <f t="shared" si="11"/>
        <v>0.18000000000000327</v>
      </c>
    </row>
    <row r="18" spans="1:40" x14ac:dyDescent="0.25">
      <c r="A18" s="1">
        <v>45126</v>
      </c>
      <c r="C18" s="2" t="s">
        <v>227</v>
      </c>
      <c r="F18" s="6">
        <v>3</v>
      </c>
      <c r="H18">
        <v>51</v>
      </c>
      <c r="J18" t="s">
        <v>173</v>
      </c>
      <c r="M18" s="10" t="s">
        <v>259</v>
      </c>
      <c r="N18" t="s">
        <v>174</v>
      </c>
      <c r="Q18" s="7">
        <v>20.64</v>
      </c>
      <c r="AA18" s="7">
        <f t="shared" si="0"/>
        <v>20.64</v>
      </c>
      <c r="AC18">
        <f t="shared" si="1"/>
        <v>3</v>
      </c>
      <c r="AD18">
        <f t="shared" si="2"/>
        <v>15</v>
      </c>
      <c r="AE18" s="6" t="str">
        <f>INDEX(地区归属!B:B,MATCH(J18,地区归属!A:A,0))</f>
        <v>PORTUGAL-B</v>
      </c>
      <c r="AF18" s="6" t="str">
        <f t="shared" si="3"/>
        <v>A</v>
      </c>
      <c r="AG18">
        <f>IF(AC18&gt;9,SUMIFS(合同收费标准!G:G,合同收费标准!B:B,导入发票明细!AE18,合同收费标准!E:E,导入发票明细!AF18,合同收费标准!F:F,"MAS"),SUMIFS(合同收费标准!G:G,合同收费标准!B:B,导入发票明细!AE18,合同收费标准!E:E,导入发票明细!AF18,合同收费标准!F:F,导入发票明细!AC18))</f>
        <v>6.85</v>
      </c>
      <c r="AH18">
        <f t="shared" si="8"/>
        <v>20.549999999999997</v>
      </c>
      <c r="AI18" s="7">
        <f t="shared" si="9"/>
        <v>9.0000000000003411E-2</v>
      </c>
      <c r="AK18">
        <f>SUMIFS(CBL托收登记!D:D,CBL托收登记!E:E,N17)</f>
        <v>0</v>
      </c>
      <c r="AM18" s="7">
        <f t="shared" si="10"/>
        <v>0</v>
      </c>
      <c r="AN18" s="7">
        <f t="shared" si="11"/>
        <v>9.0000000000003411E-2</v>
      </c>
    </row>
    <row r="19" spans="1:40" x14ac:dyDescent="0.25">
      <c r="A19" s="1">
        <v>45126</v>
      </c>
      <c r="C19" s="2" t="s">
        <v>227</v>
      </c>
      <c r="F19" s="6">
        <v>3</v>
      </c>
      <c r="H19">
        <v>51</v>
      </c>
      <c r="J19" t="s">
        <v>173</v>
      </c>
      <c r="M19" s="10" t="s">
        <v>259</v>
      </c>
      <c r="N19" t="s">
        <v>0</v>
      </c>
      <c r="W19" s="7">
        <v>9</v>
      </c>
      <c r="AA19" s="7">
        <f>W19</f>
        <v>9</v>
      </c>
      <c r="AC19">
        <f t="shared" si="1"/>
        <v>0</v>
      </c>
      <c r="AD19">
        <f t="shared" si="2"/>
        <v>0</v>
      </c>
      <c r="AE19" s="6" t="str">
        <f>INDEX(地区归属!B:B,MATCH(J19,地区归属!A:A,0))</f>
        <v>PORTUGAL-B</v>
      </c>
      <c r="AF19" s="6" t="str">
        <f t="shared" si="3"/>
        <v>A</v>
      </c>
      <c r="AG19">
        <f>IF(AC19&gt;9,SUMIFS(合同收费标准!G:G,合同收费标准!B:B,导入发票明细!AE19,合同收费标准!E:E,导入发票明细!AF19,合同收费标准!F:F,"MAS"),SUMIFS(合同收费标准!G:G,合同收费标准!B:B,导入发票明细!AE19,合同收费标准!E:E,导入发票明细!AF19,合同收费标准!F:F,导入发票明细!AC19))</f>
        <v>0</v>
      </c>
      <c r="AH19">
        <f t="shared" si="8"/>
        <v>0</v>
      </c>
      <c r="AI19" s="7">
        <f t="shared" si="9"/>
        <v>9</v>
      </c>
      <c r="AK19">
        <f>SUMIFS(CBL托收登记!D:D,CBL托收登记!E:E,N18)</f>
        <v>0</v>
      </c>
      <c r="AM19" s="7">
        <f t="shared" si="10"/>
        <v>0</v>
      </c>
      <c r="AN19" s="7">
        <f t="shared" si="11"/>
        <v>9</v>
      </c>
    </row>
    <row r="20" spans="1:40" x14ac:dyDescent="0.25">
      <c r="A20" s="1">
        <v>45126</v>
      </c>
      <c r="C20" s="2" t="s">
        <v>228</v>
      </c>
      <c r="F20" s="6">
        <v>2</v>
      </c>
      <c r="H20">
        <v>20</v>
      </c>
      <c r="J20" t="s">
        <v>175</v>
      </c>
      <c r="M20" s="10" t="s">
        <v>260</v>
      </c>
      <c r="N20" t="s">
        <v>176</v>
      </c>
      <c r="Q20" s="7">
        <v>15.34</v>
      </c>
      <c r="AA20" s="7">
        <f t="shared" si="0"/>
        <v>15.34</v>
      </c>
      <c r="AC20">
        <f t="shared" si="1"/>
        <v>2</v>
      </c>
      <c r="AD20">
        <f t="shared" si="2"/>
        <v>8</v>
      </c>
      <c r="AE20" s="6" t="str">
        <f>INDEX(地区归属!B:B,MATCH(J20,地区归属!A:A,0))</f>
        <v>PORTUGAL-B</v>
      </c>
      <c r="AF20" s="6" t="str">
        <f t="shared" si="3"/>
        <v>A</v>
      </c>
      <c r="AG20">
        <f>IF(AC20&gt;9,SUMIFS(合同收费标准!G:G,合同收费标准!B:B,导入发票明细!AE20,合同收费标准!E:E,导入发票明细!AF20,合同收费标准!F:F,"MAS"),SUMIFS(合同收费标准!G:G,合同收费标准!B:B,导入发票明细!AE20,合同收费标准!E:E,导入发票明细!AF20,合同收费标准!F:F,导入发票明细!AC20))</f>
        <v>7.64</v>
      </c>
      <c r="AH20">
        <f t="shared" si="8"/>
        <v>15.28</v>
      </c>
      <c r="AI20" s="7">
        <f t="shared" si="9"/>
        <v>6.0000000000000497E-2</v>
      </c>
      <c r="AK20">
        <f>SUMIFS(CBL托收登记!D:D,CBL托收登记!E:E,N19)</f>
        <v>0</v>
      </c>
      <c r="AM20" s="7">
        <f t="shared" si="10"/>
        <v>0</v>
      </c>
      <c r="AN20" s="7">
        <f t="shared" si="11"/>
        <v>6.0000000000000497E-2</v>
      </c>
    </row>
    <row r="21" spans="1:40" x14ac:dyDescent="0.25">
      <c r="A21" s="1">
        <v>45126</v>
      </c>
      <c r="C21" s="2" t="s">
        <v>228</v>
      </c>
      <c r="F21" s="6">
        <v>2</v>
      </c>
      <c r="H21">
        <v>20</v>
      </c>
      <c r="J21" t="s">
        <v>175</v>
      </c>
      <c r="M21" s="10" t="s">
        <v>260</v>
      </c>
      <c r="N21" t="s">
        <v>0</v>
      </c>
      <c r="W21" s="7">
        <v>9</v>
      </c>
      <c r="AA21" s="7">
        <f>W21</f>
        <v>9</v>
      </c>
      <c r="AC21">
        <f t="shared" si="1"/>
        <v>0</v>
      </c>
      <c r="AD21">
        <f t="shared" si="2"/>
        <v>0</v>
      </c>
      <c r="AE21" s="6" t="str">
        <f>INDEX(地区归属!B:B,MATCH(J21,地区归属!A:A,0))</f>
        <v>PORTUGAL-B</v>
      </c>
      <c r="AF21" s="6" t="str">
        <f t="shared" si="3"/>
        <v>A</v>
      </c>
      <c r="AG21">
        <f>IF(AC21&gt;9,SUMIFS(合同收费标准!G:G,合同收费标准!B:B,导入发票明细!AE21,合同收费标准!E:E,导入发票明细!AF21,合同收费标准!F:F,"MAS"),SUMIFS(合同收费标准!G:G,合同收费标准!B:B,导入发票明细!AE21,合同收费标准!E:E,导入发票明细!AF21,合同收费标准!F:F,导入发票明细!AC21))</f>
        <v>0</v>
      </c>
      <c r="AH21">
        <f t="shared" si="8"/>
        <v>0</v>
      </c>
      <c r="AI21" s="7">
        <f t="shared" si="9"/>
        <v>9</v>
      </c>
      <c r="AK21">
        <f>SUMIFS(CBL托收登记!D:D,CBL托收登记!E:E,N20)</f>
        <v>0</v>
      </c>
      <c r="AM21" s="7">
        <f t="shared" si="10"/>
        <v>0</v>
      </c>
      <c r="AN21" s="7">
        <f t="shared" si="11"/>
        <v>9</v>
      </c>
    </row>
    <row r="22" spans="1:40" x14ac:dyDescent="0.25">
      <c r="A22" s="1">
        <v>45126</v>
      </c>
      <c r="C22" s="2" t="s">
        <v>229</v>
      </c>
      <c r="F22" s="6">
        <v>3</v>
      </c>
      <c r="H22">
        <v>51</v>
      </c>
      <c r="J22" t="s">
        <v>177</v>
      </c>
      <c r="M22" s="10" t="s">
        <v>261</v>
      </c>
      <c r="N22" t="s">
        <v>178</v>
      </c>
      <c r="Q22" s="7">
        <v>23.1</v>
      </c>
      <c r="AA22" s="7">
        <f t="shared" si="0"/>
        <v>23.1</v>
      </c>
      <c r="AC22">
        <f t="shared" si="1"/>
        <v>3</v>
      </c>
      <c r="AD22">
        <f t="shared" si="2"/>
        <v>15</v>
      </c>
      <c r="AE22" s="6" t="str">
        <f>INDEX(地区归属!B:B,MATCH(J22,地区归属!A:A,0))</f>
        <v>PORTUGAL-C</v>
      </c>
      <c r="AF22" s="6" t="str">
        <f t="shared" si="3"/>
        <v>A</v>
      </c>
      <c r="AG22">
        <f>IF(AC22&gt;9,SUMIFS(合同收费标准!G:G,合同收费标准!B:B,导入发票明细!AE22,合同收费标准!E:E,导入发票明细!AF22,合同收费标准!F:F,"MAS"),SUMIFS(合同收费标准!G:G,合同收费标准!B:B,导入发票明细!AE22,合同收费标准!E:E,导入发票明细!AF22,合同收费标准!F:F,导入发票明细!AC22))</f>
        <v>7.67</v>
      </c>
      <c r="AH22">
        <f t="shared" si="8"/>
        <v>23.009999999999998</v>
      </c>
      <c r="AI22" s="7">
        <f t="shared" si="9"/>
        <v>9.0000000000003411E-2</v>
      </c>
      <c r="AK22">
        <f>SUMIFS(CBL托收登记!D:D,CBL托收登记!E:E,N21)</f>
        <v>0</v>
      </c>
      <c r="AM22" s="7">
        <f t="shared" si="10"/>
        <v>0</v>
      </c>
      <c r="AN22" s="7">
        <f t="shared" si="11"/>
        <v>9.0000000000003411E-2</v>
      </c>
    </row>
    <row r="23" spans="1:40" x14ac:dyDescent="0.25">
      <c r="A23" s="1">
        <v>45126</v>
      </c>
      <c r="C23" s="2" t="s">
        <v>230</v>
      </c>
      <c r="F23" s="6">
        <v>1</v>
      </c>
      <c r="H23">
        <v>12</v>
      </c>
      <c r="J23" t="s">
        <v>179</v>
      </c>
      <c r="M23" s="10" t="s">
        <v>262</v>
      </c>
      <c r="N23" t="s">
        <v>180</v>
      </c>
      <c r="Q23" s="7">
        <v>10.43</v>
      </c>
      <c r="AA23" s="7">
        <f t="shared" si="0"/>
        <v>10.43</v>
      </c>
      <c r="AC23">
        <f t="shared" si="1"/>
        <v>1</v>
      </c>
      <c r="AD23">
        <f t="shared" si="2"/>
        <v>10</v>
      </c>
      <c r="AE23" s="6" t="str">
        <f>INDEX(地区归属!B:B,MATCH(J23,地区归属!A:A,0))</f>
        <v>PORTUGAL-C</v>
      </c>
      <c r="AF23" s="6" t="str">
        <f t="shared" si="3"/>
        <v>A</v>
      </c>
      <c r="AG23">
        <f>IF(AC23&gt;9,SUMIFS(合同收费标准!G:G,合同收费标准!B:B,导入发票明细!AE23,合同收费标准!E:E,导入发票明细!AF23,合同收费标准!F:F,"MAS"),SUMIFS(合同收费标准!G:G,合同收费标准!B:B,导入发票明细!AE23,合同收费标准!E:E,导入发票明细!AF23,合同收费标准!F:F,导入发票明细!AC23))</f>
        <v>10.94</v>
      </c>
      <c r="AH23">
        <f t="shared" si="8"/>
        <v>10.94</v>
      </c>
      <c r="AI23" s="7">
        <f t="shared" si="9"/>
        <v>-0.50999999999999979</v>
      </c>
      <c r="AK23">
        <f>SUMIFS(CBL托收登记!D:D,CBL托收登记!E:E,N22)</f>
        <v>0</v>
      </c>
      <c r="AM23" s="7">
        <f t="shared" si="10"/>
        <v>0</v>
      </c>
      <c r="AN23" s="7">
        <f t="shared" si="11"/>
        <v>-0.50999999999999979</v>
      </c>
    </row>
    <row r="24" spans="1:40" x14ac:dyDescent="0.25">
      <c r="A24" s="1">
        <v>45126</v>
      </c>
      <c r="C24" s="2" t="s">
        <v>231</v>
      </c>
      <c r="F24" s="6">
        <v>4</v>
      </c>
      <c r="H24">
        <v>80</v>
      </c>
      <c r="J24" t="s">
        <v>181</v>
      </c>
      <c r="M24" s="10" t="s">
        <v>182</v>
      </c>
      <c r="N24" t="s">
        <v>183</v>
      </c>
      <c r="Q24" s="7">
        <v>20.8</v>
      </c>
      <c r="AA24" s="7">
        <f t="shared" si="0"/>
        <v>20.8</v>
      </c>
      <c r="AC24">
        <f t="shared" si="1"/>
        <v>4</v>
      </c>
      <c r="AD24">
        <f t="shared" si="2"/>
        <v>18</v>
      </c>
      <c r="AE24" s="6" t="str">
        <f>INDEX(地区归属!B:B,MATCH(J24,地区归属!A:A,0))</f>
        <v>PORTUGAL-A</v>
      </c>
      <c r="AF24" s="6" t="str">
        <f t="shared" si="3"/>
        <v>A</v>
      </c>
      <c r="AG24">
        <f>IF(AC24&gt;9,SUMIFS(合同收费标准!G:G,合同收费标准!B:B,导入发票明细!AE24,合同收费标准!E:E,导入发票明细!AF24,合同收费标准!F:F,"MAS"),SUMIFS(合同收费标准!G:G,合同收费标准!B:B,导入发票明细!AE24,合同收费标准!E:E,导入发票明细!AF24,合同收费标准!F:F,导入发票明细!AC24))</f>
        <v>5.18</v>
      </c>
      <c r="AH24">
        <f t="shared" si="8"/>
        <v>20.72</v>
      </c>
      <c r="AI24" s="7">
        <f t="shared" si="9"/>
        <v>8.0000000000001847E-2</v>
      </c>
      <c r="AK24">
        <f>SUMIFS(CBL托收登记!D:D,CBL托收登记!E:E,N23)</f>
        <v>0</v>
      </c>
      <c r="AM24" s="7">
        <f t="shared" si="10"/>
        <v>0</v>
      </c>
      <c r="AN24" s="7">
        <f t="shared" si="11"/>
        <v>8.0000000000001847E-2</v>
      </c>
    </row>
    <row r="25" spans="1:40" x14ac:dyDescent="0.25">
      <c r="A25" s="1">
        <v>45126</v>
      </c>
      <c r="C25" s="2" t="s">
        <v>232</v>
      </c>
      <c r="F25" s="6">
        <v>1</v>
      </c>
      <c r="H25">
        <v>384</v>
      </c>
      <c r="J25" t="s">
        <v>280</v>
      </c>
      <c r="M25" s="10" t="s">
        <v>263</v>
      </c>
      <c r="N25" t="s">
        <v>184</v>
      </c>
      <c r="Q25" s="7">
        <v>72.31</v>
      </c>
      <c r="AA25" s="7">
        <f t="shared" si="0"/>
        <v>72.31</v>
      </c>
      <c r="AC25">
        <f t="shared" si="1"/>
        <v>1</v>
      </c>
      <c r="AD25">
        <f t="shared" si="2"/>
        <v>382</v>
      </c>
      <c r="AE25" s="6" t="str">
        <f>INDEX(地区归属!B:B,MATCH(J25,地区归属!A:A,0))</f>
        <v>PORTUGAL-A</v>
      </c>
      <c r="AF25" s="6" t="str">
        <f t="shared" si="3"/>
        <v>D</v>
      </c>
      <c r="AG25">
        <f>IF(AC25&gt;9,SUMIFS(合同收费标准!G:G,合同收费标准!B:B,导入发票明细!AE25,合同收费标准!E:E,导入发票明细!AF25,合同收费标准!F:F,"MAS"),SUMIFS(合同收费标准!G:G,合同收费标准!B:B,导入发票明细!AE25,合同收费标准!E:E,导入发票明细!AF25,合同收费标准!F:F,导入发票明细!AC25))</f>
        <v>72.31</v>
      </c>
      <c r="AH25">
        <f t="shared" si="8"/>
        <v>72.31</v>
      </c>
      <c r="AI25" s="7">
        <f t="shared" si="9"/>
        <v>0</v>
      </c>
      <c r="AK25">
        <f>SUMIFS(CBL托收登记!D:D,CBL托收登记!E:E,N24)</f>
        <v>0</v>
      </c>
      <c r="AM25" s="7">
        <f t="shared" si="10"/>
        <v>0</v>
      </c>
      <c r="AN25" s="7">
        <f t="shared" si="11"/>
        <v>0</v>
      </c>
    </row>
    <row r="26" spans="1:40" x14ac:dyDescent="0.25">
      <c r="A26" s="1">
        <v>45127</v>
      </c>
      <c r="C26" s="2" t="s">
        <v>233</v>
      </c>
      <c r="F26" s="6">
        <v>6</v>
      </c>
      <c r="H26">
        <v>60</v>
      </c>
      <c r="J26" t="s">
        <v>185</v>
      </c>
      <c r="M26" s="10" t="s">
        <v>264</v>
      </c>
      <c r="N26" t="s">
        <v>186</v>
      </c>
      <c r="Q26" s="7">
        <v>27</v>
      </c>
      <c r="AA26" s="7">
        <f t="shared" si="0"/>
        <v>27</v>
      </c>
      <c r="AC26">
        <f t="shared" si="1"/>
        <v>6</v>
      </c>
      <c r="AD26">
        <f t="shared" si="2"/>
        <v>8</v>
      </c>
      <c r="AE26" s="6" t="str">
        <f>INDEX(地区归属!B:B,MATCH(J26,地区归属!A:A,0))</f>
        <v>PORTUGAL-A</v>
      </c>
      <c r="AF26" s="6" t="str">
        <f t="shared" si="3"/>
        <v>A</v>
      </c>
      <c r="AG26">
        <f>IF(AC26&gt;9,SUMIFS(合同收费标准!G:G,合同收费标准!B:B,导入发票明细!AE26,合同收费标准!E:E,导入发票明细!AF26,合同收费标准!F:F,"MAS"),SUMIFS(合同收费标准!G:G,合同收费标准!B:B,导入发票明细!AE26,合同收费标准!E:E,导入发票明细!AF26,合同收费标准!F:F,导入发票明细!AC26))</f>
        <v>4.4800000000000004</v>
      </c>
      <c r="AH26">
        <f t="shared" si="8"/>
        <v>26.880000000000003</v>
      </c>
      <c r="AI26" s="7">
        <f t="shared" si="9"/>
        <v>0.11999999999999744</v>
      </c>
      <c r="AK26">
        <f>SUMIFS(CBL托收登记!D:D,CBL托收登记!E:E,N25)</f>
        <v>0</v>
      </c>
      <c r="AM26" s="7">
        <f t="shared" si="10"/>
        <v>0</v>
      </c>
      <c r="AN26" s="7">
        <f t="shared" si="11"/>
        <v>0.11999999999999744</v>
      </c>
    </row>
    <row r="27" spans="1:40" x14ac:dyDescent="0.25">
      <c r="A27" s="1">
        <v>45127</v>
      </c>
      <c r="C27" s="2" t="s">
        <v>234</v>
      </c>
      <c r="F27" s="6">
        <v>1</v>
      </c>
      <c r="H27">
        <v>20</v>
      </c>
      <c r="J27" t="s">
        <v>280</v>
      </c>
      <c r="M27" s="10" t="s">
        <v>265</v>
      </c>
      <c r="N27" t="s">
        <v>187</v>
      </c>
      <c r="Q27" s="7">
        <v>9.7899999999999991</v>
      </c>
      <c r="AA27" s="7">
        <f t="shared" si="0"/>
        <v>9.7899999999999991</v>
      </c>
      <c r="AC27">
        <f t="shared" si="1"/>
        <v>1</v>
      </c>
      <c r="AD27">
        <f t="shared" si="2"/>
        <v>18</v>
      </c>
      <c r="AE27" s="6" t="str">
        <f>INDEX(地区归属!B:B,MATCH(J27,地区归属!A:A,0))</f>
        <v>PORTUGAL-A</v>
      </c>
      <c r="AF27" s="6" t="str">
        <f t="shared" si="3"/>
        <v>A</v>
      </c>
      <c r="AG27">
        <f>IF(AC27&gt;9,SUMIFS(合同收费标准!G:G,合同收费标准!B:B,导入发票明细!AE27,合同收费标准!E:E,导入发票明细!AF27,合同收费标准!F:F,"MAS"),SUMIFS(合同收费标准!G:G,合同收费标准!B:B,导入发票明细!AE27,合同收费标准!E:E,导入发票明细!AF27,合同收费标准!F:F,导入发票明细!AC27))</f>
        <v>9.76</v>
      </c>
      <c r="AH27">
        <f t="shared" si="8"/>
        <v>9.76</v>
      </c>
      <c r="AI27" s="7">
        <f t="shared" si="9"/>
        <v>2.9999999999999361E-2</v>
      </c>
      <c r="AK27">
        <f>SUMIFS(CBL托收登记!D:D,CBL托收登记!E:E,N26)</f>
        <v>0</v>
      </c>
      <c r="AM27" s="7">
        <f t="shared" si="10"/>
        <v>0</v>
      </c>
      <c r="AN27" s="7">
        <f t="shared" si="11"/>
        <v>2.9999999999999361E-2</v>
      </c>
    </row>
    <row r="28" spans="1:40" x14ac:dyDescent="0.25">
      <c r="A28" s="1">
        <v>45128</v>
      </c>
      <c r="C28" s="2" t="s">
        <v>235</v>
      </c>
      <c r="F28" s="6">
        <v>3</v>
      </c>
      <c r="H28">
        <v>30</v>
      </c>
      <c r="J28" t="s">
        <v>280</v>
      </c>
      <c r="M28" s="10" t="s">
        <v>266</v>
      </c>
      <c r="N28" t="s">
        <v>188</v>
      </c>
      <c r="Q28" s="7">
        <v>18.66</v>
      </c>
      <c r="AA28" s="7">
        <f t="shared" si="0"/>
        <v>18.66</v>
      </c>
      <c r="AC28">
        <f t="shared" si="1"/>
        <v>3</v>
      </c>
      <c r="AD28">
        <f t="shared" si="2"/>
        <v>8</v>
      </c>
      <c r="AE28" s="6" t="str">
        <f>INDEX(地区归属!B:B,MATCH(J28,地区归属!A:A,0))</f>
        <v>PORTUGAL-A</v>
      </c>
      <c r="AF28" s="6" t="str">
        <f t="shared" si="3"/>
        <v>A</v>
      </c>
      <c r="AG28">
        <f>IF(AC28&gt;9,SUMIFS(合同收费标准!G:G,合同收费标准!B:B,导入发票明细!AE28,合同收费标准!E:E,导入发票明细!AF28,合同收费标准!F:F,"MAS"),SUMIFS(合同收费标准!G:G,合同收费标准!B:B,导入发票明细!AE28,合同收费标准!E:E,导入发票明细!AF28,合同收费标准!F:F,导入发票明细!AC28))</f>
        <v>6.2</v>
      </c>
      <c r="AH28">
        <f t="shared" si="8"/>
        <v>18.600000000000001</v>
      </c>
      <c r="AI28" s="7">
        <f t="shared" si="9"/>
        <v>5.9999999999998721E-2</v>
      </c>
      <c r="AK28">
        <f>SUMIFS(CBL托收登记!D:D,CBL托收登记!E:E,N27)</f>
        <v>0</v>
      </c>
      <c r="AM28" s="7">
        <f t="shared" si="10"/>
        <v>0</v>
      </c>
      <c r="AN28" s="7">
        <f t="shared" si="11"/>
        <v>5.9999999999998721E-2</v>
      </c>
    </row>
    <row r="29" spans="1:40" x14ac:dyDescent="0.25">
      <c r="A29" s="1">
        <v>45128</v>
      </c>
      <c r="C29" s="2" t="s">
        <v>236</v>
      </c>
      <c r="F29" s="6">
        <v>1</v>
      </c>
      <c r="H29">
        <v>10</v>
      </c>
      <c r="J29" t="s">
        <v>280</v>
      </c>
      <c r="M29" s="10" t="s">
        <v>267</v>
      </c>
      <c r="N29" t="s">
        <v>189</v>
      </c>
      <c r="Q29" s="7">
        <v>9.7899999999999991</v>
      </c>
      <c r="AA29" s="7">
        <f t="shared" si="0"/>
        <v>9.7899999999999991</v>
      </c>
      <c r="AC29">
        <f t="shared" si="1"/>
        <v>1</v>
      </c>
      <c r="AD29">
        <f t="shared" si="2"/>
        <v>8</v>
      </c>
      <c r="AE29" s="6" t="str">
        <f>INDEX(地区归属!B:B,MATCH(J29,地区归属!A:A,0))</f>
        <v>PORTUGAL-A</v>
      </c>
      <c r="AF29" s="6" t="str">
        <f t="shared" si="3"/>
        <v>A</v>
      </c>
      <c r="AG29">
        <f>IF(AC29&gt;9,SUMIFS(合同收费标准!G:G,合同收费标准!B:B,导入发票明细!AE29,合同收费标准!E:E,导入发票明细!AF29,合同收费标准!F:F,"MAS"),SUMIFS(合同收费标准!G:G,合同收费标准!B:B,导入发票明细!AE29,合同收费标准!E:E,导入发票明细!AF29,合同收费标准!F:F,导入发票明细!AC29))</f>
        <v>9.76</v>
      </c>
      <c r="AH29">
        <f t="shared" si="8"/>
        <v>9.76</v>
      </c>
      <c r="AI29" s="7">
        <f t="shared" si="9"/>
        <v>2.9999999999999361E-2</v>
      </c>
      <c r="AK29">
        <f>SUMIFS(CBL托收登记!D:D,CBL托收登记!E:E,N28)</f>
        <v>0</v>
      </c>
      <c r="AM29" s="7">
        <f t="shared" si="10"/>
        <v>0</v>
      </c>
      <c r="AN29" s="7">
        <f t="shared" si="11"/>
        <v>2.9999999999999361E-2</v>
      </c>
    </row>
    <row r="30" spans="1:40" x14ac:dyDescent="0.25">
      <c r="A30" s="1">
        <v>45128</v>
      </c>
      <c r="C30" s="2" t="s">
        <v>237</v>
      </c>
      <c r="F30" s="6">
        <v>1</v>
      </c>
      <c r="H30">
        <v>384</v>
      </c>
      <c r="J30" t="s">
        <v>286</v>
      </c>
      <c r="M30" s="10" t="s">
        <v>268</v>
      </c>
      <c r="N30" t="s">
        <v>191</v>
      </c>
      <c r="Q30" s="7">
        <v>72.31</v>
      </c>
      <c r="AA30" s="7">
        <f t="shared" si="0"/>
        <v>72.31</v>
      </c>
      <c r="AC30">
        <v>1</v>
      </c>
      <c r="AD30">
        <f t="shared" si="2"/>
        <v>382</v>
      </c>
      <c r="AE30" s="6" t="str">
        <f>INDEX(地区归属!B:B,MATCH(J30,地区归属!A:A,0))</f>
        <v>PORTUGAL-C</v>
      </c>
      <c r="AF30" s="6" t="str">
        <f t="shared" si="3"/>
        <v>D</v>
      </c>
      <c r="AG30">
        <f>IF(AC30&gt;9,SUMIFS(合同收费标准!G:G,合同收费标准!B:B,导入发票明细!AE30,合同收费标准!E:E,导入发票明细!AF30,合同收费标准!F:F,"MAS"),SUMIFS(合同收费标准!G:G,合同收费标准!B:B,导入发票明细!AE30,合同收费标准!E:E,导入发票明细!AF30,合同收费标准!F:F,导入发票明细!AC30))</f>
        <v>72.31</v>
      </c>
      <c r="AH30">
        <f t="shared" si="8"/>
        <v>72.31</v>
      </c>
      <c r="AI30" s="7">
        <f t="shared" si="9"/>
        <v>0</v>
      </c>
      <c r="AK30">
        <f>SUMIFS(CBL托收登记!D:D,CBL托收登记!E:E,N29)</f>
        <v>0</v>
      </c>
      <c r="AM30" s="7">
        <f t="shared" si="10"/>
        <v>0</v>
      </c>
      <c r="AN30" s="7">
        <f t="shared" si="11"/>
        <v>0</v>
      </c>
    </row>
    <row r="31" spans="1:40" x14ac:dyDescent="0.25">
      <c r="A31" s="1">
        <v>45128</v>
      </c>
      <c r="C31" s="2" t="s">
        <v>238</v>
      </c>
      <c r="F31" s="6">
        <v>1</v>
      </c>
      <c r="H31">
        <v>15</v>
      </c>
      <c r="J31" t="s">
        <v>280</v>
      </c>
      <c r="M31" s="10" t="s">
        <v>269</v>
      </c>
      <c r="N31" t="s">
        <v>192</v>
      </c>
      <c r="Q31" s="7">
        <v>9.7899999999999991</v>
      </c>
      <c r="AA31" s="7">
        <f t="shared" si="0"/>
        <v>9.7899999999999991</v>
      </c>
      <c r="AC31">
        <f t="shared" si="1"/>
        <v>1</v>
      </c>
      <c r="AD31">
        <f t="shared" si="2"/>
        <v>13</v>
      </c>
      <c r="AE31" s="6" t="str">
        <f>INDEX(地区归属!B:B,MATCH(J31,地区归属!A:A,0))</f>
        <v>PORTUGAL-A</v>
      </c>
      <c r="AF31" s="6" t="str">
        <f t="shared" si="3"/>
        <v>A</v>
      </c>
      <c r="AG31">
        <f>IF(AC31&gt;9,SUMIFS(合同收费标准!G:G,合同收费标准!B:B,导入发票明细!AE31,合同收费标准!E:E,导入发票明细!AF31,合同收费标准!F:F,"MAS"),SUMIFS(合同收费标准!G:G,合同收费标准!B:B,导入发票明细!AE31,合同收费标准!E:E,导入发票明细!AF31,合同收费标准!F:F,导入发票明细!AC31))</f>
        <v>9.76</v>
      </c>
      <c r="AH31">
        <f t="shared" si="8"/>
        <v>9.76</v>
      </c>
      <c r="AI31" s="7">
        <f t="shared" si="9"/>
        <v>2.9999999999999361E-2</v>
      </c>
      <c r="AK31">
        <f>SUMIFS(CBL托收登记!D:D,CBL托收登记!E:E,N30)</f>
        <v>0</v>
      </c>
      <c r="AM31" s="7">
        <f t="shared" si="10"/>
        <v>0</v>
      </c>
      <c r="AN31" s="7">
        <f t="shared" si="11"/>
        <v>2.9999999999999361E-2</v>
      </c>
    </row>
    <row r="32" spans="1:40" x14ac:dyDescent="0.25">
      <c r="A32" s="1">
        <v>45128</v>
      </c>
      <c r="C32" s="2" t="s">
        <v>239</v>
      </c>
      <c r="F32" s="6">
        <v>6</v>
      </c>
      <c r="H32">
        <v>60</v>
      </c>
      <c r="J32" t="s">
        <v>179</v>
      </c>
      <c r="M32" s="10" t="s">
        <v>270</v>
      </c>
      <c r="N32" t="s">
        <v>193</v>
      </c>
      <c r="Q32" s="7">
        <v>31.98</v>
      </c>
      <c r="AA32" s="7">
        <f t="shared" si="0"/>
        <v>31.98</v>
      </c>
      <c r="AC32">
        <f t="shared" si="1"/>
        <v>6</v>
      </c>
      <c r="AD32">
        <f t="shared" si="2"/>
        <v>8</v>
      </c>
      <c r="AE32" s="6" t="str">
        <f>INDEX(地区归属!B:B,MATCH(J32,地区归属!A:A,0))</f>
        <v>PORTUGAL-C</v>
      </c>
      <c r="AF32" s="6" t="str">
        <f t="shared" si="3"/>
        <v>A</v>
      </c>
      <c r="AG32">
        <f>IF(AC32&gt;9,SUMIFS(合同收费标准!G:G,合同收费标准!B:B,导入发票明细!AE32,合同收费标准!E:E,导入发票明细!AF32,合同收费标准!F:F,"MAS"),SUMIFS(合同收费标准!G:G,合同收费标准!B:B,导入发票明细!AE32,合同收费标准!E:E,导入发票明细!AF32,合同收费标准!F:F,导入发票明细!AC32))</f>
        <v>6.54</v>
      </c>
      <c r="AH32">
        <f t="shared" si="8"/>
        <v>39.24</v>
      </c>
      <c r="AI32" s="7">
        <f t="shared" si="9"/>
        <v>-7.2600000000000016</v>
      </c>
      <c r="AK32">
        <f>SUMIFS(CBL托收登记!D:D,CBL托收登记!E:E,N31)</f>
        <v>0</v>
      </c>
      <c r="AM32" s="7">
        <f t="shared" si="10"/>
        <v>0</v>
      </c>
      <c r="AN32" s="7">
        <f t="shared" si="11"/>
        <v>-7.2600000000000016</v>
      </c>
    </row>
    <row r="33" spans="1:40" x14ac:dyDescent="0.25">
      <c r="A33" s="1">
        <v>45131</v>
      </c>
      <c r="C33" s="2" t="s">
        <v>240</v>
      </c>
      <c r="F33" s="6">
        <v>9</v>
      </c>
      <c r="H33">
        <v>90</v>
      </c>
      <c r="J33" t="s">
        <v>194</v>
      </c>
      <c r="M33" s="10" t="s">
        <v>271</v>
      </c>
      <c r="N33" t="s">
        <v>195</v>
      </c>
      <c r="Q33" s="7">
        <v>36</v>
      </c>
      <c r="AA33" s="7">
        <f t="shared" si="0"/>
        <v>36</v>
      </c>
      <c r="AC33">
        <f t="shared" si="1"/>
        <v>9</v>
      </c>
      <c r="AD33">
        <f t="shared" si="2"/>
        <v>8</v>
      </c>
      <c r="AE33" s="6" t="str">
        <f>INDEX(地区归属!B:B,MATCH(J33,地区归属!A:A,0))</f>
        <v>PORTUGAL-A</v>
      </c>
      <c r="AF33" s="6" t="str">
        <f t="shared" si="3"/>
        <v>A</v>
      </c>
      <c r="AG33">
        <f>IF(AC33&gt;9,SUMIFS(合同收费标准!G:G,合同收费标准!B:B,导入发票明细!AE33,合同收费标准!E:E,导入发票明细!AF33,合同收费标准!F:F,"MAS"),SUMIFS(合同收费标准!G:G,合同收费标准!B:B,导入发票明细!AE33,合同收费标准!E:E,导入发票明细!AF33,合同收费标准!F:F,导入发票明细!AC33))</f>
        <v>3.66</v>
      </c>
      <c r="AH33">
        <f t="shared" si="8"/>
        <v>32.94</v>
      </c>
      <c r="AI33" s="7">
        <f t="shared" si="9"/>
        <v>3.0600000000000023</v>
      </c>
      <c r="AK33">
        <f>SUMIFS(CBL托收登记!D:D,CBL托收登记!E:E,N32)</f>
        <v>0</v>
      </c>
      <c r="AM33" s="7">
        <f t="shared" si="10"/>
        <v>0</v>
      </c>
      <c r="AN33" s="7">
        <f t="shared" si="11"/>
        <v>3.0600000000000023</v>
      </c>
    </row>
    <row r="34" spans="1:40" x14ac:dyDescent="0.25">
      <c r="A34" s="1">
        <v>45131</v>
      </c>
      <c r="C34" s="2" t="s">
        <v>241</v>
      </c>
      <c r="F34" s="6">
        <v>3</v>
      </c>
      <c r="H34">
        <v>30</v>
      </c>
      <c r="J34" t="s">
        <v>196</v>
      </c>
      <c r="M34" s="10" t="s">
        <v>272</v>
      </c>
      <c r="N34" t="s">
        <v>197</v>
      </c>
      <c r="Q34" s="7">
        <v>20.64</v>
      </c>
      <c r="AA34" s="7">
        <f t="shared" si="0"/>
        <v>20.64</v>
      </c>
      <c r="AC34">
        <f t="shared" si="1"/>
        <v>3</v>
      </c>
      <c r="AD34">
        <f t="shared" si="2"/>
        <v>8</v>
      </c>
      <c r="AE34" s="6" t="str">
        <f>INDEX(地区归属!B:B,MATCH(J34,地区归属!A:A,0))</f>
        <v>PORTUGAL-B</v>
      </c>
      <c r="AF34" s="6" t="str">
        <f t="shared" si="3"/>
        <v>A</v>
      </c>
      <c r="AG34">
        <f>IF(AC34&gt;9,SUMIFS(合同收费标准!G:G,合同收费标准!B:B,导入发票明细!AE34,合同收费标准!E:E,导入发票明细!AF34,合同收费标准!F:F,"MAS"),SUMIFS(合同收费标准!G:G,合同收费标准!B:B,导入发票明细!AE34,合同收费标准!E:E,导入发票明细!AF34,合同收费标准!F:F,导入发票明细!AC34))</f>
        <v>6.85</v>
      </c>
      <c r="AH34">
        <f t="shared" si="8"/>
        <v>20.549999999999997</v>
      </c>
      <c r="AI34" s="7">
        <f t="shared" si="9"/>
        <v>9.0000000000003411E-2</v>
      </c>
      <c r="AK34">
        <f>SUMIFS(CBL托收登记!D:D,CBL托收登记!E:E,N33)</f>
        <v>0</v>
      </c>
      <c r="AM34" s="7">
        <f t="shared" si="10"/>
        <v>0</v>
      </c>
      <c r="AN34" s="7">
        <f t="shared" si="11"/>
        <v>9.0000000000003411E-2</v>
      </c>
    </row>
    <row r="35" spans="1:40" x14ac:dyDescent="0.25">
      <c r="A35" s="1">
        <v>45131</v>
      </c>
      <c r="C35" s="2" t="s">
        <v>242</v>
      </c>
      <c r="F35" s="6">
        <v>4</v>
      </c>
      <c r="H35">
        <v>40</v>
      </c>
      <c r="J35" t="s">
        <v>173</v>
      </c>
      <c r="M35" s="10" t="s">
        <v>273</v>
      </c>
      <c r="N35" t="s">
        <v>198</v>
      </c>
      <c r="Q35" s="7">
        <v>24.12</v>
      </c>
      <c r="AA35" s="7">
        <f t="shared" si="0"/>
        <v>24.12</v>
      </c>
      <c r="AC35">
        <f t="shared" si="1"/>
        <v>4</v>
      </c>
      <c r="AD35">
        <f t="shared" si="2"/>
        <v>8</v>
      </c>
      <c r="AE35" s="6" t="str">
        <f>INDEX(地区归属!B:B,MATCH(J35,地区归属!A:A,0))</f>
        <v>PORTUGAL-B</v>
      </c>
      <c r="AF35" s="6" t="str">
        <f t="shared" si="3"/>
        <v>A</v>
      </c>
      <c r="AG35">
        <f>IF(AC35&gt;9,SUMIFS(合同收费标准!G:G,合同收费标准!B:B,导入发票明细!AE35,合同收费标准!E:E,导入发票明细!AF35,合同收费标准!F:F,"MAS"),SUMIFS(合同收费标准!G:G,合同收费标准!B:B,导入发票明细!AE35,合同收费标准!E:E,导入发票明细!AF35,合同收费标准!F:F,导入发票明细!AC35))</f>
        <v>6.01</v>
      </c>
      <c r="AH35">
        <f t="shared" si="8"/>
        <v>24.04</v>
      </c>
      <c r="AI35" s="7">
        <f t="shared" si="9"/>
        <v>8.0000000000001847E-2</v>
      </c>
      <c r="AK35">
        <f>SUMIFS(CBL托收登记!D:D,CBL托收登记!E:E,N34)</f>
        <v>0</v>
      </c>
      <c r="AM35" s="7">
        <f t="shared" si="10"/>
        <v>0</v>
      </c>
      <c r="AN35" s="7">
        <f t="shared" si="11"/>
        <v>8.0000000000001847E-2</v>
      </c>
    </row>
    <row r="36" spans="1:40" x14ac:dyDescent="0.25">
      <c r="A36" s="1">
        <v>45132</v>
      </c>
      <c r="C36" s="2" t="s">
        <v>243</v>
      </c>
      <c r="F36" s="6">
        <v>3</v>
      </c>
      <c r="H36">
        <v>48</v>
      </c>
      <c r="J36" t="s">
        <v>199</v>
      </c>
      <c r="M36" s="10" t="s">
        <v>274</v>
      </c>
      <c r="N36" t="s">
        <v>200</v>
      </c>
      <c r="Q36" s="7">
        <v>18.66</v>
      </c>
      <c r="AA36" s="7">
        <f t="shared" si="0"/>
        <v>18.66</v>
      </c>
      <c r="AC36">
        <f t="shared" si="1"/>
        <v>3</v>
      </c>
      <c r="AD36">
        <f t="shared" si="2"/>
        <v>14</v>
      </c>
      <c r="AE36" s="6" t="str">
        <f>INDEX(地区归属!B:B,MATCH(J36,地区归属!A:A,0))</f>
        <v>PORTUGAL-A</v>
      </c>
      <c r="AF36" s="6" t="str">
        <f t="shared" si="3"/>
        <v>A</v>
      </c>
      <c r="AG36">
        <f>IF(AC36&gt;9,SUMIFS(合同收费标准!G:G,合同收费标准!B:B,导入发票明细!AE36,合同收费标准!E:E,导入发票明细!AF36,合同收费标准!F:F,"MAS"),SUMIFS(合同收费标准!G:G,合同收费标准!B:B,导入发票明细!AE36,合同收费标准!E:E,导入发票明细!AF36,合同收费标准!F:F,导入发票明细!AC36))</f>
        <v>6.2</v>
      </c>
      <c r="AH36">
        <f t="shared" si="8"/>
        <v>18.600000000000001</v>
      </c>
      <c r="AI36" s="7">
        <f t="shared" si="9"/>
        <v>5.9999999999998721E-2</v>
      </c>
      <c r="AK36">
        <f>SUMIFS(CBL托收登记!D:D,CBL托收登记!E:E,N35)</f>
        <v>0</v>
      </c>
      <c r="AM36" s="7">
        <f t="shared" si="10"/>
        <v>0</v>
      </c>
      <c r="AN36" s="7">
        <f t="shared" si="11"/>
        <v>5.9999999999998721E-2</v>
      </c>
    </row>
    <row r="37" spans="1:40" x14ac:dyDescent="0.25">
      <c r="A37" s="1">
        <v>45134</v>
      </c>
      <c r="C37" s="2" t="s">
        <v>244</v>
      </c>
      <c r="F37" s="6">
        <v>2</v>
      </c>
      <c r="H37">
        <v>40</v>
      </c>
      <c r="J37" t="s">
        <v>201</v>
      </c>
      <c r="M37" s="10" t="s">
        <v>275</v>
      </c>
      <c r="N37" t="s">
        <v>202</v>
      </c>
      <c r="Q37" s="7">
        <v>15.34</v>
      </c>
      <c r="AA37" s="7">
        <f t="shared" si="0"/>
        <v>15.34</v>
      </c>
      <c r="AC37">
        <f t="shared" si="1"/>
        <v>2</v>
      </c>
      <c r="AD37">
        <f t="shared" si="2"/>
        <v>18</v>
      </c>
      <c r="AE37" s="6" t="str">
        <f>INDEX(地区归属!B:B,MATCH(J37,地区归属!A:A,0))</f>
        <v>PORTUGAL-A</v>
      </c>
      <c r="AF37" s="6" t="str">
        <f t="shared" si="3"/>
        <v>A</v>
      </c>
      <c r="AG37">
        <f>IF(AC37&gt;9,SUMIFS(合同收费标准!G:G,合同收费标准!B:B,导入发票明细!AE37,合同收费标准!E:E,导入发票明细!AF37,合同收费标准!F:F,"MAS"),SUMIFS(合同收费标准!G:G,合同收费标准!B:B,导入发票明细!AE37,合同收费标准!E:E,导入发票明细!AF37,合同收费标准!F:F,导入发票明细!AC37))</f>
        <v>6.98</v>
      </c>
      <c r="AH37">
        <f t="shared" si="8"/>
        <v>13.96</v>
      </c>
      <c r="AI37" s="7">
        <f t="shared" si="9"/>
        <v>1.379999999999999</v>
      </c>
      <c r="AK37">
        <f>SUMIFS(CBL托收登记!D:D,CBL托收登记!E:E,N36)</f>
        <v>0</v>
      </c>
      <c r="AM37" s="7">
        <f t="shared" si="10"/>
        <v>0</v>
      </c>
      <c r="AN37" s="7">
        <f t="shared" si="11"/>
        <v>1.379999999999999</v>
      </c>
    </row>
    <row r="38" spans="1:40" x14ac:dyDescent="0.25">
      <c r="A38" s="1">
        <v>45134</v>
      </c>
      <c r="C38" s="2" t="s">
        <v>245</v>
      </c>
      <c r="F38" s="6">
        <v>3</v>
      </c>
      <c r="H38">
        <v>60</v>
      </c>
      <c r="J38" t="s">
        <v>152</v>
      </c>
      <c r="M38" s="10" t="s">
        <v>276</v>
      </c>
      <c r="N38" t="s">
        <v>203</v>
      </c>
      <c r="Q38" s="7">
        <v>18.66</v>
      </c>
      <c r="AA38" s="7">
        <f t="shared" si="0"/>
        <v>18.66</v>
      </c>
      <c r="AC38">
        <f t="shared" si="1"/>
        <v>3</v>
      </c>
      <c r="AD38">
        <f t="shared" si="2"/>
        <v>18</v>
      </c>
      <c r="AE38" s="6" t="str">
        <f>INDEX(地区归属!B:B,MATCH(J38,地区归属!A:A,0))</f>
        <v>PORTUGAL-A</v>
      </c>
      <c r="AF38" s="6" t="str">
        <f t="shared" si="3"/>
        <v>A</v>
      </c>
      <c r="AG38">
        <f>IF(AC38&gt;9,SUMIFS(合同收费标准!G:G,合同收费标准!B:B,导入发票明细!AE38,合同收费标准!E:E,导入发票明细!AF38,合同收费标准!F:F,"MAS"),SUMIFS(合同收费标准!G:G,合同收费标准!B:B,导入发票明细!AE38,合同收费标准!E:E,导入发票明细!AF38,合同收费标准!F:F,导入发票明细!AC38))</f>
        <v>6.2</v>
      </c>
      <c r="AH38">
        <f t="shared" si="8"/>
        <v>18.600000000000001</v>
      </c>
      <c r="AI38" s="7">
        <f t="shared" si="9"/>
        <v>5.9999999999998721E-2</v>
      </c>
      <c r="AK38">
        <f>SUMIFS(CBL托收登记!D:D,CBL托收登记!E:E,N37)</f>
        <v>0</v>
      </c>
      <c r="AM38" s="7">
        <f t="shared" si="10"/>
        <v>0</v>
      </c>
      <c r="AN38" s="7">
        <f t="shared" si="11"/>
        <v>5.9999999999998721E-2</v>
      </c>
    </row>
    <row r="39" spans="1:40" x14ac:dyDescent="0.25">
      <c r="A39" s="1">
        <v>45135</v>
      </c>
      <c r="C39" s="2" t="s">
        <v>246</v>
      </c>
      <c r="F39" s="6">
        <v>1</v>
      </c>
      <c r="H39">
        <v>317</v>
      </c>
      <c r="J39" t="s">
        <v>280</v>
      </c>
      <c r="M39" s="10" t="s">
        <v>277</v>
      </c>
      <c r="N39" t="s">
        <v>184</v>
      </c>
      <c r="Q39" s="7">
        <v>51.97</v>
      </c>
      <c r="AA39" s="7">
        <f t="shared" si="0"/>
        <v>51.97</v>
      </c>
      <c r="AC39">
        <f t="shared" si="1"/>
        <v>1</v>
      </c>
      <c r="AD39">
        <f t="shared" si="2"/>
        <v>315</v>
      </c>
      <c r="AE39" s="6" t="str">
        <f>INDEX(地区归属!B:B,MATCH(J39,地区归属!A:A,0))</f>
        <v>PORTUGAL-A</v>
      </c>
      <c r="AF39" s="6" t="str">
        <f t="shared" si="3"/>
        <v>D</v>
      </c>
      <c r="AG39">
        <f>IF(AC39&gt;9,SUMIFS(合同收费标准!G:G,合同收费标准!B:B,导入发票明细!AE39,合同收费标准!E:E,导入发票明细!AF39,合同收费标准!F:F,"MAS"),SUMIFS(合同收费标准!G:G,合同收费标准!B:B,导入发票明细!AE39,合同收费标准!E:E,导入发票明细!AF39,合同收费标准!F:F,导入发票明细!AC39))</f>
        <v>72.31</v>
      </c>
      <c r="AH39">
        <f t="shared" si="8"/>
        <v>72.31</v>
      </c>
      <c r="AI39" s="7">
        <f t="shared" si="9"/>
        <v>-20.340000000000003</v>
      </c>
      <c r="AK39">
        <f>SUMIFS(CBL托收登记!D:D,CBL托收登记!E:E,N38)</f>
        <v>0</v>
      </c>
      <c r="AM39" s="7">
        <f t="shared" si="10"/>
        <v>0</v>
      </c>
      <c r="AN39" s="7">
        <f t="shared" si="11"/>
        <v>-20.340000000000003</v>
      </c>
    </row>
    <row r="40" spans="1:40" x14ac:dyDescent="0.25">
      <c r="A40" s="1">
        <v>45135</v>
      </c>
      <c r="C40" s="2" t="s">
        <v>247</v>
      </c>
      <c r="F40" s="6">
        <v>4</v>
      </c>
      <c r="H40">
        <v>80</v>
      </c>
      <c r="J40" t="s">
        <v>204</v>
      </c>
      <c r="M40" s="10" t="s">
        <v>278</v>
      </c>
      <c r="N40" t="s">
        <v>205</v>
      </c>
      <c r="Q40" s="7">
        <v>24.12</v>
      </c>
      <c r="AA40" s="7">
        <f t="shared" si="0"/>
        <v>24.12</v>
      </c>
      <c r="AC40">
        <f t="shared" si="1"/>
        <v>4</v>
      </c>
      <c r="AD40">
        <f t="shared" si="2"/>
        <v>18</v>
      </c>
      <c r="AE40" s="6" t="str">
        <f>INDEX(地区归属!B:B,MATCH(J40,地区归属!A:A,0))</f>
        <v>PORTUGAL-A</v>
      </c>
      <c r="AF40" s="6" t="str">
        <f t="shared" si="3"/>
        <v>A</v>
      </c>
      <c r="AG40">
        <f>IF(AC40&gt;9,SUMIFS(合同收费标准!G:G,合同收费标准!B:B,导入发票明细!AE40,合同收费标准!E:E,导入发票明细!AF40,合同收费标准!F:F,"MAS"),SUMIFS(合同收费标准!G:G,合同收费标准!B:B,导入发票明细!AE40,合同收费标准!E:E,导入发票明细!AF40,合同收费标准!F:F,导入发票明细!AC40))</f>
        <v>5.18</v>
      </c>
      <c r="AH40">
        <f t="shared" si="8"/>
        <v>20.72</v>
      </c>
      <c r="AI40" s="7">
        <f t="shared" si="9"/>
        <v>3.4000000000000021</v>
      </c>
      <c r="AK40">
        <f>SUMIFS(CBL托收登记!D:D,CBL托收登记!E:E,N39)</f>
        <v>0</v>
      </c>
      <c r="AM40" s="7">
        <f t="shared" si="10"/>
        <v>0</v>
      </c>
      <c r="AN40" s="7">
        <f t="shared" si="11"/>
        <v>3.4000000000000021</v>
      </c>
    </row>
    <row r="41" spans="1:40" x14ac:dyDescent="0.25">
      <c r="A41" s="1">
        <v>45135</v>
      </c>
      <c r="C41" s="2" t="s">
        <v>248</v>
      </c>
      <c r="F41" s="6">
        <v>3</v>
      </c>
      <c r="H41">
        <v>60</v>
      </c>
      <c r="J41" t="s">
        <v>206</v>
      </c>
      <c r="M41" s="10" t="s">
        <v>279</v>
      </c>
      <c r="N41" t="s">
        <v>207</v>
      </c>
      <c r="Q41" s="7">
        <v>18.66</v>
      </c>
      <c r="AA41" s="7">
        <f t="shared" si="0"/>
        <v>18.66</v>
      </c>
      <c r="AC41">
        <f t="shared" si="1"/>
        <v>3</v>
      </c>
      <c r="AD41">
        <f t="shared" si="2"/>
        <v>18</v>
      </c>
      <c r="AE41" s="6" t="str">
        <f>INDEX(地区归属!B:B,MATCH(J41,地区归属!A:A,0))</f>
        <v>PORTUGAL-A</v>
      </c>
      <c r="AF41" s="6" t="str">
        <f t="shared" si="3"/>
        <v>A</v>
      </c>
      <c r="AG41">
        <f>IF(AC41&gt;9,SUMIFS(合同收费标准!G:G,合同收费标准!B:B,导入发票明细!AE41,合同收费标准!E:E,导入发票明细!AF41,合同收费标准!F:F,"MAS"),SUMIFS(合同收费标准!G:G,合同收费标准!B:B,导入发票明细!AE41,合同收费标准!E:E,导入发票明细!AF41,合同收费标准!F:F,导入发票明细!AC41))</f>
        <v>6.2</v>
      </c>
      <c r="AH41">
        <f t="shared" si="8"/>
        <v>18.600000000000001</v>
      </c>
      <c r="AI41" s="7">
        <f t="shared" si="9"/>
        <v>5.9999999999998721E-2</v>
      </c>
      <c r="AK41">
        <f>SUMIFS(CBL托收登记!D:D,CBL托收登记!E:E,N40)</f>
        <v>0</v>
      </c>
      <c r="AM41" s="7">
        <f t="shared" si="10"/>
        <v>0</v>
      </c>
      <c r="AN41" s="7">
        <f t="shared" si="11"/>
        <v>5.9999999999998721E-2</v>
      </c>
    </row>
    <row r="42" spans="1:40" x14ac:dyDescent="0.25">
      <c r="A42" s="1">
        <v>45135</v>
      </c>
      <c r="C42" s="2" t="s">
        <v>249</v>
      </c>
      <c r="F42" s="6">
        <v>3</v>
      </c>
      <c r="H42">
        <v>60</v>
      </c>
      <c r="J42" t="s">
        <v>208</v>
      </c>
      <c r="M42" s="10" t="s">
        <v>209</v>
      </c>
      <c r="N42" t="s">
        <v>210</v>
      </c>
      <c r="Q42" s="7">
        <v>20.64</v>
      </c>
      <c r="AA42" s="7">
        <f t="shared" si="0"/>
        <v>20.64</v>
      </c>
      <c r="AC42">
        <f t="shared" si="1"/>
        <v>3</v>
      </c>
      <c r="AD42">
        <f t="shared" si="2"/>
        <v>18</v>
      </c>
      <c r="AE42" s="6" t="str">
        <f>INDEX(地区归属!B:B,MATCH(J42,地区归属!A:A,0))</f>
        <v>PORTUGAL-A</v>
      </c>
      <c r="AF42" s="6" t="str">
        <f t="shared" si="3"/>
        <v>A</v>
      </c>
      <c r="AG42">
        <f>IF(AC42&gt;9,SUMIFS(合同收费标准!G:G,合同收费标准!B:B,导入发票明细!AE42,合同收费标准!E:E,导入发票明细!AF42,合同收费标准!F:F,"MAS"),SUMIFS(合同收费标准!G:G,合同收费标准!B:B,导入发票明细!AE42,合同收费标准!E:E,导入发票明细!AF42,合同收费标准!F:F,导入发票明细!AC42))</f>
        <v>6.2</v>
      </c>
      <c r="AH42">
        <f t="shared" si="8"/>
        <v>18.600000000000001</v>
      </c>
      <c r="AI42" s="7">
        <f t="shared" si="9"/>
        <v>2.0399999999999991</v>
      </c>
      <c r="AK42">
        <f>SUMIFS(CBL托收登记!D:D,CBL托收登记!E:E,N41)</f>
        <v>0</v>
      </c>
      <c r="AM42" s="7">
        <f t="shared" si="10"/>
        <v>0</v>
      </c>
      <c r="AN42" s="7">
        <f t="shared" si="11"/>
        <v>2.0399999999999991</v>
      </c>
    </row>
  </sheetData>
  <autoFilter ref="A1:AG1" xr:uid="{00000000-0001-0000-0000-000000000000}"/>
  <phoneticPr fontId="1" type="noConversion"/>
  <conditionalFormatting sqref="AC1:AD1048576">
    <cfRule type="cellIs" dxfId="2" priority="1" operator="equal">
      <formula>0</formula>
    </cfRule>
  </conditionalFormatting>
  <conditionalFormatting sqref="AN1:AN1048576 AI2:AI1048576">
    <cfRule type="cellIs" dxfId="1" priority="4" operator="greaterThan">
      <formula>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7365F-379C-4FE1-85F1-0906E394AFDF}">
  <dimension ref="A1:H105"/>
  <sheetViews>
    <sheetView tabSelected="1" workbookViewId="0">
      <pane ySplit="1" topLeftCell="A68" activePane="bottomLeft" state="frozen"/>
      <selection pane="bottomLeft" activeCell="G86" sqref="G86"/>
    </sheetView>
  </sheetViews>
  <sheetFormatPr defaultRowHeight="13.8" x14ac:dyDescent="0.25"/>
  <cols>
    <col min="1" max="1" width="26.21875" customWidth="1"/>
    <col min="2" max="2" width="16" customWidth="1"/>
    <col min="3" max="3" width="8.88671875" style="16"/>
  </cols>
  <sheetData>
    <row r="1" spans="1:8" x14ac:dyDescent="0.25">
      <c r="A1" s="23" t="s">
        <v>6</v>
      </c>
      <c r="B1" s="23" t="s">
        <v>23</v>
      </c>
      <c r="H1" t="s">
        <v>142</v>
      </c>
    </row>
    <row r="2" spans="1:8" x14ac:dyDescent="0.25">
      <c r="A2" t="s">
        <v>67</v>
      </c>
      <c r="B2" s="17" t="s">
        <v>38</v>
      </c>
      <c r="H2" t="s">
        <v>145</v>
      </c>
    </row>
    <row r="3" spans="1:8" x14ac:dyDescent="0.25">
      <c r="A3" t="s">
        <v>68</v>
      </c>
      <c r="B3" s="17" t="s">
        <v>38</v>
      </c>
      <c r="H3" t="s">
        <v>147</v>
      </c>
    </row>
    <row r="4" spans="1:8" x14ac:dyDescent="0.25">
      <c r="A4" t="s">
        <v>69</v>
      </c>
      <c r="B4" s="17" t="s">
        <v>38</v>
      </c>
      <c r="H4" t="s">
        <v>149</v>
      </c>
    </row>
    <row r="5" spans="1:8" x14ac:dyDescent="0.25">
      <c r="A5" t="s">
        <v>70</v>
      </c>
      <c r="B5" s="17" t="s">
        <v>38</v>
      </c>
      <c r="H5" t="s">
        <v>152</v>
      </c>
    </row>
    <row r="6" spans="1:8" x14ac:dyDescent="0.25">
      <c r="A6" t="s">
        <v>71</v>
      </c>
      <c r="B6" s="17" t="s">
        <v>38</v>
      </c>
      <c r="H6" t="s">
        <v>155</v>
      </c>
    </row>
    <row r="7" spans="1:8" x14ac:dyDescent="0.25">
      <c r="A7" t="s">
        <v>72</v>
      </c>
      <c r="B7" s="17" t="s">
        <v>38</v>
      </c>
      <c r="H7" t="s">
        <v>158</v>
      </c>
    </row>
    <row r="8" spans="1:8" x14ac:dyDescent="0.25">
      <c r="A8" t="s">
        <v>73</v>
      </c>
      <c r="B8" s="17" t="s">
        <v>38</v>
      </c>
      <c r="H8" t="s">
        <v>15</v>
      </c>
    </row>
    <row r="9" spans="1:8" x14ac:dyDescent="0.25">
      <c r="A9" t="s">
        <v>74</v>
      </c>
      <c r="B9" s="17" t="s">
        <v>38</v>
      </c>
      <c r="H9" t="s">
        <v>161</v>
      </c>
    </row>
    <row r="10" spans="1:8" x14ac:dyDescent="0.25">
      <c r="A10" t="s">
        <v>75</v>
      </c>
      <c r="B10" s="17" t="s">
        <v>38</v>
      </c>
      <c r="H10" t="s">
        <v>164</v>
      </c>
    </row>
    <row r="11" spans="1:8" x14ac:dyDescent="0.25">
      <c r="A11" t="s">
        <v>76</v>
      </c>
      <c r="B11" s="17" t="s">
        <v>38</v>
      </c>
      <c r="H11" t="s">
        <v>166</v>
      </c>
    </row>
    <row r="12" spans="1:8" x14ac:dyDescent="0.25">
      <c r="A12" t="s">
        <v>77</v>
      </c>
      <c r="B12" s="17" t="s">
        <v>38</v>
      </c>
      <c r="H12" t="s">
        <v>168</v>
      </c>
    </row>
    <row r="13" spans="1:8" x14ac:dyDescent="0.25">
      <c r="A13" t="s">
        <v>48</v>
      </c>
      <c r="B13" s="17" t="s">
        <v>38</v>
      </c>
      <c r="H13" t="s">
        <v>170</v>
      </c>
    </row>
    <row r="14" spans="1:8" x14ac:dyDescent="0.25">
      <c r="A14" t="s">
        <v>78</v>
      </c>
      <c r="B14" s="17" t="s">
        <v>38</v>
      </c>
      <c r="H14" t="s">
        <v>173</v>
      </c>
    </row>
    <row r="15" spans="1:8" x14ac:dyDescent="0.25">
      <c r="A15" t="s">
        <v>58</v>
      </c>
      <c r="B15" s="17" t="s">
        <v>38</v>
      </c>
      <c r="H15" t="s">
        <v>175</v>
      </c>
    </row>
    <row r="16" spans="1:8" x14ac:dyDescent="0.25">
      <c r="A16" t="s">
        <v>79</v>
      </c>
      <c r="B16" s="17" t="s">
        <v>38</v>
      </c>
      <c r="H16" t="s">
        <v>177</v>
      </c>
    </row>
    <row r="17" spans="1:8" x14ac:dyDescent="0.25">
      <c r="A17" t="s">
        <v>66</v>
      </c>
      <c r="B17" s="17" t="s">
        <v>38</v>
      </c>
      <c r="H17" t="s">
        <v>179</v>
      </c>
    </row>
    <row r="18" spans="1:8" x14ac:dyDescent="0.25">
      <c r="A18" t="s">
        <v>80</v>
      </c>
      <c r="B18" s="17" t="s">
        <v>38</v>
      </c>
      <c r="H18" t="s">
        <v>181</v>
      </c>
    </row>
    <row r="19" spans="1:8" x14ac:dyDescent="0.25">
      <c r="A19" t="s">
        <v>81</v>
      </c>
      <c r="B19" s="17" t="s">
        <v>38</v>
      </c>
      <c r="H19" t="s">
        <v>185</v>
      </c>
    </row>
    <row r="20" spans="1:8" x14ac:dyDescent="0.25">
      <c r="A20" t="s">
        <v>82</v>
      </c>
      <c r="B20" s="17" t="s">
        <v>38</v>
      </c>
      <c r="H20" t="s">
        <v>190</v>
      </c>
    </row>
    <row r="21" spans="1:8" x14ac:dyDescent="0.25">
      <c r="A21" t="s">
        <v>83</v>
      </c>
      <c r="B21" s="17" t="s">
        <v>38</v>
      </c>
      <c r="H21" t="s">
        <v>194</v>
      </c>
    </row>
    <row r="22" spans="1:8" x14ac:dyDescent="0.25">
      <c r="A22" t="s">
        <v>84</v>
      </c>
      <c r="B22" s="17" t="s">
        <v>38</v>
      </c>
      <c r="H22" t="s">
        <v>196</v>
      </c>
    </row>
    <row r="23" spans="1:8" x14ac:dyDescent="0.25">
      <c r="A23" t="s">
        <v>85</v>
      </c>
      <c r="B23" s="17" t="s">
        <v>38</v>
      </c>
      <c r="H23" t="s">
        <v>199</v>
      </c>
    </row>
    <row r="24" spans="1:8" x14ac:dyDescent="0.25">
      <c r="A24" t="s">
        <v>65</v>
      </c>
      <c r="B24" s="17" t="s">
        <v>38</v>
      </c>
      <c r="H24" t="s">
        <v>201</v>
      </c>
    </row>
    <row r="25" spans="1:8" x14ac:dyDescent="0.25">
      <c r="A25" t="s">
        <v>86</v>
      </c>
      <c r="B25" s="17" t="s">
        <v>38</v>
      </c>
      <c r="H25" t="s">
        <v>204</v>
      </c>
    </row>
    <row r="26" spans="1:8" x14ac:dyDescent="0.25">
      <c r="A26" t="s">
        <v>87</v>
      </c>
      <c r="B26" s="17" t="s">
        <v>38</v>
      </c>
      <c r="H26" t="s">
        <v>206</v>
      </c>
    </row>
    <row r="27" spans="1:8" x14ac:dyDescent="0.25">
      <c r="A27" t="s">
        <v>56</v>
      </c>
      <c r="B27" s="17" t="s">
        <v>38</v>
      </c>
      <c r="H27" t="s">
        <v>208</v>
      </c>
    </row>
    <row r="28" spans="1:8" x14ac:dyDescent="0.25">
      <c r="A28" t="s">
        <v>88</v>
      </c>
      <c r="B28" s="17" t="s">
        <v>38</v>
      </c>
    </row>
    <row r="29" spans="1:8" x14ac:dyDescent="0.25">
      <c r="A29" t="s">
        <v>89</v>
      </c>
      <c r="B29" s="17" t="s">
        <v>38</v>
      </c>
    </row>
    <row r="30" spans="1:8" x14ac:dyDescent="0.25">
      <c r="A30" t="s">
        <v>61</v>
      </c>
      <c r="B30" s="17" t="s">
        <v>38</v>
      </c>
    </row>
    <row r="31" spans="1:8" x14ac:dyDescent="0.25">
      <c r="A31" t="s">
        <v>16</v>
      </c>
      <c r="B31" s="17" t="s">
        <v>38</v>
      </c>
    </row>
    <row r="32" spans="1:8" x14ac:dyDescent="0.25">
      <c r="A32" t="s">
        <v>63</v>
      </c>
      <c r="B32" s="17" t="s">
        <v>38</v>
      </c>
    </row>
    <row r="33" spans="1:2" x14ac:dyDescent="0.25">
      <c r="A33" t="s">
        <v>52</v>
      </c>
      <c r="B33" s="17" t="s">
        <v>38</v>
      </c>
    </row>
    <row r="34" spans="1:2" x14ac:dyDescent="0.25">
      <c r="A34" t="s">
        <v>90</v>
      </c>
      <c r="B34" s="17" t="s">
        <v>38</v>
      </c>
    </row>
    <row r="35" spans="1:2" x14ac:dyDescent="0.25">
      <c r="A35" t="s">
        <v>91</v>
      </c>
      <c r="B35" s="17" t="s">
        <v>38</v>
      </c>
    </row>
    <row r="36" spans="1:2" x14ac:dyDescent="0.25">
      <c r="A36" t="s">
        <v>92</v>
      </c>
      <c r="B36" s="17" t="s">
        <v>38</v>
      </c>
    </row>
    <row r="37" spans="1:2" x14ac:dyDescent="0.25">
      <c r="A37" t="s">
        <v>19</v>
      </c>
      <c r="B37" s="17" t="s">
        <v>38</v>
      </c>
    </row>
    <row r="38" spans="1:2" x14ac:dyDescent="0.25">
      <c r="A38" t="s">
        <v>93</v>
      </c>
      <c r="B38" s="17" t="s">
        <v>38</v>
      </c>
    </row>
    <row r="39" spans="1:2" x14ac:dyDescent="0.25">
      <c r="A39" t="s">
        <v>94</v>
      </c>
      <c r="B39" s="17" t="s">
        <v>38</v>
      </c>
    </row>
    <row r="40" spans="1:2" x14ac:dyDescent="0.25">
      <c r="A40" t="s">
        <v>55</v>
      </c>
      <c r="B40" s="17" t="s">
        <v>38</v>
      </c>
    </row>
    <row r="41" spans="1:2" x14ac:dyDescent="0.25">
      <c r="A41" t="s">
        <v>59</v>
      </c>
      <c r="B41" s="17" t="s">
        <v>38</v>
      </c>
    </row>
    <row r="42" spans="1:2" x14ac:dyDescent="0.25">
      <c r="A42" t="s">
        <v>95</v>
      </c>
      <c r="B42" s="17" t="s">
        <v>38</v>
      </c>
    </row>
    <row r="43" spans="1:2" x14ac:dyDescent="0.25">
      <c r="A43" t="s">
        <v>96</v>
      </c>
      <c r="B43" s="17" t="s">
        <v>38</v>
      </c>
    </row>
    <row r="44" spans="1:2" x14ac:dyDescent="0.25">
      <c r="A44" t="s">
        <v>97</v>
      </c>
      <c r="B44" s="17" t="s">
        <v>38</v>
      </c>
    </row>
    <row r="45" spans="1:2" x14ac:dyDescent="0.25">
      <c r="A45" t="s">
        <v>98</v>
      </c>
      <c r="B45" s="17" t="s">
        <v>38</v>
      </c>
    </row>
    <row r="46" spans="1:2" x14ac:dyDescent="0.25">
      <c r="A46" t="s">
        <v>99</v>
      </c>
      <c r="B46" s="17" t="s">
        <v>38</v>
      </c>
    </row>
    <row r="47" spans="1:2" x14ac:dyDescent="0.25">
      <c r="A47" t="s">
        <v>100</v>
      </c>
      <c r="B47" s="22" t="s">
        <v>39</v>
      </c>
    </row>
    <row r="48" spans="1:2" x14ac:dyDescent="0.25">
      <c r="A48" t="s">
        <v>101</v>
      </c>
      <c r="B48" s="17" t="s">
        <v>38</v>
      </c>
    </row>
    <row r="49" spans="1:2" x14ac:dyDescent="0.25">
      <c r="A49" t="s">
        <v>102</v>
      </c>
      <c r="B49" s="17" t="s">
        <v>38</v>
      </c>
    </row>
    <row r="50" spans="1:2" x14ac:dyDescent="0.25">
      <c r="A50" t="s">
        <v>47</v>
      </c>
      <c r="B50" s="17" t="s">
        <v>38</v>
      </c>
    </row>
    <row r="51" spans="1:2" x14ac:dyDescent="0.25">
      <c r="A51" t="s">
        <v>64</v>
      </c>
      <c r="B51" s="17" t="s">
        <v>38</v>
      </c>
    </row>
    <row r="52" spans="1:2" x14ac:dyDescent="0.25">
      <c r="A52" t="s">
        <v>45</v>
      </c>
      <c r="B52" s="17" t="s">
        <v>38</v>
      </c>
    </row>
    <row r="53" spans="1:2" x14ac:dyDescent="0.25">
      <c r="A53" t="s">
        <v>60</v>
      </c>
      <c r="B53" s="17" t="s">
        <v>38</v>
      </c>
    </row>
    <row r="54" spans="1:2" x14ac:dyDescent="0.25">
      <c r="A54" t="s">
        <v>103</v>
      </c>
      <c r="B54" s="17" t="s">
        <v>38</v>
      </c>
    </row>
    <row r="55" spans="1:2" x14ac:dyDescent="0.25">
      <c r="A55" t="s">
        <v>104</v>
      </c>
      <c r="B55" s="17" t="s">
        <v>38</v>
      </c>
    </row>
    <row r="56" spans="1:2" x14ac:dyDescent="0.25">
      <c r="A56" t="s">
        <v>105</v>
      </c>
      <c r="B56" s="17" t="s">
        <v>38</v>
      </c>
    </row>
    <row r="57" spans="1:2" x14ac:dyDescent="0.25">
      <c r="A57" t="s">
        <v>51</v>
      </c>
      <c r="B57" s="17" t="s">
        <v>38</v>
      </c>
    </row>
    <row r="58" spans="1:2" x14ac:dyDescent="0.25">
      <c r="A58" t="s">
        <v>106</v>
      </c>
      <c r="B58" s="17" t="s">
        <v>38</v>
      </c>
    </row>
    <row r="59" spans="1:2" x14ac:dyDescent="0.25">
      <c r="A59" t="s">
        <v>53</v>
      </c>
      <c r="B59" s="17" t="s">
        <v>38</v>
      </c>
    </row>
    <row r="60" spans="1:2" x14ac:dyDescent="0.25">
      <c r="A60" t="s">
        <v>107</v>
      </c>
      <c r="B60" s="17" t="s">
        <v>38</v>
      </c>
    </row>
    <row r="61" spans="1:2" x14ac:dyDescent="0.25">
      <c r="A61" t="s">
        <v>54</v>
      </c>
      <c r="B61" s="17" t="s">
        <v>38</v>
      </c>
    </row>
    <row r="62" spans="1:2" x14ac:dyDescent="0.25">
      <c r="A62" t="s">
        <v>108</v>
      </c>
      <c r="B62" s="17" t="s">
        <v>38</v>
      </c>
    </row>
    <row r="63" spans="1:2" x14ac:dyDescent="0.25">
      <c r="A63" t="s">
        <v>109</v>
      </c>
      <c r="B63" s="17" t="s">
        <v>38</v>
      </c>
    </row>
    <row r="64" spans="1:2" x14ac:dyDescent="0.25">
      <c r="A64" t="s">
        <v>110</v>
      </c>
      <c r="B64" s="17" t="s">
        <v>38</v>
      </c>
    </row>
    <row r="65" spans="1:3" x14ac:dyDescent="0.25">
      <c r="A65" t="s">
        <v>111</v>
      </c>
      <c r="B65" s="17" t="s">
        <v>38</v>
      </c>
    </row>
    <row r="66" spans="1:3" x14ac:dyDescent="0.25">
      <c r="A66" t="s">
        <v>44</v>
      </c>
      <c r="B66" s="17" t="s">
        <v>38</v>
      </c>
    </row>
    <row r="67" spans="1:3" x14ac:dyDescent="0.25">
      <c r="A67" t="s">
        <v>112</v>
      </c>
      <c r="B67" s="17" t="s">
        <v>38</v>
      </c>
    </row>
    <row r="68" spans="1:3" x14ac:dyDescent="0.25">
      <c r="A68" t="s">
        <v>113</v>
      </c>
      <c r="B68" s="17" t="s">
        <v>38</v>
      </c>
    </row>
    <row r="69" spans="1:3" x14ac:dyDescent="0.25">
      <c r="A69" t="s">
        <v>114</v>
      </c>
      <c r="B69" s="17" t="s">
        <v>38</v>
      </c>
    </row>
    <row r="70" spans="1:3" x14ac:dyDescent="0.25">
      <c r="A70" t="s">
        <v>46</v>
      </c>
      <c r="B70" s="17" t="s">
        <v>38</v>
      </c>
    </row>
    <row r="71" spans="1:3" x14ac:dyDescent="0.25">
      <c r="A71" t="s">
        <v>49</v>
      </c>
      <c r="B71" s="17" t="s">
        <v>38</v>
      </c>
    </row>
    <row r="72" spans="1:3" x14ac:dyDescent="0.25">
      <c r="A72" t="s">
        <v>115</v>
      </c>
      <c r="B72" s="17" t="s">
        <v>38</v>
      </c>
    </row>
    <row r="73" spans="1:3" x14ac:dyDescent="0.25">
      <c r="A73" t="s">
        <v>116</v>
      </c>
      <c r="B73" s="17" t="s">
        <v>38</v>
      </c>
    </row>
    <row r="74" spans="1:3" x14ac:dyDescent="0.25">
      <c r="A74" t="s">
        <v>57</v>
      </c>
      <c r="B74" s="17" t="s">
        <v>38</v>
      </c>
    </row>
    <row r="75" spans="1:3" x14ac:dyDescent="0.25">
      <c r="A75" t="s">
        <v>62</v>
      </c>
      <c r="B75" s="17" t="s">
        <v>38</v>
      </c>
    </row>
    <row r="76" spans="1:3" x14ac:dyDescent="0.25">
      <c r="A76" t="s">
        <v>1</v>
      </c>
      <c r="B76" s="17" t="s">
        <v>38</v>
      </c>
    </row>
    <row r="77" spans="1:3" x14ac:dyDescent="0.25">
      <c r="A77" t="s">
        <v>50</v>
      </c>
      <c r="B77" s="17" t="s">
        <v>38</v>
      </c>
    </row>
    <row r="78" spans="1:3" x14ac:dyDescent="0.25">
      <c r="A78" t="s">
        <v>117</v>
      </c>
      <c r="B78" s="17" t="s">
        <v>38</v>
      </c>
    </row>
    <row r="79" spans="1:3" x14ac:dyDescent="0.25">
      <c r="A79" t="s">
        <v>211</v>
      </c>
      <c r="B79" s="22" t="s">
        <v>39</v>
      </c>
      <c r="C79" s="16">
        <v>1</v>
      </c>
    </row>
    <row r="80" spans="1:3" x14ac:dyDescent="0.25">
      <c r="A80" t="s">
        <v>281</v>
      </c>
      <c r="B80" s="22" t="s">
        <v>39</v>
      </c>
      <c r="C80" s="16">
        <v>1</v>
      </c>
    </row>
    <row r="81" spans="1:3" x14ac:dyDescent="0.25">
      <c r="A81" t="s">
        <v>282</v>
      </c>
      <c r="B81" s="22" t="s">
        <v>42</v>
      </c>
      <c r="C81" s="16">
        <v>1</v>
      </c>
    </row>
    <row r="82" spans="1:3" x14ac:dyDescent="0.25">
      <c r="A82" t="s">
        <v>283</v>
      </c>
      <c r="B82" s="22" t="s">
        <v>39</v>
      </c>
      <c r="C82" s="16">
        <v>1</v>
      </c>
    </row>
    <row r="83" spans="1:3" x14ac:dyDescent="0.25">
      <c r="A83" t="s">
        <v>284</v>
      </c>
      <c r="B83" s="22" t="s">
        <v>39</v>
      </c>
      <c r="C83" s="16">
        <v>1</v>
      </c>
    </row>
    <row r="84" spans="1:3" x14ac:dyDescent="0.25">
      <c r="A84" t="s">
        <v>287</v>
      </c>
      <c r="B84" s="22" t="s">
        <v>39</v>
      </c>
      <c r="C84" s="16">
        <v>1</v>
      </c>
    </row>
    <row r="85" spans="1:3" x14ac:dyDescent="0.25">
      <c r="A85" t="s">
        <v>288</v>
      </c>
      <c r="B85" s="22" t="s">
        <v>41</v>
      </c>
      <c r="C85" s="16">
        <v>1</v>
      </c>
    </row>
    <row r="86" spans="1:3" x14ac:dyDescent="0.25">
      <c r="A86" t="s">
        <v>280</v>
      </c>
      <c r="B86" s="22" t="s">
        <v>39</v>
      </c>
      <c r="C86" s="16">
        <v>1</v>
      </c>
    </row>
    <row r="87" spans="1:3" x14ac:dyDescent="0.25">
      <c r="A87" t="s">
        <v>289</v>
      </c>
      <c r="B87" s="22" t="s">
        <v>42</v>
      </c>
      <c r="C87" s="16">
        <v>1</v>
      </c>
    </row>
    <row r="88" spans="1:3" x14ac:dyDescent="0.25">
      <c r="A88" t="s">
        <v>290</v>
      </c>
      <c r="B88" s="22" t="s">
        <v>41</v>
      </c>
      <c r="C88" s="16">
        <v>1</v>
      </c>
    </row>
    <row r="89" spans="1:3" x14ac:dyDescent="0.25">
      <c r="A89" t="s">
        <v>291</v>
      </c>
      <c r="B89" s="22" t="s">
        <v>39</v>
      </c>
      <c r="C89" s="16">
        <v>1</v>
      </c>
    </row>
    <row r="90" spans="1:3" x14ac:dyDescent="0.25">
      <c r="A90" t="s">
        <v>292</v>
      </c>
      <c r="B90" s="22" t="s">
        <v>41</v>
      </c>
      <c r="C90" s="16">
        <v>1</v>
      </c>
    </row>
    <row r="91" spans="1:3" x14ac:dyDescent="0.25">
      <c r="A91" t="s">
        <v>293</v>
      </c>
      <c r="B91" s="22" t="s">
        <v>41</v>
      </c>
      <c r="C91" s="16">
        <v>1</v>
      </c>
    </row>
    <row r="92" spans="1:3" x14ac:dyDescent="0.25">
      <c r="A92" t="s">
        <v>294</v>
      </c>
      <c r="B92" s="22" t="s">
        <v>41</v>
      </c>
      <c r="C92" s="16">
        <v>1</v>
      </c>
    </row>
    <row r="93" spans="1:3" x14ac:dyDescent="0.25">
      <c r="A93" t="s">
        <v>295</v>
      </c>
      <c r="B93" s="22" t="s">
        <v>41</v>
      </c>
      <c r="C93" s="16">
        <v>1</v>
      </c>
    </row>
    <row r="94" spans="1:3" x14ac:dyDescent="0.25">
      <c r="A94" t="s">
        <v>296</v>
      </c>
      <c r="B94" s="22" t="s">
        <v>42</v>
      </c>
      <c r="C94" s="16">
        <v>1</v>
      </c>
    </row>
    <row r="95" spans="1:3" x14ac:dyDescent="0.25">
      <c r="A95" t="s">
        <v>297</v>
      </c>
      <c r="B95" s="22" t="s">
        <v>42</v>
      </c>
      <c r="C95" s="16">
        <v>1</v>
      </c>
    </row>
    <row r="96" spans="1:3" x14ac:dyDescent="0.25">
      <c r="A96" t="s">
        <v>298</v>
      </c>
      <c r="B96" s="22" t="s">
        <v>39</v>
      </c>
      <c r="C96" s="16">
        <v>1</v>
      </c>
    </row>
    <row r="97" spans="1:3" x14ac:dyDescent="0.25">
      <c r="A97" t="s">
        <v>299</v>
      </c>
      <c r="B97" s="22" t="s">
        <v>39</v>
      </c>
      <c r="C97" s="16">
        <v>1</v>
      </c>
    </row>
    <row r="98" spans="1:3" x14ac:dyDescent="0.25">
      <c r="A98" t="s">
        <v>300</v>
      </c>
      <c r="B98" s="22" t="s">
        <v>42</v>
      </c>
      <c r="C98" s="16">
        <v>1</v>
      </c>
    </row>
    <row r="99" spans="1:3" x14ac:dyDescent="0.25">
      <c r="A99" t="s">
        <v>301</v>
      </c>
      <c r="B99" s="22" t="s">
        <v>39</v>
      </c>
      <c r="C99" s="16">
        <v>1</v>
      </c>
    </row>
    <row r="100" spans="1:3" x14ac:dyDescent="0.25">
      <c r="A100" t="s">
        <v>302</v>
      </c>
      <c r="B100" s="22" t="s">
        <v>41</v>
      </c>
    </row>
    <row r="101" spans="1:3" x14ac:dyDescent="0.25">
      <c r="A101" t="s">
        <v>303</v>
      </c>
      <c r="B101" s="22" t="s">
        <v>39</v>
      </c>
    </row>
    <row r="102" spans="1:3" x14ac:dyDescent="0.25">
      <c r="A102" t="s">
        <v>201</v>
      </c>
      <c r="B102" s="22" t="s">
        <v>39</v>
      </c>
    </row>
    <row r="103" spans="1:3" x14ac:dyDescent="0.25">
      <c r="A103" t="s">
        <v>204</v>
      </c>
      <c r="B103" s="22" t="s">
        <v>39</v>
      </c>
    </row>
    <row r="104" spans="1:3" x14ac:dyDescent="0.25">
      <c r="A104" t="s">
        <v>206</v>
      </c>
      <c r="B104" s="22" t="s">
        <v>39</v>
      </c>
    </row>
    <row r="105" spans="1:3" x14ac:dyDescent="0.25">
      <c r="A105" t="s">
        <v>208</v>
      </c>
      <c r="B105" s="22" t="s">
        <v>39</v>
      </c>
    </row>
  </sheetData>
  <autoFilter ref="A1:B78" xr:uid="{6367365F-379C-4FE1-85F1-0906E394AFDF}">
    <sortState xmlns:xlrd2="http://schemas.microsoft.com/office/spreadsheetml/2017/richdata2" ref="A2:B78">
      <sortCondition ref="A1"/>
    </sortState>
  </autoFilter>
  <phoneticPr fontId="1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250DD-BCB9-468D-9D44-9208D384B008}">
  <dimension ref="B1:K177"/>
  <sheetViews>
    <sheetView workbookViewId="0">
      <pane ySplit="1" topLeftCell="A155" activePane="bottomLeft" state="frozen"/>
      <selection pane="bottomLeft" activeCell="A148" sqref="A148:XFD148"/>
    </sheetView>
  </sheetViews>
  <sheetFormatPr defaultRowHeight="13.8" x14ac:dyDescent="0.25"/>
  <cols>
    <col min="2" max="2" width="14.88671875" customWidth="1"/>
    <col min="3" max="3" width="17.21875" style="21" customWidth="1"/>
    <col min="4" max="4" width="17.21875" style="6" customWidth="1"/>
    <col min="5" max="7" width="11.77734375" style="6" customWidth="1"/>
  </cols>
  <sheetData>
    <row r="1" spans="2:7" ht="25.2" customHeight="1" x14ac:dyDescent="0.25">
      <c r="B1" s="4" t="s">
        <v>23</v>
      </c>
      <c r="C1" s="19" t="s">
        <v>36</v>
      </c>
      <c r="D1" s="4" t="s">
        <v>37</v>
      </c>
      <c r="E1" s="4" t="s">
        <v>27</v>
      </c>
      <c r="F1" s="4" t="s">
        <v>34</v>
      </c>
      <c r="G1" s="4" t="s">
        <v>35</v>
      </c>
    </row>
    <row r="2" spans="2:7" x14ac:dyDescent="0.25">
      <c r="B2" s="15" t="s">
        <v>20</v>
      </c>
      <c r="C2" s="20">
        <f>0.6*0.4*0.4</f>
        <v>9.6000000000000002E-2</v>
      </c>
      <c r="D2" s="16">
        <v>19</v>
      </c>
      <c r="E2" s="14" t="s">
        <v>26</v>
      </c>
      <c r="F2" s="6">
        <v>1</v>
      </c>
      <c r="G2" s="18">
        <v>5.47</v>
      </c>
    </row>
    <row r="3" spans="2:7" x14ac:dyDescent="0.25">
      <c r="B3" s="15" t="s">
        <v>20</v>
      </c>
      <c r="C3" s="20">
        <f t="shared" ref="C3:C8" si="0">0.6*0.4*0.4</f>
        <v>9.6000000000000002E-2</v>
      </c>
      <c r="D3" s="16">
        <v>19</v>
      </c>
      <c r="E3" s="14" t="s">
        <v>26</v>
      </c>
      <c r="F3" s="6">
        <v>2</v>
      </c>
      <c r="G3" s="18">
        <v>3.67</v>
      </c>
    </row>
    <row r="4" spans="2:7" x14ac:dyDescent="0.25">
      <c r="B4" s="15" t="s">
        <v>20</v>
      </c>
      <c r="C4" s="20">
        <f t="shared" si="0"/>
        <v>9.6000000000000002E-2</v>
      </c>
      <c r="D4" s="16">
        <v>19</v>
      </c>
      <c r="E4" s="14" t="s">
        <v>26</v>
      </c>
      <c r="F4" s="6">
        <v>3</v>
      </c>
      <c r="G4" s="18">
        <v>3.4</v>
      </c>
    </row>
    <row r="5" spans="2:7" x14ac:dyDescent="0.25">
      <c r="B5" s="15" t="s">
        <v>20</v>
      </c>
      <c r="C5" s="20">
        <f t="shared" si="0"/>
        <v>9.6000000000000002E-2</v>
      </c>
      <c r="D5" s="16">
        <v>19</v>
      </c>
      <c r="E5" s="14" t="s">
        <v>26</v>
      </c>
      <c r="F5" s="6">
        <v>4</v>
      </c>
      <c r="G5" s="18">
        <v>3</v>
      </c>
    </row>
    <row r="6" spans="2:7" x14ac:dyDescent="0.25">
      <c r="B6" s="15" t="s">
        <v>20</v>
      </c>
      <c r="C6" s="20">
        <f t="shared" si="0"/>
        <v>9.6000000000000002E-2</v>
      </c>
      <c r="D6" s="16">
        <v>19</v>
      </c>
      <c r="E6" s="14" t="s">
        <v>26</v>
      </c>
      <c r="F6" s="6">
        <v>5</v>
      </c>
      <c r="G6" s="18">
        <v>2.88</v>
      </c>
    </row>
    <row r="7" spans="2:7" x14ac:dyDescent="0.25">
      <c r="B7" s="15" t="s">
        <v>20</v>
      </c>
      <c r="C7" s="20">
        <f t="shared" si="0"/>
        <v>9.6000000000000002E-2</v>
      </c>
      <c r="D7" s="16">
        <v>19</v>
      </c>
      <c r="E7" s="14" t="s">
        <v>26</v>
      </c>
      <c r="F7" s="6">
        <v>6</v>
      </c>
      <c r="G7" s="18">
        <v>2.44</v>
      </c>
    </row>
    <row r="8" spans="2:7" x14ac:dyDescent="0.25">
      <c r="B8" s="15" t="s">
        <v>20</v>
      </c>
      <c r="C8" s="20">
        <f t="shared" si="0"/>
        <v>9.6000000000000002E-2</v>
      </c>
      <c r="D8" s="16">
        <v>19</v>
      </c>
      <c r="E8" s="14" t="s">
        <v>26</v>
      </c>
      <c r="F8" s="6" t="s">
        <v>22</v>
      </c>
      <c r="G8" s="18">
        <v>2.44</v>
      </c>
    </row>
    <row r="9" spans="2:7" x14ac:dyDescent="0.25">
      <c r="B9" s="15" t="s">
        <v>20</v>
      </c>
      <c r="C9" s="20">
        <f>0.8*1.2*1.2</f>
        <v>1.1519999999999999</v>
      </c>
      <c r="D9" s="16">
        <v>230</v>
      </c>
      <c r="E9" s="14" t="s">
        <v>29</v>
      </c>
      <c r="F9" s="6">
        <v>1</v>
      </c>
      <c r="G9" s="18">
        <v>19.77</v>
      </c>
    </row>
    <row r="10" spans="2:7" x14ac:dyDescent="0.25">
      <c r="B10" s="15" t="s">
        <v>20</v>
      </c>
      <c r="C10" s="20">
        <f t="shared" ref="C10:C15" si="1">0.8*1.2*1.2</f>
        <v>1.1519999999999999</v>
      </c>
      <c r="D10" s="16">
        <v>230</v>
      </c>
      <c r="E10" s="14" t="s">
        <v>29</v>
      </c>
      <c r="F10" s="6">
        <v>2</v>
      </c>
      <c r="G10" s="18">
        <v>15.26</v>
      </c>
    </row>
    <row r="11" spans="2:7" x14ac:dyDescent="0.25">
      <c r="B11" s="15" t="s">
        <v>20</v>
      </c>
      <c r="C11" s="20">
        <f t="shared" si="1"/>
        <v>1.1519999999999999</v>
      </c>
      <c r="D11" s="16">
        <v>230</v>
      </c>
      <c r="E11" s="14" t="s">
        <v>29</v>
      </c>
      <c r="F11" s="6">
        <v>3</v>
      </c>
      <c r="G11" s="18">
        <v>14.46</v>
      </c>
    </row>
    <row r="12" spans="2:7" x14ac:dyDescent="0.25">
      <c r="B12" s="15" t="s">
        <v>20</v>
      </c>
      <c r="C12" s="20">
        <f t="shared" si="1"/>
        <v>1.1519999999999999</v>
      </c>
      <c r="D12" s="16">
        <v>230</v>
      </c>
      <c r="E12" s="14" t="s">
        <v>29</v>
      </c>
      <c r="F12" s="6">
        <v>4</v>
      </c>
      <c r="G12" s="18">
        <v>12.43</v>
      </c>
    </row>
    <row r="13" spans="2:7" x14ac:dyDescent="0.25">
      <c r="B13" s="15" t="s">
        <v>20</v>
      </c>
      <c r="C13" s="20">
        <f t="shared" si="1"/>
        <v>1.1519999999999999</v>
      </c>
      <c r="D13" s="16">
        <v>230</v>
      </c>
      <c r="E13" s="14" t="s">
        <v>29</v>
      </c>
      <c r="F13" s="6">
        <v>5</v>
      </c>
      <c r="G13" s="18">
        <v>11.3</v>
      </c>
    </row>
    <row r="14" spans="2:7" x14ac:dyDescent="0.25">
      <c r="B14" s="15" t="s">
        <v>20</v>
      </c>
      <c r="C14" s="20">
        <f t="shared" si="1"/>
        <v>1.1519999999999999</v>
      </c>
      <c r="D14" s="16">
        <v>230</v>
      </c>
      <c r="E14" s="14" t="s">
        <v>29</v>
      </c>
      <c r="F14" s="6">
        <v>6</v>
      </c>
      <c r="G14" s="18">
        <v>11.3</v>
      </c>
    </row>
    <row r="15" spans="2:7" x14ac:dyDescent="0.25">
      <c r="B15" s="15" t="s">
        <v>20</v>
      </c>
      <c r="C15" s="20">
        <f t="shared" si="1"/>
        <v>1.1519999999999999</v>
      </c>
      <c r="D15" s="16">
        <v>230</v>
      </c>
      <c r="E15" s="14" t="s">
        <v>29</v>
      </c>
      <c r="F15" s="6" t="s">
        <v>22</v>
      </c>
      <c r="G15" s="18">
        <v>11.3</v>
      </c>
    </row>
    <row r="16" spans="2:7" x14ac:dyDescent="0.25">
      <c r="B16" s="15" t="s">
        <v>20</v>
      </c>
      <c r="C16" s="20">
        <f>0.8*1.2*1.6</f>
        <v>1.536</v>
      </c>
      <c r="D16" s="16">
        <v>307</v>
      </c>
      <c r="E16" s="14" t="s">
        <v>31</v>
      </c>
      <c r="F16" s="6">
        <v>1</v>
      </c>
      <c r="G16" s="18">
        <v>23.61</v>
      </c>
    </row>
    <row r="17" spans="2:7" x14ac:dyDescent="0.25">
      <c r="B17" s="15" t="s">
        <v>20</v>
      </c>
      <c r="C17" s="20">
        <f t="shared" ref="C17:C22" si="2">0.8*1.2*1.6</f>
        <v>1.536</v>
      </c>
      <c r="D17" s="16">
        <v>307</v>
      </c>
      <c r="E17" s="14" t="s">
        <v>31</v>
      </c>
      <c r="F17" s="6">
        <v>2</v>
      </c>
      <c r="G17" s="18">
        <v>19.5</v>
      </c>
    </row>
    <row r="18" spans="2:7" x14ac:dyDescent="0.25">
      <c r="B18" s="15" t="s">
        <v>20</v>
      </c>
      <c r="C18" s="20">
        <f t="shared" si="2"/>
        <v>1.536</v>
      </c>
      <c r="D18" s="16">
        <v>307</v>
      </c>
      <c r="E18" s="14" t="s">
        <v>31</v>
      </c>
      <c r="F18" s="6">
        <v>3</v>
      </c>
      <c r="G18" s="18">
        <v>16.760000000000002</v>
      </c>
    </row>
    <row r="19" spans="2:7" x14ac:dyDescent="0.25">
      <c r="B19" s="15" t="s">
        <v>20</v>
      </c>
      <c r="C19" s="20">
        <f t="shared" si="2"/>
        <v>1.536</v>
      </c>
      <c r="D19" s="16">
        <v>307</v>
      </c>
      <c r="E19" s="14" t="s">
        <v>31</v>
      </c>
      <c r="F19" s="6">
        <v>4</v>
      </c>
      <c r="G19" s="18">
        <v>16.21</v>
      </c>
    </row>
    <row r="20" spans="2:7" x14ac:dyDescent="0.25">
      <c r="B20" s="15" t="s">
        <v>20</v>
      </c>
      <c r="C20" s="20">
        <f t="shared" si="2"/>
        <v>1.536</v>
      </c>
      <c r="D20" s="16">
        <v>307</v>
      </c>
      <c r="E20" s="14" t="s">
        <v>31</v>
      </c>
      <c r="F20" s="6">
        <v>5</v>
      </c>
      <c r="G20" s="18">
        <v>15.12</v>
      </c>
    </row>
    <row r="21" spans="2:7" x14ac:dyDescent="0.25">
      <c r="B21" s="15" t="s">
        <v>20</v>
      </c>
      <c r="C21" s="20">
        <f t="shared" si="2"/>
        <v>1.536</v>
      </c>
      <c r="D21" s="16">
        <v>307</v>
      </c>
      <c r="E21" s="14" t="s">
        <v>31</v>
      </c>
      <c r="F21" s="6">
        <v>6</v>
      </c>
      <c r="G21" s="18">
        <v>15.12</v>
      </c>
    </row>
    <row r="22" spans="2:7" x14ac:dyDescent="0.25">
      <c r="B22" s="15" t="s">
        <v>20</v>
      </c>
      <c r="C22" s="20">
        <f t="shared" si="2"/>
        <v>1.536</v>
      </c>
      <c r="D22" s="16">
        <v>307</v>
      </c>
      <c r="E22" s="14" t="s">
        <v>31</v>
      </c>
      <c r="F22" s="6" t="s">
        <v>22</v>
      </c>
      <c r="G22" s="18">
        <v>15.12</v>
      </c>
    </row>
    <row r="23" spans="2:7" x14ac:dyDescent="0.25">
      <c r="B23" s="15" t="s">
        <v>20</v>
      </c>
      <c r="C23" s="20">
        <f>0.8*1.2*2</f>
        <v>1.92</v>
      </c>
      <c r="D23" s="16">
        <v>384</v>
      </c>
      <c r="E23" s="14" t="s">
        <v>33</v>
      </c>
      <c r="F23" s="6">
        <v>1</v>
      </c>
      <c r="G23" s="18">
        <v>29.37</v>
      </c>
    </row>
    <row r="24" spans="2:7" x14ac:dyDescent="0.25">
      <c r="B24" s="15" t="s">
        <v>20</v>
      </c>
      <c r="C24" s="20">
        <f t="shared" ref="C24:C29" si="3">0.8*1.2*2</f>
        <v>1.92</v>
      </c>
      <c r="D24" s="16">
        <v>384</v>
      </c>
      <c r="E24" s="14" t="s">
        <v>33</v>
      </c>
      <c r="F24" s="6">
        <v>2</v>
      </c>
      <c r="G24" s="18">
        <v>22.03</v>
      </c>
    </row>
    <row r="25" spans="2:7" x14ac:dyDescent="0.25">
      <c r="B25" s="15" t="s">
        <v>20</v>
      </c>
      <c r="C25" s="20">
        <f t="shared" si="3"/>
        <v>1.92</v>
      </c>
      <c r="D25" s="16">
        <v>384</v>
      </c>
      <c r="E25" s="14" t="s">
        <v>33</v>
      </c>
      <c r="F25" s="6">
        <v>3</v>
      </c>
      <c r="G25" s="18">
        <v>20.329999999999998</v>
      </c>
    </row>
    <row r="26" spans="2:7" x14ac:dyDescent="0.25">
      <c r="B26" s="15" t="s">
        <v>20</v>
      </c>
      <c r="C26" s="20">
        <f t="shared" si="3"/>
        <v>1.92</v>
      </c>
      <c r="D26" s="16">
        <v>384</v>
      </c>
      <c r="E26" s="14" t="s">
        <v>33</v>
      </c>
      <c r="F26" s="6">
        <v>4</v>
      </c>
      <c r="G26" s="18">
        <v>19.21</v>
      </c>
    </row>
    <row r="27" spans="2:7" x14ac:dyDescent="0.25">
      <c r="B27" s="15" t="s">
        <v>20</v>
      </c>
      <c r="C27" s="20">
        <f t="shared" si="3"/>
        <v>1.92</v>
      </c>
      <c r="D27" s="16">
        <v>384</v>
      </c>
      <c r="E27" s="14" t="s">
        <v>33</v>
      </c>
      <c r="F27" s="6">
        <v>5</v>
      </c>
      <c r="G27" s="18">
        <v>19.21</v>
      </c>
    </row>
    <row r="28" spans="2:7" x14ac:dyDescent="0.25">
      <c r="B28" s="15" t="s">
        <v>20</v>
      </c>
      <c r="C28" s="20">
        <f t="shared" si="3"/>
        <v>1.92</v>
      </c>
      <c r="D28" s="16">
        <v>384</v>
      </c>
      <c r="E28" s="14" t="s">
        <v>33</v>
      </c>
      <c r="F28" s="6">
        <v>6</v>
      </c>
      <c r="G28" s="18">
        <v>19.21</v>
      </c>
    </row>
    <row r="29" spans="2:7" x14ac:dyDescent="0.25">
      <c r="B29" s="15" t="s">
        <v>20</v>
      </c>
      <c r="C29" s="20">
        <f t="shared" si="3"/>
        <v>1.92</v>
      </c>
      <c r="D29" s="16">
        <v>384</v>
      </c>
      <c r="E29" s="14" t="s">
        <v>33</v>
      </c>
      <c r="F29" s="6" t="s">
        <v>22</v>
      </c>
      <c r="G29" s="18">
        <v>19.21</v>
      </c>
    </row>
    <row r="30" spans="2:7" x14ac:dyDescent="0.25">
      <c r="B30" s="17" t="s">
        <v>38</v>
      </c>
      <c r="C30" s="21">
        <v>9.6000000000000002E-2</v>
      </c>
      <c r="D30" s="6">
        <v>19</v>
      </c>
      <c r="E30" s="6" t="s">
        <v>25</v>
      </c>
      <c r="F30" s="6">
        <v>1</v>
      </c>
      <c r="G30" s="6">
        <v>6.42</v>
      </c>
    </row>
    <row r="31" spans="2:7" x14ac:dyDescent="0.25">
      <c r="B31" s="17" t="s">
        <v>38</v>
      </c>
      <c r="C31" s="21">
        <v>9.6000000000000002E-2</v>
      </c>
      <c r="D31" s="6">
        <v>19</v>
      </c>
      <c r="E31" s="6" t="s">
        <v>25</v>
      </c>
      <c r="F31" s="6">
        <v>2</v>
      </c>
      <c r="G31" s="6">
        <v>4.8</v>
      </c>
    </row>
    <row r="32" spans="2:7" x14ac:dyDescent="0.25">
      <c r="B32" s="17" t="s">
        <v>38</v>
      </c>
      <c r="C32" s="21">
        <v>9.6000000000000002E-2</v>
      </c>
      <c r="D32" s="6">
        <v>19</v>
      </c>
      <c r="E32" s="6" t="s">
        <v>25</v>
      </c>
      <c r="F32" s="6">
        <v>3</v>
      </c>
      <c r="G32" s="6">
        <v>4.24</v>
      </c>
    </row>
    <row r="33" spans="2:7" x14ac:dyDescent="0.25">
      <c r="B33" s="17" t="s">
        <v>38</v>
      </c>
      <c r="C33" s="21">
        <v>9.6000000000000002E-2</v>
      </c>
      <c r="D33" s="6">
        <v>19</v>
      </c>
      <c r="E33" s="6" t="s">
        <v>25</v>
      </c>
      <c r="F33" s="6">
        <v>4</v>
      </c>
      <c r="G33" s="6">
        <v>3.96</v>
      </c>
    </row>
    <row r="34" spans="2:7" x14ac:dyDescent="0.25">
      <c r="B34" s="17" t="s">
        <v>38</v>
      </c>
      <c r="C34" s="21">
        <v>9.6000000000000002E-2</v>
      </c>
      <c r="D34" s="6">
        <v>19</v>
      </c>
      <c r="E34" s="6" t="s">
        <v>25</v>
      </c>
      <c r="F34" s="6">
        <v>5</v>
      </c>
      <c r="G34" s="6">
        <v>3.8</v>
      </c>
    </row>
    <row r="35" spans="2:7" x14ac:dyDescent="0.25">
      <c r="B35" s="17" t="s">
        <v>38</v>
      </c>
      <c r="C35" s="21">
        <v>9.6000000000000002E-2</v>
      </c>
      <c r="D35" s="6">
        <v>19</v>
      </c>
      <c r="E35" s="6" t="s">
        <v>25</v>
      </c>
      <c r="F35" s="6">
        <v>6</v>
      </c>
      <c r="G35" s="6">
        <v>3.4</v>
      </c>
    </row>
    <row r="36" spans="2:7" x14ac:dyDescent="0.25">
      <c r="B36" s="17" t="s">
        <v>38</v>
      </c>
      <c r="C36" s="21">
        <v>9.6000000000000002E-2</v>
      </c>
      <c r="D36" s="6">
        <v>19</v>
      </c>
      <c r="E36" s="6" t="s">
        <v>25</v>
      </c>
      <c r="F36" s="6" t="s">
        <v>21</v>
      </c>
      <c r="G36" s="6">
        <v>3.4</v>
      </c>
    </row>
    <row r="37" spans="2:7" x14ac:dyDescent="0.25">
      <c r="B37" s="17" t="s">
        <v>38</v>
      </c>
      <c r="C37" s="21">
        <v>1.1519999999999999</v>
      </c>
      <c r="D37" s="6">
        <v>230</v>
      </c>
      <c r="E37" s="6" t="s">
        <v>28</v>
      </c>
      <c r="F37" s="6">
        <v>1</v>
      </c>
      <c r="G37" s="6">
        <v>33.75</v>
      </c>
    </row>
    <row r="38" spans="2:7" x14ac:dyDescent="0.25">
      <c r="B38" s="17" t="s">
        <v>38</v>
      </c>
      <c r="C38" s="21">
        <v>1.1519999999999999</v>
      </c>
      <c r="D38" s="6">
        <v>230</v>
      </c>
      <c r="E38" s="6" t="s">
        <v>28</v>
      </c>
      <c r="F38" s="6">
        <v>2</v>
      </c>
      <c r="G38" s="6">
        <v>30.39</v>
      </c>
    </row>
    <row r="39" spans="2:7" x14ac:dyDescent="0.25">
      <c r="B39" s="17" t="s">
        <v>38</v>
      </c>
      <c r="C39" s="21">
        <v>1.1519999999999999</v>
      </c>
      <c r="D39" s="6">
        <v>230</v>
      </c>
      <c r="E39" s="6" t="s">
        <v>28</v>
      </c>
      <c r="F39" s="6">
        <v>3</v>
      </c>
      <c r="G39" s="6">
        <v>30.39</v>
      </c>
    </row>
    <row r="40" spans="2:7" x14ac:dyDescent="0.25">
      <c r="B40" s="17" t="s">
        <v>38</v>
      </c>
      <c r="C40" s="21">
        <v>1.1519999999999999</v>
      </c>
      <c r="D40" s="6">
        <v>230</v>
      </c>
      <c r="E40" s="6" t="s">
        <v>28</v>
      </c>
      <c r="F40" s="6">
        <v>4</v>
      </c>
      <c r="G40" s="6">
        <v>28.25</v>
      </c>
    </row>
    <row r="41" spans="2:7" x14ac:dyDescent="0.25">
      <c r="B41" s="17" t="s">
        <v>38</v>
      </c>
      <c r="C41" s="21">
        <v>1.1519999999999999</v>
      </c>
      <c r="D41" s="6">
        <v>230</v>
      </c>
      <c r="E41" s="6" t="s">
        <v>28</v>
      </c>
      <c r="F41" s="6">
        <v>5</v>
      </c>
      <c r="G41" s="6">
        <v>27.11</v>
      </c>
    </row>
    <row r="42" spans="2:7" x14ac:dyDescent="0.25">
      <c r="B42" s="17" t="s">
        <v>38</v>
      </c>
      <c r="C42" s="21">
        <v>1.1519999999999999</v>
      </c>
      <c r="D42" s="6">
        <v>230</v>
      </c>
      <c r="E42" s="6" t="s">
        <v>28</v>
      </c>
      <c r="F42" s="6">
        <v>6</v>
      </c>
      <c r="G42" s="6">
        <v>27.11</v>
      </c>
    </row>
    <row r="43" spans="2:7" x14ac:dyDescent="0.25">
      <c r="B43" s="17" t="s">
        <v>38</v>
      </c>
      <c r="C43" s="21">
        <v>1.1519999999999999</v>
      </c>
      <c r="D43" s="6">
        <v>230</v>
      </c>
      <c r="E43" s="6" t="s">
        <v>28</v>
      </c>
      <c r="F43" s="6" t="s">
        <v>21</v>
      </c>
      <c r="G43" s="6">
        <v>27.11</v>
      </c>
    </row>
    <row r="44" spans="2:7" x14ac:dyDescent="0.25">
      <c r="B44" s="17" t="s">
        <v>38</v>
      </c>
      <c r="C44" s="21">
        <v>1.536</v>
      </c>
      <c r="D44" s="6">
        <v>307</v>
      </c>
      <c r="E44" s="6" t="s">
        <v>30</v>
      </c>
      <c r="F44" s="6">
        <v>1</v>
      </c>
      <c r="G44" s="6">
        <v>43.83</v>
      </c>
    </row>
    <row r="45" spans="2:7" x14ac:dyDescent="0.25">
      <c r="B45" s="17" t="s">
        <v>38</v>
      </c>
      <c r="C45" s="21">
        <v>1.536</v>
      </c>
      <c r="D45" s="6">
        <v>307</v>
      </c>
      <c r="E45" s="6" t="s">
        <v>30</v>
      </c>
      <c r="F45" s="6">
        <v>2</v>
      </c>
      <c r="G45" s="6">
        <v>39.71</v>
      </c>
    </row>
    <row r="46" spans="2:7" x14ac:dyDescent="0.25">
      <c r="B46" s="17" t="s">
        <v>38</v>
      </c>
      <c r="C46" s="21">
        <v>1.536</v>
      </c>
      <c r="D46" s="6">
        <v>307</v>
      </c>
      <c r="E46" s="6" t="s">
        <v>30</v>
      </c>
      <c r="F46" s="6">
        <v>3</v>
      </c>
      <c r="G46" s="6">
        <v>36.97</v>
      </c>
    </row>
    <row r="47" spans="2:7" x14ac:dyDescent="0.25">
      <c r="B47" s="17" t="s">
        <v>38</v>
      </c>
      <c r="C47" s="21">
        <v>1.536</v>
      </c>
      <c r="D47" s="6">
        <v>307</v>
      </c>
      <c r="E47" s="6" t="s">
        <v>30</v>
      </c>
      <c r="F47" s="6">
        <v>4</v>
      </c>
      <c r="G47" s="6">
        <v>36.42</v>
      </c>
    </row>
    <row r="48" spans="2:7" x14ac:dyDescent="0.25">
      <c r="B48" s="17" t="s">
        <v>38</v>
      </c>
      <c r="C48" s="21">
        <v>1.536</v>
      </c>
      <c r="D48" s="6">
        <v>307</v>
      </c>
      <c r="E48" s="6" t="s">
        <v>30</v>
      </c>
      <c r="F48" s="6">
        <v>5</v>
      </c>
      <c r="G48" s="6">
        <v>35.33</v>
      </c>
    </row>
    <row r="49" spans="2:7" x14ac:dyDescent="0.25">
      <c r="B49" s="17" t="s">
        <v>38</v>
      </c>
      <c r="C49" s="21">
        <v>1.536</v>
      </c>
      <c r="D49" s="6">
        <v>307</v>
      </c>
      <c r="E49" s="6" t="s">
        <v>30</v>
      </c>
      <c r="F49" s="6">
        <v>6</v>
      </c>
      <c r="G49" s="6">
        <v>35.33</v>
      </c>
    </row>
    <row r="50" spans="2:7" x14ac:dyDescent="0.25">
      <c r="B50" s="17" t="s">
        <v>38</v>
      </c>
      <c r="C50" s="21">
        <v>1.536</v>
      </c>
      <c r="D50" s="6">
        <v>307</v>
      </c>
      <c r="E50" s="6" t="s">
        <v>30</v>
      </c>
      <c r="F50" s="6" t="s">
        <v>21</v>
      </c>
      <c r="G50" s="6">
        <v>35.33</v>
      </c>
    </row>
    <row r="51" spans="2:7" x14ac:dyDescent="0.25">
      <c r="B51" s="17" t="s">
        <v>38</v>
      </c>
      <c r="C51" s="21">
        <v>1.92</v>
      </c>
      <c r="D51" s="6">
        <v>384</v>
      </c>
      <c r="E51" s="6" t="s">
        <v>32</v>
      </c>
      <c r="F51" s="6">
        <v>1</v>
      </c>
      <c r="G51" s="6">
        <v>46.33</v>
      </c>
    </row>
    <row r="52" spans="2:7" x14ac:dyDescent="0.25">
      <c r="B52" s="17" t="s">
        <v>38</v>
      </c>
      <c r="C52" s="21">
        <v>1.92</v>
      </c>
      <c r="D52" s="6">
        <v>384</v>
      </c>
      <c r="E52" s="6" t="s">
        <v>32</v>
      </c>
      <c r="F52" s="6">
        <v>2</v>
      </c>
      <c r="G52" s="6">
        <v>43.39</v>
      </c>
    </row>
    <row r="53" spans="2:7" x14ac:dyDescent="0.25">
      <c r="B53" s="17" t="s">
        <v>38</v>
      </c>
      <c r="C53" s="21">
        <v>1.92</v>
      </c>
      <c r="D53" s="6">
        <v>384</v>
      </c>
      <c r="E53" s="6" t="s">
        <v>32</v>
      </c>
      <c r="F53" s="6">
        <v>3</v>
      </c>
      <c r="G53" s="6">
        <v>41.46</v>
      </c>
    </row>
    <row r="54" spans="2:7" x14ac:dyDescent="0.25">
      <c r="B54" s="17" t="s">
        <v>38</v>
      </c>
      <c r="C54" s="21">
        <v>1.92</v>
      </c>
      <c r="D54" s="6">
        <v>384</v>
      </c>
      <c r="E54" s="6" t="s">
        <v>32</v>
      </c>
      <c r="F54" s="6">
        <v>4</v>
      </c>
      <c r="G54" s="6">
        <v>40.450000000000003</v>
      </c>
    </row>
    <row r="55" spans="2:7" x14ac:dyDescent="0.25">
      <c r="B55" s="17" t="s">
        <v>38</v>
      </c>
      <c r="C55" s="21">
        <v>1.92</v>
      </c>
      <c r="D55" s="6">
        <v>384</v>
      </c>
      <c r="E55" s="6" t="s">
        <v>32</v>
      </c>
      <c r="F55" s="6">
        <v>5</v>
      </c>
      <c r="G55" s="6">
        <v>40.450000000000003</v>
      </c>
    </row>
    <row r="56" spans="2:7" x14ac:dyDescent="0.25">
      <c r="B56" s="17" t="s">
        <v>38</v>
      </c>
      <c r="C56" s="21">
        <v>1.92</v>
      </c>
      <c r="D56" s="6">
        <v>384</v>
      </c>
      <c r="E56" s="6" t="s">
        <v>32</v>
      </c>
      <c r="F56" s="6">
        <v>6</v>
      </c>
      <c r="G56" s="6">
        <v>40.450000000000003</v>
      </c>
    </row>
    <row r="57" spans="2:7" x14ac:dyDescent="0.25">
      <c r="B57" s="17" t="s">
        <v>38</v>
      </c>
      <c r="C57" s="21">
        <v>1.92</v>
      </c>
      <c r="D57" s="6">
        <v>384</v>
      </c>
      <c r="E57" s="6" t="s">
        <v>32</v>
      </c>
      <c r="F57" s="6" t="s">
        <v>21</v>
      </c>
      <c r="G57" s="6">
        <v>40.450000000000003</v>
      </c>
    </row>
    <row r="58" spans="2:7" x14ac:dyDescent="0.25">
      <c r="B58" s="22" t="s">
        <v>39</v>
      </c>
      <c r="C58" s="21">
        <f>0.6*0.4*0.4</f>
        <v>9.6000000000000002E-2</v>
      </c>
      <c r="D58" s="6">
        <v>19</v>
      </c>
      <c r="E58" s="6" t="s">
        <v>26</v>
      </c>
      <c r="F58" s="6">
        <v>1</v>
      </c>
      <c r="G58" s="6">
        <v>9.76</v>
      </c>
    </row>
    <row r="59" spans="2:7" x14ac:dyDescent="0.25">
      <c r="B59" s="22" t="s">
        <v>39</v>
      </c>
      <c r="C59" s="21">
        <f t="shared" ref="C59:C67" si="4">0.6*0.4*0.4</f>
        <v>9.6000000000000002E-2</v>
      </c>
      <c r="D59" s="6">
        <v>19</v>
      </c>
      <c r="E59" s="6" t="s">
        <v>26</v>
      </c>
      <c r="F59" s="6">
        <v>2</v>
      </c>
      <c r="G59" s="6">
        <v>6.98</v>
      </c>
    </row>
    <row r="60" spans="2:7" x14ac:dyDescent="0.25">
      <c r="B60" s="22" t="s">
        <v>39</v>
      </c>
      <c r="C60" s="21">
        <f t="shared" si="4"/>
        <v>9.6000000000000002E-2</v>
      </c>
      <c r="D60" s="6">
        <v>19</v>
      </c>
      <c r="E60" s="6" t="s">
        <v>26</v>
      </c>
      <c r="F60" s="6">
        <v>3</v>
      </c>
      <c r="G60" s="6">
        <v>6.2</v>
      </c>
    </row>
    <row r="61" spans="2:7" x14ac:dyDescent="0.25">
      <c r="B61" s="22" t="s">
        <v>39</v>
      </c>
      <c r="C61" s="21">
        <f t="shared" si="4"/>
        <v>9.6000000000000002E-2</v>
      </c>
      <c r="D61" s="6">
        <v>19</v>
      </c>
      <c r="E61" s="6" t="s">
        <v>26</v>
      </c>
      <c r="F61" s="6">
        <v>4</v>
      </c>
      <c r="G61" s="6">
        <v>5.18</v>
      </c>
    </row>
    <row r="62" spans="2:7" x14ac:dyDescent="0.25">
      <c r="B62" s="22" t="s">
        <v>39</v>
      </c>
      <c r="C62" s="21">
        <f t="shared" si="4"/>
        <v>9.6000000000000002E-2</v>
      </c>
      <c r="D62" s="6">
        <v>19</v>
      </c>
      <c r="E62" s="6" t="s">
        <v>26</v>
      </c>
      <c r="F62" s="6">
        <v>5</v>
      </c>
      <c r="G62" s="6">
        <v>4.54</v>
      </c>
    </row>
    <row r="63" spans="2:7" x14ac:dyDescent="0.25">
      <c r="B63" s="22" t="s">
        <v>39</v>
      </c>
      <c r="C63" s="21">
        <f t="shared" si="4"/>
        <v>9.6000000000000002E-2</v>
      </c>
      <c r="D63" s="6">
        <v>19</v>
      </c>
      <c r="E63" s="6" t="s">
        <v>26</v>
      </c>
      <c r="F63" s="6">
        <v>6</v>
      </c>
      <c r="G63" s="6">
        <v>4.4800000000000004</v>
      </c>
    </row>
    <row r="64" spans="2:7" x14ac:dyDescent="0.25">
      <c r="B64" s="22" t="s">
        <v>39</v>
      </c>
      <c r="C64" s="21">
        <f t="shared" si="4"/>
        <v>9.6000000000000002E-2</v>
      </c>
      <c r="D64" s="6">
        <v>19</v>
      </c>
      <c r="E64" s="6" t="s">
        <v>26</v>
      </c>
      <c r="F64" s="6">
        <v>7</v>
      </c>
      <c r="G64" s="6">
        <v>4.26</v>
      </c>
    </row>
    <row r="65" spans="2:11" x14ac:dyDescent="0.25">
      <c r="B65" s="22" t="s">
        <v>39</v>
      </c>
      <c r="C65" s="21">
        <f t="shared" si="4"/>
        <v>9.6000000000000002E-2</v>
      </c>
      <c r="D65" s="6">
        <v>19</v>
      </c>
      <c r="E65" s="6" t="s">
        <v>26</v>
      </c>
      <c r="F65" s="6">
        <v>8</v>
      </c>
      <c r="G65" s="6">
        <v>4.12</v>
      </c>
    </row>
    <row r="66" spans="2:11" x14ac:dyDescent="0.25">
      <c r="B66" s="22" t="s">
        <v>39</v>
      </c>
      <c r="C66" s="21">
        <f t="shared" si="4"/>
        <v>9.6000000000000002E-2</v>
      </c>
      <c r="D66" s="6">
        <v>19</v>
      </c>
      <c r="E66" s="6" t="s">
        <v>26</v>
      </c>
      <c r="F66" s="6">
        <v>9</v>
      </c>
      <c r="G66" s="6">
        <v>3.66</v>
      </c>
    </row>
    <row r="67" spans="2:11" x14ac:dyDescent="0.25">
      <c r="B67" s="22" t="s">
        <v>39</v>
      </c>
      <c r="C67" s="21">
        <f t="shared" si="4"/>
        <v>9.6000000000000002E-2</v>
      </c>
      <c r="D67" s="6">
        <v>19</v>
      </c>
      <c r="E67" s="6" t="s">
        <v>26</v>
      </c>
      <c r="F67" s="6" t="s">
        <v>22</v>
      </c>
      <c r="G67" s="6">
        <v>3.58</v>
      </c>
      <c r="K67" t="s">
        <v>40</v>
      </c>
    </row>
    <row r="68" spans="2:11" x14ac:dyDescent="0.25">
      <c r="B68" s="22" t="s">
        <v>41</v>
      </c>
      <c r="C68" s="21">
        <f>0.6*0.4*0.4</f>
        <v>9.6000000000000002E-2</v>
      </c>
      <c r="D68" s="6">
        <v>19</v>
      </c>
      <c r="E68" s="6" t="s">
        <v>26</v>
      </c>
      <c r="F68" s="6">
        <v>1</v>
      </c>
      <c r="G68" s="6">
        <v>10.4</v>
      </c>
    </row>
    <row r="69" spans="2:11" x14ac:dyDescent="0.25">
      <c r="B69" s="22" t="s">
        <v>41</v>
      </c>
      <c r="C69" s="21">
        <f t="shared" ref="C69:C77" si="5">0.6*0.4*0.4</f>
        <v>9.6000000000000002E-2</v>
      </c>
      <c r="D69" s="6">
        <v>19</v>
      </c>
      <c r="E69" s="6" t="s">
        <v>26</v>
      </c>
      <c r="F69" s="6">
        <v>2</v>
      </c>
      <c r="G69" s="6">
        <v>7.64</v>
      </c>
    </row>
    <row r="70" spans="2:11" x14ac:dyDescent="0.25">
      <c r="B70" s="22" t="s">
        <v>41</v>
      </c>
      <c r="C70" s="21">
        <f t="shared" si="5"/>
        <v>9.6000000000000002E-2</v>
      </c>
      <c r="D70" s="6">
        <v>19</v>
      </c>
      <c r="E70" s="6" t="s">
        <v>26</v>
      </c>
      <c r="F70" s="6">
        <v>3</v>
      </c>
      <c r="G70" s="6">
        <v>6.85</v>
      </c>
    </row>
    <row r="71" spans="2:11" x14ac:dyDescent="0.25">
      <c r="B71" s="22" t="s">
        <v>41</v>
      </c>
      <c r="C71" s="21">
        <f t="shared" si="5"/>
        <v>9.6000000000000002E-2</v>
      </c>
      <c r="D71" s="6">
        <v>19</v>
      </c>
      <c r="E71" s="6" t="s">
        <v>26</v>
      </c>
      <c r="F71" s="6">
        <v>4</v>
      </c>
      <c r="G71" s="6">
        <v>6.01</v>
      </c>
    </row>
    <row r="72" spans="2:11" x14ac:dyDescent="0.25">
      <c r="B72" s="22" t="s">
        <v>41</v>
      </c>
      <c r="C72" s="21">
        <f t="shared" si="5"/>
        <v>9.6000000000000002E-2</v>
      </c>
      <c r="D72" s="6">
        <v>19</v>
      </c>
      <c r="E72" s="6" t="s">
        <v>26</v>
      </c>
      <c r="F72" s="6">
        <v>5</v>
      </c>
      <c r="G72" s="6">
        <v>5.34</v>
      </c>
    </row>
    <row r="73" spans="2:11" x14ac:dyDescent="0.25">
      <c r="B73" s="22" t="s">
        <v>41</v>
      </c>
      <c r="C73" s="21">
        <f t="shared" si="5"/>
        <v>9.6000000000000002E-2</v>
      </c>
      <c r="D73" s="6">
        <v>19</v>
      </c>
      <c r="E73" s="6" t="s">
        <v>26</v>
      </c>
      <c r="F73" s="6">
        <v>6</v>
      </c>
      <c r="G73" s="6">
        <v>5.3</v>
      </c>
    </row>
    <row r="74" spans="2:11" x14ac:dyDescent="0.25">
      <c r="B74" s="22" t="s">
        <v>41</v>
      </c>
      <c r="C74" s="21">
        <f t="shared" si="5"/>
        <v>9.6000000000000002E-2</v>
      </c>
      <c r="D74" s="6">
        <v>19</v>
      </c>
      <c r="E74" s="6" t="s">
        <v>26</v>
      </c>
      <c r="F74" s="6">
        <v>7</v>
      </c>
      <c r="G74" s="6">
        <v>5.08</v>
      </c>
    </row>
    <row r="75" spans="2:11" x14ac:dyDescent="0.25">
      <c r="B75" s="22" t="s">
        <v>41</v>
      </c>
      <c r="C75" s="21">
        <f t="shared" si="5"/>
        <v>9.6000000000000002E-2</v>
      </c>
      <c r="D75" s="6">
        <v>19</v>
      </c>
      <c r="E75" s="6" t="s">
        <v>26</v>
      </c>
      <c r="F75" s="6">
        <v>8</v>
      </c>
      <c r="G75" s="6">
        <v>4.95</v>
      </c>
    </row>
    <row r="76" spans="2:11" x14ac:dyDescent="0.25">
      <c r="B76" s="22" t="s">
        <v>41</v>
      </c>
      <c r="C76" s="21">
        <f t="shared" si="5"/>
        <v>9.6000000000000002E-2</v>
      </c>
      <c r="D76" s="6">
        <v>19</v>
      </c>
      <c r="E76" s="6" t="s">
        <v>26</v>
      </c>
      <c r="F76" s="6">
        <v>9</v>
      </c>
      <c r="G76" s="6">
        <v>4.4000000000000004</v>
      </c>
    </row>
    <row r="77" spans="2:11" x14ac:dyDescent="0.25">
      <c r="B77" s="22" t="s">
        <v>41</v>
      </c>
      <c r="C77" s="21">
        <f t="shared" si="5"/>
        <v>9.6000000000000002E-2</v>
      </c>
      <c r="D77" s="6">
        <v>19</v>
      </c>
      <c r="E77" s="6" t="s">
        <v>26</v>
      </c>
      <c r="F77" s="6" t="s">
        <v>22</v>
      </c>
      <c r="G77" s="6">
        <v>4.33</v>
      </c>
    </row>
    <row r="78" spans="2:11" x14ac:dyDescent="0.25">
      <c r="B78" s="22" t="s">
        <v>42</v>
      </c>
      <c r="C78" s="21">
        <f>0.6*0.4*0.4</f>
        <v>9.6000000000000002E-2</v>
      </c>
      <c r="D78" s="6">
        <v>19</v>
      </c>
      <c r="E78" s="6" t="s">
        <v>26</v>
      </c>
      <c r="F78" s="6">
        <v>1</v>
      </c>
      <c r="G78" s="6">
        <v>10.94</v>
      </c>
    </row>
    <row r="79" spans="2:11" x14ac:dyDescent="0.25">
      <c r="B79" s="22" t="s">
        <v>42</v>
      </c>
      <c r="C79" s="21">
        <f t="shared" ref="C79:C87" si="6">0.6*0.4*0.4</f>
        <v>9.6000000000000002E-2</v>
      </c>
      <c r="D79" s="6">
        <v>19</v>
      </c>
      <c r="E79" s="6" t="s">
        <v>26</v>
      </c>
      <c r="F79" s="6">
        <v>2</v>
      </c>
      <c r="G79" s="6">
        <v>8.52</v>
      </c>
    </row>
    <row r="80" spans="2:11" x14ac:dyDescent="0.25">
      <c r="B80" s="22" t="s">
        <v>42</v>
      </c>
      <c r="C80" s="21">
        <f t="shared" si="6"/>
        <v>9.6000000000000002E-2</v>
      </c>
      <c r="D80" s="6">
        <v>19</v>
      </c>
      <c r="E80" s="6" t="s">
        <v>26</v>
      </c>
      <c r="F80" s="6">
        <v>3</v>
      </c>
      <c r="G80" s="6">
        <v>7.67</v>
      </c>
    </row>
    <row r="81" spans="2:7" x14ac:dyDescent="0.25">
      <c r="B81" s="22" t="s">
        <v>42</v>
      </c>
      <c r="C81" s="21">
        <f t="shared" si="6"/>
        <v>9.6000000000000002E-2</v>
      </c>
      <c r="D81" s="6">
        <v>19</v>
      </c>
      <c r="E81" s="6" t="s">
        <v>26</v>
      </c>
      <c r="F81" s="6">
        <v>4</v>
      </c>
      <c r="G81" s="6">
        <v>7.13</v>
      </c>
    </row>
    <row r="82" spans="2:7" x14ac:dyDescent="0.25">
      <c r="B82" s="22" t="s">
        <v>42</v>
      </c>
      <c r="C82" s="21">
        <f t="shared" si="6"/>
        <v>9.6000000000000002E-2</v>
      </c>
      <c r="D82" s="6">
        <v>19</v>
      </c>
      <c r="E82" s="6" t="s">
        <v>26</v>
      </c>
      <c r="F82" s="6">
        <v>5</v>
      </c>
      <c r="G82" s="6">
        <v>6.58</v>
      </c>
    </row>
    <row r="83" spans="2:7" x14ac:dyDescent="0.25">
      <c r="B83" s="22" t="s">
        <v>42</v>
      </c>
      <c r="C83" s="21">
        <f t="shared" si="6"/>
        <v>9.6000000000000002E-2</v>
      </c>
      <c r="D83" s="6">
        <v>19</v>
      </c>
      <c r="E83" s="6" t="s">
        <v>26</v>
      </c>
      <c r="F83" s="6">
        <v>6</v>
      </c>
      <c r="G83" s="6">
        <v>6.54</v>
      </c>
    </row>
    <row r="84" spans="2:7" x14ac:dyDescent="0.25">
      <c r="B84" s="22" t="s">
        <v>42</v>
      </c>
      <c r="C84" s="21">
        <f t="shared" si="6"/>
        <v>9.6000000000000002E-2</v>
      </c>
      <c r="D84" s="6">
        <v>19</v>
      </c>
      <c r="E84" s="6" t="s">
        <v>26</v>
      </c>
      <c r="F84" s="6">
        <v>7</v>
      </c>
      <c r="G84" s="6">
        <v>6.17</v>
      </c>
    </row>
    <row r="85" spans="2:7" x14ac:dyDescent="0.25">
      <c r="B85" s="22" t="s">
        <v>42</v>
      </c>
      <c r="C85" s="21">
        <f t="shared" si="6"/>
        <v>9.6000000000000002E-2</v>
      </c>
      <c r="D85" s="6">
        <v>19</v>
      </c>
      <c r="E85" s="6" t="s">
        <v>26</v>
      </c>
      <c r="F85" s="6">
        <v>8</v>
      </c>
      <c r="G85" s="6">
        <v>6.01</v>
      </c>
    </row>
    <row r="86" spans="2:7" x14ac:dyDescent="0.25">
      <c r="B86" s="22" t="s">
        <v>42</v>
      </c>
      <c r="C86" s="21">
        <f t="shared" si="6"/>
        <v>9.6000000000000002E-2</v>
      </c>
      <c r="D86" s="6">
        <v>19</v>
      </c>
      <c r="E86" s="6" t="s">
        <v>26</v>
      </c>
      <c r="F86" s="6">
        <v>9</v>
      </c>
      <c r="G86" s="6">
        <v>5.34</v>
      </c>
    </row>
    <row r="87" spans="2:7" x14ac:dyDescent="0.25">
      <c r="B87" s="22" t="s">
        <v>42</v>
      </c>
      <c r="C87" s="21">
        <f t="shared" si="6"/>
        <v>9.6000000000000002E-2</v>
      </c>
      <c r="D87" s="6">
        <v>19</v>
      </c>
      <c r="E87" s="6" t="s">
        <v>26</v>
      </c>
      <c r="F87" s="6" t="s">
        <v>22</v>
      </c>
      <c r="G87" s="6">
        <v>5.38</v>
      </c>
    </row>
    <row r="88" spans="2:7" x14ac:dyDescent="0.25">
      <c r="B88" s="22" t="s">
        <v>39</v>
      </c>
      <c r="C88" s="21">
        <f>0.8*1.2*1.2</f>
        <v>1.1519999999999999</v>
      </c>
      <c r="D88" s="6">
        <v>230</v>
      </c>
      <c r="E88" s="6" t="s">
        <v>29</v>
      </c>
      <c r="F88" s="6">
        <v>1</v>
      </c>
      <c r="G88" s="6">
        <v>51.97</v>
      </c>
    </row>
    <row r="89" spans="2:7" x14ac:dyDescent="0.25">
      <c r="B89" s="22" t="s">
        <v>39</v>
      </c>
      <c r="C89" s="21">
        <f t="shared" ref="C89:C117" si="7">0.8*1.2*1.2</f>
        <v>1.1519999999999999</v>
      </c>
      <c r="D89" s="6">
        <v>230</v>
      </c>
      <c r="E89" s="6" t="s">
        <v>29</v>
      </c>
      <c r="F89" s="6">
        <v>2</v>
      </c>
      <c r="G89" s="6">
        <v>51.97</v>
      </c>
    </row>
    <row r="90" spans="2:7" x14ac:dyDescent="0.25">
      <c r="B90" s="22" t="s">
        <v>39</v>
      </c>
      <c r="C90" s="21">
        <f t="shared" si="7"/>
        <v>1.1519999999999999</v>
      </c>
      <c r="D90" s="6">
        <v>230</v>
      </c>
      <c r="E90" s="6" t="s">
        <v>29</v>
      </c>
      <c r="F90" s="6">
        <v>3</v>
      </c>
      <c r="G90" s="6">
        <v>51.97</v>
      </c>
    </row>
    <row r="91" spans="2:7" x14ac:dyDescent="0.25">
      <c r="B91" s="22" t="s">
        <v>39</v>
      </c>
      <c r="C91" s="21">
        <f t="shared" si="7"/>
        <v>1.1519999999999999</v>
      </c>
      <c r="D91" s="6">
        <v>230</v>
      </c>
      <c r="E91" s="6" t="s">
        <v>29</v>
      </c>
      <c r="F91" s="6">
        <v>4</v>
      </c>
      <c r="G91" s="6">
        <v>51.97</v>
      </c>
    </row>
    <row r="92" spans="2:7" x14ac:dyDescent="0.25">
      <c r="B92" s="22" t="s">
        <v>39</v>
      </c>
      <c r="C92" s="21">
        <f t="shared" si="7"/>
        <v>1.1519999999999999</v>
      </c>
      <c r="D92" s="6">
        <v>230</v>
      </c>
      <c r="E92" s="6" t="s">
        <v>29</v>
      </c>
      <c r="F92" s="6">
        <v>5</v>
      </c>
      <c r="G92" s="6">
        <v>51.97</v>
      </c>
    </row>
    <row r="93" spans="2:7" x14ac:dyDescent="0.25">
      <c r="B93" s="22" t="s">
        <v>39</v>
      </c>
      <c r="C93" s="21">
        <f t="shared" si="7"/>
        <v>1.1519999999999999</v>
      </c>
      <c r="D93" s="6">
        <v>230</v>
      </c>
      <c r="E93" s="6" t="s">
        <v>29</v>
      </c>
      <c r="F93" s="6">
        <v>6</v>
      </c>
      <c r="G93" s="6">
        <v>51.97</v>
      </c>
    </row>
    <row r="94" spans="2:7" x14ac:dyDescent="0.25">
      <c r="B94" s="22" t="s">
        <v>39</v>
      </c>
      <c r="C94" s="21">
        <f t="shared" si="7"/>
        <v>1.1519999999999999</v>
      </c>
      <c r="D94" s="6">
        <v>230</v>
      </c>
      <c r="E94" s="6" t="s">
        <v>29</v>
      </c>
      <c r="F94" s="6">
        <v>7</v>
      </c>
      <c r="G94" s="6">
        <v>51.97</v>
      </c>
    </row>
    <row r="95" spans="2:7" x14ac:dyDescent="0.25">
      <c r="B95" s="22" t="s">
        <v>39</v>
      </c>
      <c r="C95" s="21">
        <f t="shared" si="7"/>
        <v>1.1519999999999999</v>
      </c>
      <c r="D95" s="6">
        <v>230</v>
      </c>
      <c r="E95" s="6" t="s">
        <v>29</v>
      </c>
      <c r="F95" s="6">
        <v>8</v>
      </c>
      <c r="G95" s="6">
        <v>51.97</v>
      </c>
    </row>
    <row r="96" spans="2:7" x14ac:dyDescent="0.25">
      <c r="B96" s="22" t="s">
        <v>39</v>
      </c>
      <c r="C96" s="21">
        <f t="shared" si="7"/>
        <v>1.1519999999999999</v>
      </c>
      <c r="D96" s="6">
        <v>230</v>
      </c>
      <c r="E96" s="6" t="s">
        <v>29</v>
      </c>
      <c r="F96" s="6">
        <v>9</v>
      </c>
      <c r="G96" s="6">
        <v>51.97</v>
      </c>
    </row>
    <row r="97" spans="2:7" x14ac:dyDescent="0.25">
      <c r="B97" s="22" t="s">
        <v>39</v>
      </c>
      <c r="C97" s="21">
        <f t="shared" si="7"/>
        <v>1.1519999999999999</v>
      </c>
      <c r="D97" s="6">
        <v>230</v>
      </c>
      <c r="E97" s="6" t="s">
        <v>29</v>
      </c>
      <c r="F97" s="6" t="s">
        <v>22</v>
      </c>
      <c r="G97" s="6">
        <v>51.97</v>
      </c>
    </row>
    <row r="98" spans="2:7" x14ac:dyDescent="0.25">
      <c r="B98" s="22" t="s">
        <v>41</v>
      </c>
      <c r="C98" s="21">
        <f t="shared" si="7"/>
        <v>1.1519999999999999</v>
      </c>
      <c r="D98" s="6">
        <v>230</v>
      </c>
      <c r="E98" s="6" t="s">
        <v>29</v>
      </c>
      <c r="F98" s="6">
        <v>1</v>
      </c>
      <c r="G98" s="6">
        <v>51.97</v>
      </c>
    </row>
    <row r="99" spans="2:7" x14ac:dyDescent="0.25">
      <c r="B99" s="22" t="s">
        <v>41</v>
      </c>
      <c r="C99" s="21">
        <f t="shared" si="7"/>
        <v>1.1519999999999999</v>
      </c>
      <c r="D99" s="6">
        <v>230</v>
      </c>
      <c r="E99" s="6" t="s">
        <v>29</v>
      </c>
      <c r="F99" s="6">
        <v>2</v>
      </c>
      <c r="G99" s="6">
        <v>51.97</v>
      </c>
    </row>
    <row r="100" spans="2:7" x14ac:dyDescent="0.25">
      <c r="B100" s="22" t="s">
        <v>41</v>
      </c>
      <c r="C100" s="21">
        <f t="shared" si="7"/>
        <v>1.1519999999999999</v>
      </c>
      <c r="D100" s="6">
        <v>230</v>
      </c>
      <c r="E100" s="6" t="s">
        <v>29</v>
      </c>
      <c r="F100" s="6">
        <v>3</v>
      </c>
      <c r="G100" s="6">
        <v>51.97</v>
      </c>
    </row>
    <row r="101" spans="2:7" x14ac:dyDescent="0.25">
      <c r="B101" s="22" t="s">
        <v>41</v>
      </c>
      <c r="C101" s="21">
        <f t="shared" si="7"/>
        <v>1.1519999999999999</v>
      </c>
      <c r="D101" s="6">
        <v>230</v>
      </c>
      <c r="E101" s="6" t="s">
        <v>29</v>
      </c>
      <c r="F101" s="6">
        <v>4</v>
      </c>
      <c r="G101" s="6">
        <v>51.97</v>
      </c>
    </row>
    <row r="102" spans="2:7" x14ac:dyDescent="0.25">
      <c r="B102" s="22" t="s">
        <v>41</v>
      </c>
      <c r="C102" s="21">
        <f t="shared" si="7"/>
        <v>1.1519999999999999</v>
      </c>
      <c r="D102" s="6">
        <v>230</v>
      </c>
      <c r="E102" s="6" t="s">
        <v>29</v>
      </c>
      <c r="F102" s="6">
        <v>5</v>
      </c>
      <c r="G102" s="6">
        <v>51.97</v>
      </c>
    </row>
    <row r="103" spans="2:7" x14ac:dyDescent="0.25">
      <c r="B103" s="22" t="s">
        <v>41</v>
      </c>
      <c r="C103" s="21">
        <f t="shared" si="7"/>
        <v>1.1519999999999999</v>
      </c>
      <c r="D103" s="6">
        <v>230</v>
      </c>
      <c r="E103" s="6" t="s">
        <v>29</v>
      </c>
      <c r="F103" s="6">
        <v>6</v>
      </c>
      <c r="G103" s="6">
        <v>51.97</v>
      </c>
    </row>
    <row r="104" spans="2:7" x14ac:dyDescent="0.25">
      <c r="B104" s="22" t="s">
        <v>41</v>
      </c>
      <c r="C104" s="21">
        <f t="shared" si="7"/>
        <v>1.1519999999999999</v>
      </c>
      <c r="D104" s="6">
        <v>230</v>
      </c>
      <c r="E104" s="6" t="s">
        <v>29</v>
      </c>
      <c r="F104" s="6">
        <v>7</v>
      </c>
      <c r="G104" s="6">
        <v>51.97</v>
      </c>
    </row>
    <row r="105" spans="2:7" x14ac:dyDescent="0.25">
      <c r="B105" s="22" t="s">
        <v>41</v>
      </c>
      <c r="C105" s="21">
        <f t="shared" si="7"/>
        <v>1.1519999999999999</v>
      </c>
      <c r="D105" s="6">
        <v>230</v>
      </c>
      <c r="E105" s="6" t="s">
        <v>29</v>
      </c>
      <c r="F105" s="6">
        <v>8</v>
      </c>
      <c r="G105" s="6">
        <v>51.97</v>
      </c>
    </row>
    <row r="106" spans="2:7" x14ac:dyDescent="0.25">
      <c r="B106" s="22" t="s">
        <v>41</v>
      </c>
      <c r="C106" s="21">
        <f t="shared" si="7"/>
        <v>1.1519999999999999</v>
      </c>
      <c r="D106" s="6">
        <v>230</v>
      </c>
      <c r="E106" s="6" t="s">
        <v>29</v>
      </c>
      <c r="F106" s="6">
        <v>9</v>
      </c>
      <c r="G106" s="6">
        <v>51.97</v>
      </c>
    </row>
    <row r="107" spans="2:7" x14ac:dyDescent="0.25">
      <c r="B107" s="22" t="s">
        <v>41</v>
      </c>
      <c r="C107" s="21">
        <f t="shared" si="7"/>
        <v>1.1519999999999999</v>
      </c>
      <c r="D107" s="6">
        <v>230</v>
      </c>
      <c r="E107" s="6" t="s">
        <v>29</v>
      </c>
      <c r="F107" s="6" t="s">
        <v>22</v>
      </c>
      <c r="G107" s="6">
        <v>51.97</v>
      </c>
    </row>
    <row r="108" spans="2:7" x14ac:dyDescent="0.25">
      <c r="B108" s="22" t="s">
        <v>42</v>
      </c>
      <c r="C108" s="21">
        <f t="shared" si="7"/>
        <v>1.1519999999999999</v>
      </c>
      <c r="D108" s="6">
        <v>230</v>
      </c>
      <c r="E108" s="6" t="s">
        <v>29</v>
      </c>
      <c r="F108" s="6">
        <v>1</v>
      </c>
      <c r="G108" s="6">
        <v>51.97</v>
      </c>
    </row>
    <row r="109" spans="2:7" x14ac:dyDescent="0.25">
      <c r="B109" s="22" t="s">
        <v>42</v>
      </c>
      <c r="C109" s="21">
        <f t="shared" si="7"/>
        <v>1.1519999999999999</v>
      </c>
      <c r="D109" s="6">
        <v>230</v>
      </c>
      <c r="E109" s="6" t="s">
        <v>29</v>
      </c>
      <c r="F109" s="6">
        <v>2</v>
      </c>
      <c r="G109" s="6">
        <v>51.97</v>
      </c>
    </row>
    <row r="110" spans="2:7" x14ac:dyDescent="0.25">
      <c r="B110" s="22" t="s">
        <v>42</v>
      </c>
      <c r="C110" s="21">
        <f t="shared" si="7"/>
        <v>1.1519999999999999</v>
      </c>
      <c r="D110" s="6">
        <v>230</v>
      </c>
      <c r="E110" s="6" t="s">
        <v>29</v>
      </c>
      <c r="F110" s="6">
        <v>3</v>
      </c>
      <c r="G110" s="6">
        <v>51.97</v>
      </c>
    </row>
    <row r="111" spans="2:7" x14ac:dyDescent="0.25">
      <c r="B111" s="22" t="s">
        <v>42</v>
      </c>
      <c r="C111" s="21">
        <f t="shared" si="7"/>
        <v>1.1519999999999999</v>
      </c>
      <c r="D111" s="6">
        <v>230</v>
      </c>
      <c r="E111" s="6" t="s">
        <v>29</v>
      </c>
      <c r="F111" s="6">
        <v>4</v>
      </c>
      <c r="G111" s="6">
        <v>51.97</v>
      </c>
    </row>
    <row r="112" spans="2:7" x14ac:dyDescent="0.25">
      <c r="B112" s="22" t="s">
        <v>42</v>
      </c>
      <c r="C112" s="21">
        <f t="shared" si="7"/>
        <v>1.1519999999999999</v>
      </c>
      <c r="D112" s="6">
        <v>230</v>
      </c>
      <c r="E112" s="6" t="s">
        <v>29</v>
      </c>
      <c r="F112" s="6">
        <v>5</v>
      </c>
      <c r="G112" s="6">
        <v>51.97</v>
      </c>
    </row>
    <row r="113" spans="2:7" x14ac:dyDescent="0.25">
      <c r="B113" s="22" t="s">
        <v>42</v>
      </c>
      <c r="C113" s="21">
        <f t="shared" si="7"/>
        <v>1.1519999999999999</v>
      </c>
      <c r="D113" s="6">
        <v>230</v>
      </c>
      <c r="E113" s="6" t="s">
        <v>29</v>
      </c>
      <c r="F113" s="6">
        <v>6</v>
      </c>
      <c r="G113" s="6">
        <v>51.97</v>
      </c>
    </row>
    <row r="114" spans="2:7" x14ac:dyDescent="0.25">
      <c r="B114" s="22" t="s">
        <v>42</v>
      </c>
      <c r="C114" s="21">
        <f t="shared" si="7"/>
        <v>1.1519999999999999</v>
      </c>
      <c r="D114" s="6">
        <v>230</v>
      </c>
      <c r="E114" s="6" t="s">
        <v>29</v>
      </c>
      <c r="F114" s="6">
        <v>7</v>
      </c>
      <c r="G114" s="6">
        <v>51.97</v>
      </c>
    </row>
    <row r="115" spans="2:7" x14ac:dyDescent="0.25">
      <c r="B115" s="22" t="s">
        <v>42</v>
      </c>
      <c r="C115" s="21">
        <f t="shared" si="7"/>
        <v>1.1519999999999999</v>
      </c>
      <c r="D115" s="6">
        <v>230</v>
      </c>
      <c r="E115" s="6" t="s">
        <v>29</v>
      </c>
      <c r="F115" s="6">
        <v>8</v>
      </c>
      <c r="G115" s="6">
        <v>51.97</v>
      </c>
    </row>
    <row r="116" spans="2:7" x14ac:dyDescent="0.25">
      <c r="B116" s="22" t="s">
        <v>42</v>
      </c>
      <c r="C116" s="21">
        <f t="shared" si="7"/>
        <v>1.1519999999999999</v>
      </c>
      <c r="D116" s="6">
        <v>230</v>
      </c>
      <c r="E116" s="6" t="s">
        <v>29</v>
      </c>
      <c r="F116" s="6">
        <v>9</v>
      </c>
      <c r="G116" s="6">
        <v>51.97</v>
      </c>
    </row>
    <row r="117" spans="2:7" x14ac:dyDescent="0.25">
      <c r="B117" s="22" t="s">
        <v>42</v>
      </c>
      <c r="C117" s="21">
        <f t="shared" si="7"/>
        <v>1.1519999999999999</v>
      </c>
      <c r="D117" s="6">
        <v>230</v>
      </c>
      <c r="E117" s="6" t="s">
        <v>29</v>
      </c>
      <c r="F117" s="6" t="s">
        <v>22</v>
      </c>
      <c r="G117" s="6">
        <v>51.97</v>
      </c>
    </row>
    <row r="118" spans="2:7" x14ac:dyDescent="0.25">
      <c r="B118" s="22" t="s">
        <v>39</v>
      </c>
      <c r="C118" s="21">
        <f>0.8*1.2*1.6</f>
        <v>1.536</v>
      </c>
      <c r="D118" s="6">
        <v>307</v>
      </c>
      <c r="E118" s="6" t="s">
        <v>31</v>
      </c>
      <c r="F118" s="6">
        <v>1</v>
      </c>
      <c r="G118" s="6">
        <v>72.31</v>
      </c>
    </row>
    <row r="119" spans="2:7" x14ac:dyDescent="0.25">
      <c r="B119" s="22" t="s">
        <v>39</v>
      </c>
      <c r="C119" s="21">
        <f t="shared" ref="C119:C147" si="8">0.8*1.2*1.6</f>
        <v>1.536</v>
      </c>
      <c r="D119" s="6">
        <v>307</v>
      </c>
      <c r="E119" s="6" t="s">
        <v>31</v>
      </c>
      <c r="F119" s="6">
        <v>2</v>
      </c>
      <c r="G119" s="6">
        <v>72.31</v>
      </c>
    </row>
    <row r="120" spans="2:7" x14ac:dyDescent="0.25">
      <c r="B120" s="22" t="s">
        <v>39</v>
      </c>
      <c r="C120" s="21">
        <f t="shared" si="8"/>
        <v>1.536</v>
      </c>
      <c r="D120" s="6">
        <v>307</v>
      </c>
      <c r="E120" s="6" t="s">
        <v>31</v>
      </c>
      <c r="F120" s="6">
        <v>3</v>
      </c>
      <c r="G120" s="6">
        <v>72.31</v>
      </c>
    </row>
    <row r="121" spans="2:7" x14ac:dyDescent="0.25">
      <c r="B121" s="22" t="s">
        <v>39</v>
      </c>
      <c r="C121" s="21">
        <f t="shared" si="8"/>
        <v>1.536</v>
      </c>
      <c r="D121" s="6">
        <v>307</v>
      </c>
      <c r="E121" s="6" t="s">
        <v>31</v>
      </c>
      <c r="F121" s="6">
        <v>4</v>
      </c>
      <c r="G121" s="6">
        <v>72.31</v>
      </c>
    </row>
    <row r="122" spans="2:7" x14ac:dyDescent="0.25">
      <c r="B122" s="22" t="s">
        <v>39</v>
      </c>
      <c r="C122" s="21">
        <f t="shared" si="8"/>
        <v>1.536</v>
      </c>
      <c r="D122" s="6">
        <v>307</v>
      </c>
      <c r="E122" s="6" t="s">
        <v>31</v>
      </c>
      <c r="F122" s="6">
        <v>5</v>
      </c>
      <c r="G122" s="6">
        <v>72.31</v>
      </c>
    </row>
    <row r="123" spans="2:7" x14ac:dyDescent="0.25">
      <c r="B123" s="22" t="s">
        <v>39</v>
      </c>
      <c r="C123" s="21">
        <f t="shared" si="8"/>
        <v>1.536</v>
      </c>
      <c r="D123" s="6">
        <v>307</v>
      </c>
      <c r="E123" s="6" t="s">
        <v>31</v>
      </c>
      <c r="F123" s="6">
        <v>6</v>
      </c>
      <c r="G123" s="6">
        <v>72.31</v>
      </c>
    </row>
    <row r="124" spans="2:7" x14ac:dyDescent="0.25">
      <c r="B124" s="22" t="s">
        <v>39</v>
      </c>
      <c r="C124" s="21">
        <f t="shared" si="8"/>
        <v>1.536</v>
      </c>
      <c r="D124" s="6">
        <v>307</v>
      </c>
      <c r="E124" s="6" t="s">
        <v>31</v>
      </c>
      <c r="F124" s="6">
        <v>7</v>
      </c>
      <c r="G124" s="6">
        <v>72.31</v>
      </c>
    </row>
    <row r="125" spans="2:7" x14ac:dyDescent="0.25">
      <c r="B125" s="22" t="s">
        <v>39</v>
      </c>
      <c r="C125" s="21">
        <f t="shared" si="8"/>
        <v>1.536</v>
      </c>
      <c r="D125" s="6">
        <v>307</v>
      </c>
      <c r="E125" s="6" t="s">
        <v>31</v>
      </c>
      <c r="F125" s="6">
        <v>8</v>
      </c>
      <c r="G125" s="6">
        <v>72.31</v>
      </c>
    </row>
    <row r="126" spans="2:7" x14ac:dyDescent="0.25">
      <c r="B126" s="22" t="s">
        <v>39</v>
      </c>
      <c r="C126" s="21">
        <f t="shared" si="8"/>
        <v>1.536</v>
      </c>
      <c r="D126" s="6">
        <v>307</v>
      </c>
      <c r="E126" s="6" t="s">
        <v>31</v>
      </c>
      <c r="F126" s="6">
        <v>9</v>
      </c>
      <c r="G126" s="6">
        <v>72.31</v>
      </c>
    </row>
    <row r="127" spans="2:7" x14ac:dyDescent="0.25">
      <c r="B127" s="22" t="s">
        <v>39</v>
      </c>
      <c r="C127" s="21">
        <f t="shared" si="8"/>
        <v>1.536</v>
      </c>
      <c r="D127" s="6">
        <v>307</v>
      </c>
      <c r="E127" s="6" t="s">
        <v>31</v>
      </c>
      <c r="F127" s="6" t="s">
        <v>22</v>
      </c>
      <c r="G127" s="6">
        <v>72.31</v>
      </c>
    </row>
    <row r="128" spans="2:7" x14ac:dyDescent="0.25">
      <c r="B128" s="22" t="s">
        <v>41</v>
      </c>
      <c r="C128" s="21">
        <f t="shared" si="8"/>
        <v>1.536</v>
      </c>
      <c r="D128" s="6">
        <v>307</v>
      </c>
      <c r="E128" s="6" t="s">
        <v>31</v>
      </c>
      <c r="F128" s="6">
        <v>1</v>
      </c>
      <c r="G128" s="6">
        <v>72.31</v>
      </c>
    </row>
    <row r="129" spans="2:7" x14ac:dyDescent="0.25">
      <c r="B129" s="22" t="s">
        <v>41</v>
      </c>
      <c r="C129" s="21">
        <f t="shared" si="8"/>
        <v>1.536</v>
      </c>
      <c r="D129" s="6">
        <v>307</v>
      </c>
      <c r="E129" s="6" t="s">
        <v>31</v>
      </c>
      <c r="F129" s="6">
        <v>2</v>
      </c>
      <c r="G129" s="6">
        <v>72.31</v>
      </c>
    </row>
    <row r="130" spans="2:7" x14ac:dyDescent="0.25">
      <c r="B130" s="22" t="s">
        <v>41</v>
      </c>
      <c r="C130" s="21">
        <f t="shared" si="8"/>
        <v>1.536</v>
      </c>
      <c r="D130" s="6">
        <v>307</v>
      </c>
      <c r="E130" s="6" t="s">
        <v>31</v>
      </c>
      <c r="F130" s="6">
        <v>3</v>
      </c>
      <c r="G130" s="6">
        <v>72.31</v>
      </c>
    </row>
    <row r="131" spans="2:7" x14ac:dyDescent="0.25">
      <c r="B131" s="22" t="s">
        <v>41</v>
      </c>
      <c r="C131" s="21">
        <f t="shared" si="8"/>
        <v>1.536</v>
      </c>
      <c r="D131" s="6">
        <v>307</v>
      </c>
      <c r="E131" s="6" t="s">
        <v>31</v>
      </c>
      <c r="F131" s="6">
        <v>4</v>
      </c>
      <c r="G131" s="6">
        <v>72.31</v>
      </c>
    </row>
    <row r="132" spans="2:7" x14ac:dyDescent="0.25">
      <c r="B132" s="22" t="s">
        <v>41</v>
      </c>
      <c r="C132" s="21">
        <f t="shared" si="8"/>
        <v>1.536</v>
      </c>
      <c r="D132" s="6">
        <v>307</v>
      </c>
      <c r="E132" s="6" t="s">
        <v>31</v>
      </c>
      <c r="F132" s="6">
        <v>5</v>
      </c>
      <c r="G132" s="6">
        <v>72.31</v>
      </c>
    </row>
    <row r="133" spans="2:7" x14ac:dyDescent="0.25">
      <c r="B133" s="22" t="s">
        <v>41</v>
      </c>
      <c r="C133" s="21">
        <f t="shared" si="8"/>
        <v>1.536</v>
      </c>
      <c r="D133" s="6">
        <v>307</v>
      </c>
      <c r="E133" s="6" t="s">
        <v>31</v>
      </c>
      <c r="F133" s="6">
        <v>6</v>
      </c>
      <c r="G133" s="6">
        <v>72.31</v>
      </c>
    </row>
    <row r="134" spans="2:7" x14ac:dyDescent="0.25">
      <c r="B134" s="22" t="s">
        <v>41</v>
      </c>
      <c r="C134" s="21">
        <f t="shared" si="8"/>
        <v>1.536</v>
      </c>
      <c r="D134" s="6">
        <v>307</v>
      </c>
      <c r="E134" s="6" t="s">
        <v>31</v>
      </c>
      <c r="F134" s="6">
        <v>7</v>
      </c>
      <c r="G134" s="6">
        <v>72.31</v>
      </c>
    </row>
    <row r="135" spans="2:7" x14ac:dyDescent="0.25">
      <c r="B135" s="22" t="s">
        <v>41</v>
      </c>
      <c r="C135" s="21">
        <f t="shared" si="8"/>
        <v>1.536</v>
      </c>
      <c r="D135" s="6">
        <v>307</v>
      </c>
      <c r="E135" s="6" t="s">
        <v>31</v>
      </c>
      <c r="F135" s="6">
        <v>8</v>
      </c>
      <c r="G135" s="6">
        <v>72.31</v>
      </c>
    </row>
    <row r="136" spans="2:7" x14ac:dyDescent="0.25">
      <c r="B136" s="22" t="s">
        <v>41</v>
      </c>
      <c r="C136" s="21">
        <f t="shared" si="8"/>
        <v>1.536</v>
      </c>
      <c r="D136" s="6">
        <v>307</v>
      </c>
      <c r="E136" s="6" t="s">
        <v>31</v>
      </c>
      <c r="F136" s="6">
        <v>9</v>
      </c>
      <c r="G136" s="6">
        <v>72.31</v>
      </c>
    </row>
    <row r="137" spans="2:7" x14ac:dyDescent="0.25">
      <c r="B137" s="22" t="s">
        <v>41</v>
      </c>
      <c r="C137" s="21">
        <f t="shared" si="8"/>
        <v>1.536</v>
      </c>
      <c r="D137" s="6">
        <v>307</v>
      </c>
      <c r="E137" s="6" t="s">
        <v>31</v>
      </c>
      <c r="F137" s="6" t="s">
        <v>22</v>
      </c>
      <c r="G137" s="6">
        <v>72.31</v>
      </c>
    </row>
    <row r="138" spans="2:7" x14ac:dyDescent="0.25">
      <c r="B138" s="22" t="s">
        <v>42</v>
      </c>
      <c r="C138" s="21">
        <f t="shared" si="8"/>
        <v>1.536</v>
      </c>
      <c r="D138" s="6">
        <v>307</v>
      </c>
      <c r="E138" s="6" t="s">
        <v>31</v>
      </c>
      <c r="F138" s="6">
        <v>1</v>
      </c>
      <c r="G138" s="6">
        <v>72.31</v>
      </c>
    </row>
    <row r="139" spans="2:7" x14ac:dyDescent="0.25">
      <c r="B139" s="22" t="s">
        <v>42</v>
      </c>
      <c r="C139" s="21">
        <f t="shared" si="8"/>
        <v>1.536</v>
      </c>
      <c r="D139" s="6">
        <v>307</v>
      </c>
      <c r="E139" s="6" t="s">
        <v>31</v>
      </c>
      <c r="F139" s="6">
        <v>2</v>
      </c>
      <c r="G139" s="6">
        <v>72.31</v>
      </c>
    </row>
    <row r="140" spans="2:7" x14ac:dyDescent="0.25">
      <c r="B140" s="22" t="s">
        <v>42</v>
      </c>
      <c r="C140" s="21">
        <f t="shared" si="8"/>
        <v>1.536</v>
      </c>
      <c r="D140" s="6">
        <v>307</v>
      </c>
      <c r="E140" s="6" t="s">
        <v>31</v>
      </c>
      <c r="F140" s="6">
        <v>3</v>
      </c>
      <c r="G140" s="6">
        <v>72.31</v>
      </c>
    </row>
    <row r="141" spans="2:7" x14ac:dyDescent="0.25">
      <c r="B141" s="22" t="s">
        <v>42</v>
      </c>
      <c r="C141" s="21">
        <f t="shared" si="8"/>
        <v>1.536</v>
      </c>
      <c r="D141" s="6">
        <v>307</v>
      </c>
      <c r="E141" s="6" t="s">
        <v>31</v>
      </c>
      <c r="F141" s="6">
        <v>4</v>
      </c>
      <c r="G141" s="6">
        <v>72.31</v>
      </c>
    </row>
    <row r="142" spans="2:7" x14ac:dyDescent="0.25">
      <c r="B142" s="22" t="s">
        <v>42</v>
      </c>
      <c r="C142" s="21">
        <f t="shared" si="8"/>
        <v>1.536</v>
      </c>
      <c r="D142" s="6">
        <v>307</v>
      </c>
      <c r="E142" s="6" t="s">
        <v>31</v>
      </c>
      <c r="F142" s="6">
        <v>5</v>
      </c>
      <c r="G142" s="6">
        <v>72.31</v>
      </c>
    </row>
    <row r="143" spans="2:7" x14ac:dyDescent="0.25">
      <c r="B143" s="22" t="s">
        <v>42</v>
      </c>
      <c r="C143" s="21">
        <f t="shared" si="8"/>
        <v>1.536</v>
      </c>
      <c r="D143" s="6">
        <v>307</v>
      </c>
      <c r="E143" s="6" t="s">
        <v>31</v>
      </c>
      <c r="F143" s="6">
        <v>6</v>
      </c>
      <c r="G143" s="6">
        <v>72.31</v>
      </c>
    </row>
    <row r="144" spans="2:7" x14ac:dyDescent="0.25">
      <c r="B144" s="22" t="s">
        <v>42</v>
      </c>
      <c r="C144" s="21">
        <f t="shared" si="8"/>
        <v>1.536</v>
      </c>
      <c r="D144" s="6">
        <v>307</v>
      </c>
      <c r="E144" s="6" t="s">
        <v>31</v>
      </c>
      <c r="F144" s="6">
        <v>7</v>
      </c>
      <c r="G144" s="6">
        <v>72.31</v>
      </c>
    </row>
    <row r="145" spans="2:7" x14ac:dyDescent="0.25">
      <c r="B145" s="22" t="s">
        <v>42</v>
      </c>
      <c r="C145" s="21">
        <f t="shared" si="8"/>
        <v>1.536</v>
      </c>
      <c r="D145" s="6">
        <v>307</v>
      </c>
      <c r="E145" s="6" t="s">
        <v>31</v>
      </c>
      <c r="F145" s="6">
        <v>8</v>
      </c>
      <c r="G145" s="6">
        <v>72.31</v>
      </c>
    </row>
    <row r="146" spans="2:7" x14ac:dyDescent="0.25">
      <c r="B146" s="22" t="s">
        <v>42</v>
      </c>
      <c r="C146" s="21">
        <f t="shared" si="8"/>
        <v>1.536</v>
      </c>
      <c r="D146" s="6">
        <v>307</v>
      </c>
      <c r="E146" s="6" t="s">
        <v>31</v>
      </c>
      <c r="F146" s="6">
        <v>9</v>
      </c>
      <c r="G146" s="6">
        <v>72.31</v>
      </c>
    </row>
    <row r="147" spans="2:7" x14ac:dyDescent="0.25">
      <c r="B147" s="22" t="s">
        <v>42</v>
      </c>
      <c r="C147" s="21">
        <f t="shared" si="8"/>
        <v>1.536</v>
      </c>
      <c r="D147" s="6">
        <v>307</v>
      </c>
      <c r="E147" s="6" t="s">
        <v>31</v>
      </c>
      <c r="F147" s="6" t="s">
        <v>22</v>
      </c>
      <c r="G147" s="6">
        <v>72.31</v>
      </c>
    </row>
    <row r="148" spans="2:7" x14ac:dyDescent="0.25">
      <c r="B148" s="22" t="s">
        <v>39</v>
      </c>
      <c r="C148" s="21">
        <f>0.8*1.2*1.6</f>
        <v>1.536</v>
      </c>
      <c r="D148" s="6">
        <v>307</v>
      </c>
      <c r="E148" s="6" t="s">
        <v>33</v>
      </c>
      <c r="F148" s="6">
        <v>1</v>
      </c>
      <c r="G148" s="6">
        <v>72.31</v>
      </c>
    </row>
    <row r="149" spans="2:7" x14ac:dyDescent="0.25">
      <c r="B149" s="22" t="s">
        <v>39</v>
      </c>
      <c r="C149" s="21">
        <f t="shared" ref="C149:C177" si="9">0.8*1.2*1.6</f>
        <v>1.536</v>
      </c>
      <c r="D149" s="6">
        <v>307</v>
      </c>
      <c r="E149" s="6" t="s">
        <v>33</v>
      </c>
      <c r="F149" s="6">
        <v>2</v>
      </c>
      <c r="G149" s="6">
        <v>72.31</v>
      </c>
    </row>
    <row r="150" spans="2:7" x14ac:dyDescent="0.25">
      <c r="B150" s="22" t="s">
        <v>39</v>
      </c>
      <c r="C150" s="21">
        <f t="shared" si="9"/>
        <v>1.536</v>
      </c>
      <c r="D150" s="6">
        <v>307</v>
      </c>
      <c r="E150" s="6" t="s">
        <v>33</v>
      </c>
      <c r="F150" s="6">
        <v>3</v>
      </c>
      <c r="G150" s="6">
        <v>72.31</v>
      </c>
    </row>
    <row r="151" spans="2:7" x14ac:dyDescent="0.25">
      <c r="B151" s="22" t="s">
        <v>39</v>
      </c>
      <c r="C151" s="21">
        <f t="shared" si="9"/>
        <v>1.536</v>
      </c>
      <c r="D151" s="6">
        <v>307</v>
      </c>
      <c r="E151" s="6" t="s">
        <v>33</v>
      </c>
      <c r="F151" s="6">
        <v>4</v>
      </c>
      <c r="G151" s="6">
        <v>72.31</v>
      </c>
    </row>
    <row r="152" spans="2:7" x14ac:dyDescent="0.25">
      <c r="B152" s="22" t="s">
        <v>39</v>
      </c>
      <c r="C152" s="21">
        <f t="shared" si="9"/>
        <v>1.536</v>
      </c>
      <c r="D152" s="6">
        <v>307</v>
      </c>
      <c r="E152" s="6" t="s">
        <v>33</v>
      </c>
      <c r="F152" s="6">
        <v>5</v>
      </c>
      <c r="G152" s="6">
        <v>72.31</v>
      </c>
    </row>
    <row r="153" spans="2:7" x14ac:dyDescent="0.25">
      <c r="B153" s="22" t="s">
        <v>39</v>
      </c>
      <c r="C153" s="21">
        <f t="shared" si="9"/>
        <v>1.536</v>
      </c>
      <c r="D153" s="6">
        <v>307</v>
      </c>
      <c r="E153" s="6" t="s">
        <v>33</v>
      </c>
      <c r="F153" s="6">
        <v>6</v>
      </c>
      <c r="G153" s="6">
        <v>72.31</v>
      </c>
    </row>
    <row r="154" spans="2:7" x14ac:dyDescent="0.25">
      <c r="B154" s="22" t="s">
        <v>39</v>
      </c>
      <c r="C154" s="21">
        <f t="shared" si="9"/>
        <v>1.536</v>
      </c>
      <c r="D154" s="6">
        <v>307</v>
      </c>
      <c r="E154" s="6" t="s">
        <v>33</v>
      </c>
      <c r="F154" s="6">
        <v>7</v>
      </c>
      <c r="G154" s="6">
        <v>72.31</v>
      </c>
    </row>
    <row r="155" spans="2:7" x14ac:dyDescent="0.25">
      <c r="B155" s="22" t="s">
        <v>39</v>
      </c>
      <c r="C155" s="21">
        <f t="shared" si="9"/>
        <v>1.536</v>
      </c>
      <c r="D155" s="6">
        <v>307</v>
      </c>
      <c r="E155" s="6" t="s">
        <v>33</v>
      </c>
      <c r="F155" s="6">
        <v>8</v>
      </c>
      <c r="G155" s="6">
        <v>72.31</v>
      </c>
    </row>
    <row r="156" spans="2:7" x14ac:dyDescent="0.25">
      <c r="B156" s="22" t="s">
        <v>39</v>
      </c>
      <c r="C156" s="21">
        <f t="shared" si="9"/>
        <v>1.536</v>
      </c>
      <c r="D156" s="6">
        <v>307</v>
      </c>
      <c r="E156" s="6" t="s">
        <v>33</v>
      </c>
      <c r="F156" s="6">
        <v>9</v>
      </c>
      <c r="G156" s="6">
        <v>72.31</v>
      </c>
    </row>
    <row r="157" spans="2:7" x14ac:dyDescent="0.25">
      <c r="B157" s="22" t="s">
        <v>39</v>
      </c>
      <c r="C157" s="21">
        <f t="shared" si="9"/>
        <v>1.536</v>
      </c>
      <c r="D157" s="6">
        <v>307</v>
      </c>
      <c r="E157" s="6" t="s">
        <v>33</v>
      </c>
      <c r="F157" s="6" t="s">
        <v>22</v>
      </c>
      <c r="G157" s="6">
        <v>72.31</v>
      </c>
    </row>
    <row r="158" spans="2:7" x14ac:dyDescent="0.25">
      <c r="B158" s="22" t="s">
        <v>41</v>
      </c>
      <c r="C158" s="21">
        <f t="shared" si="9"/>
        <v>1.536</v>
      </c>
      <c r="D158" s="6">
        <v>307</v>
      </c>
      <c r="E158" s="6" t="s">
        <v>33</v>
      </c>
      <c r="F158" s="6">
        <v>1</v>
      </c>
      <c r="G158" s="6">
        <v>72.31</v>
      </c>
    </row>
    <row r="159" spans="2:7" x14ac:dyDescent="0.25">
      <c r="B159" s="22" t="s">
        <v>41</v>
      </c>
      <c r="C159" s="21">
        <f t="shared" si="9"/>
        <v>1.536</v>
      </c>
      <c r="D159" s="6">
        <v>307</v>
      </c>
      <c r="E159" s="6" t="s">
        <v>33</v>
      </c>
      <c r="F159" s="6">
        <v>2</v>
      </c>
      <c r="G159" s="6">
        <v>72.31</v>
      </c>
    </row>
    <row r="160" spans="2:7" x14ac:dyDescent="0.25">
      <c r="B160" s="22" t="s">
        <v>41</v>
      </c>
      <c r="C160" s="21">
        <f t="shared" si="9"/>
        <v>1.536</v>
      </c>
      <c r="D160" s="6">
        <v>307</v>
      </c>
      <c r="E160" s="6" t="s">
        <v>33</v>
      </c>
      <c r="F160" s="6">
        <v>3</v>
      </c>
      <c r="G160" s="6">
        <v>72.31</v>
      </c>
    </row>
    <row r="161" spans="2:7" x14ac:dyDescent="0.25">
      <c r="B161" s="22" t="s">
        <v>41</v>
      </c>
      <c r="C161" s="21">
        <f t="shared" si="9"/>
        <v>1.536</v>
      </c>
      <c r="D161" s="6">
        <v>307</v>
      </c>
      <c r="E161" s="6" t="s">
        <v>33</v>
      </c>
      <c r="F161" s="6">
        <v>4</v>
      </c>
      <c r="G161" s="6">
        <v>72.31</v>
      </c>
    </row>
    <row r="162" spans="2:7" x14ac:dyDescent="0.25">
      <c r="B162" s="22" t="s">
        <v>41</v>
      </c>
      <c r="C162" s="21">
        <f t="shared" si="9"/>
        <v>1.536</v>
      </c>
      <c r="D162" s="6">
        <v>307</v>
      </c>
      <c r="E162" s="6" t="s">
        <v>33</v>
      </c>
      <c r="F162" s="6">
        <v>5</v>
      </c>
      <c r="G162" s="6">
        <v>72.31</v>
      </c>
    </row>
    <row r="163" spans="2:7" x14ac:dyDescent="0.25">
      <c r="B163" s="22" t="s">
        <v>41</v>
      </c>
      <c r="C163" s="21">
        <f t="shared" si="9"/>
        <v>1.536</v>
      </c>
      <c r="D163" s="6">
        <v>307</v>
      </c>
      <c r="E163" s="6" t="s">
        <v>33</v>
      </c>
      <c r="F163" s="6">
        <v>6</v>
      </c>
      <c r="G163" s="6">
        <v>72.31</v>
      </c>
    </row>
    <row r="164" spans="2:7" x14ac:dyDescent="0.25">
      <c r="B164" s="22" t="s">
        <v>41</v>
      </c>
      <c r="C164" s="21">
        <f t="shared" si="9"/>
        <v>1.536</v>
      </c>
      <c r="D164" s="6">
        <v>307</v>
      </c>
      <c r="E164" s="6" t="s">
        <v>33</v>
      </c>
      <c r="F164" s="6">
        <v>7</v>
      </c>
      <c r="G164" s="6">
        <v>72.31</v>
      </c>
    </row>
    <row r="165" spans="2:7" x14ac:dyDescent="0.25">
      <c r="B165" s="22" t="s">
        <v>41</v>
      </c>
      <c r="C165" s="21">
        <f t="shared" si="9"/>
        <v>1.536</v>
      </c>
      <c r="D165" s="6">
        <v>307</v>
      </c>
      <c r="E165" s="6" t="s">
        <v>33</v>
      </c>
      <c r="F165" s="6">
        <v>8</v>
      </c>
      <c r="G165" s="6">
        <v>72.31</v>
      </c>
    </row>
    <row r="166" spans="2:7" x14ac:dyDescent="0.25">
      <c r="B166" s="22" t="s">
        <v>41</v>
      </c>
      <c r="C166" s="21">
        <f t="shared" si="9"/>
        <v>1.536</v>
      </c>
      <c r="D166" s="6">
        <v>307</v>
      </c>
      <c r="E166" s="6" t="s">
        <v>33</v>
      </c>
      <c r="F166" s="6">
        <v>9</v>
      </c>
      <c r="G166" s="6">
        <v>72.31</v>
      </c>
    </row>
    <row r="167" spans="2:7" x14ac:dyDescent="0.25">
      <c r="B167" s="22" t="s">
        <v>41</v>
      </c>
      <c r="C167" s="21">
        <f t="shared" si="9"/>
        <v>1.536</v>
      </c>
      <c r="D167" s="6">
        <v>307</v>
      </c>
      <c r="E167" s="6" t="s">
        <v>33</v>
      </c>
      <c r="F167" s="6" t="s">
        <v>22</v>
      </c>
      <c r="G167" s="6">
        <v>72.31</v>
      </c>
    </row>
    <row r="168" spans="2:7" x14ac:dyDescent="0.25">
      <c r="B168" s="22" t="s">
        <v>42</v>
      </c>
      <c r="C168" s="21">
        <f t="shared" si="9"/>
        <v>1.536</v>
      </c>
      <c r="D168" s="6">
        <v>307</v>
      </c>
      <c r="E168" s="6" t="s">
        <v>33</v>
      </c>
      <c r="F168" s="6">
        <v>1</v>
      </c>
      <c r="G168" s="6">
        <v>72.31</v>
      </c>
    </row>
    <row r="169" spans="2:7" x14ac:dyDescent="0.25">
      <c r="B169" s="22" t="s">
        <v>42</v>
      </c>
      <c r="C169" s="21">
        <f t="shared" si="9"/>
        <v>1.536</v>
      </c>
      <c r="D169" s="6">
        <v>307</v>
      </c>
      <c r="E169" s="6" t="s">
        <v>33</v>
      </c>
      <c r="F169" s="6">
        <v>2</v>
      </c>
      <c r="G169" s="6">
        <v>72.31</v>
      </c>
    </row>
    <row r="170" spans="2:7" x14ac:dyDescent="0.25">
      <c r="B170" s="22" t="s">
        <v>42</v>
      </c>
      <c r="C170" s="21">
        <f t="shared" si="9"/>
        <v>1.536</v>
      </c>
      <c r="D170" s="6">
        <v>307</v>
      </c>
      <c r="E170" s="6" t="s">
        <v>33</v>
      </c>
      <c r="F170" s="6">
        <v>3</v>
      </c>
      <c r="G170" s="6">
        <v>72.31</v>
      </c>
    </row>
    <row r="171" spans="2:7" x14ac:dyDescent="0.25">
      <c r="B171" s="22" t="s">
        <v>42</v>
      </c>
      <c r="C171" s="21">
        <f t="shared" si="9"/>
        <v>1.536</v>
      </c>
      <c r="D171" s="6">
        <v>307</v>
      </c>
      <c r="E171" s="6" t="s">
        <v>33</v>
      </c>
      <c r="F171" s="6">
        <v>4</v>
      </c>
      <c r="G171" s="6">
        <v>72.31</v>
      </c>
    </row>
    <row r="172" spans="2:7" x14ac:dyDescent="0.25">
      <c r="B172" s="22" t="s">
        <v>42</v>
      </c>
      <c r="C172" s="21">
        <f t="shared" si="9"/>
        <v>1.536</v>
      </c>
      <c r="D172" s="6">
        <v>307</v>
      </c>
      <c r="E172" s="6" t="s">
        <v>33</v>
      </c>
      <c r="F172" s="6">
        <v>5</v>
      </c>
      <c r="G172" s="6">
        <v>72.31</v>
      </c>
    </row>
    <row r="173" spans="2:7" x14ac:dyDescent="0.25">
      <c r="B173" s="22" t="s">
        <v>42</v>
      </c>
      <c r="C173" s="21">
        <f t="shared" si="9"/>
        <v>1.536</v>
      </c>
      <c r="D173" s="6">
        <v>307</v>
      </c>
      <c r="E173" s="6" t="s">
        <v>33</v>
      </c>
      <c r="F173" s="6">
        <v>6</v>
      </c>
      <c r="G173" s="6">
        <v>72.31</v>
      </c>
    </row>
    <row r="174" spans="2:7" x14ac:dyDescent="0.25">
      <c r="B174" s="22" t="s">
        <v>42</v>
      </c>
      <c r="C174" s="21">
        <f t="shared" si="9"/>
        <v>1.536</v>
      </c>
      <c r="D174" s="6">
        <v>307</v>
      </c>
      <c r="E174" s="6" t="s">
        <v>33</v>
      </c>
      <c r="F174" s="6">
        <v>7</v>
      </c>
      <c r="G174" s="6">
        <v>72.31</v>
      </c>
    </row>
    <row r="175" spans="2:7" x14ac:dyDescent="0.25">
      <c r="B175" s="22" t="s">
        <v>42</v>
      </c>
      <c r="C175" s="21">
        <f t="shared" si="9"/>
        <v>1.536</v>
      </c>
      <c r="D175" s="6">
        <v>307</v>
      </c>
      <c r="E175" s="6" t="s">
        <v>33</v>
      </c>
      <c r="F175" s="6">
        <v>8</v>
      </c>
      <c r="G175" s="6">
        <v>72.31</v>
      </c>
    </row>
    <row r="176" spans="2:7" x14ac:dyDescent="0.25">
      <c r="B176" s="22" t="s">
        <v>42</v>
      </c>
      <c r="C176" s="21">
        <f t="shared" si="9"/>
        <v>1.536</v>
      </c>
      <c r="D176" s="6">
        <v>307</v>
      </c>
      <c r="E176" s="6" t="s">
        <v>33</v>
      </c>
      <c r="F176" s="6">
        <v>9</v>
      </c>
      <c r="G176" s="6">
        <v>72.31</v>
      </c>
    </row>
    <row r="177" spans="2:7" x14ac:dyDescent="0.25">
      <c r="B177" s="22" t="s">
        <v>42</v>
      </c>
      <c r="C177" s="21">
        <f t="shared" si="9"/>
        <v>1.536</v>
      </c>
      <c r="D177" s="6">
        <v>307</v>
      </c>
      <c r="E177" s="6" t="s">
        <v>33</v>
      </c>
      <c r="F177" s="6" t="s">
        <v>22</v>
      </c>
      <c r="G177" s="6">
        <v>72.31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09B12-A8F7-4DF0-8FC0-0A8BD0A98577}">
  <dimension ref="A1:E16"/>
  <sheetViews>
    <sheetView workbookViewId="0">
      <selection activeCell="E30" sqref="E30"/>
    </sheetView>
  </sheetViews>
  <sheetFormatPr defaultRowHeight="13.8" x14ac:dyDescent="0.25"/>
  <cols>
    <col min="1" max="1" width="16.5546875" customWidth="1"/>
    <col min="2" max="2" width="15" style="29" customWidth="1"/>
    <col min="5" max="5" width="35.88671875" customWidth="1"/>
  </cols>
  <sheetData>
    <row r="1" spans="1:5" x14ac:dyDescent="0.25">
      <c r="A1" t="s">
        <v>124</v>
      </c>
      <c r="B1" s="29" t="s">
        <v>125</v>
      </c>
      <c r="C1" t="s">
        <v>126</v>
      </c>
      <c r="D1" t="s">
        <v>127</v>
      </c>
      <c r="E1" t="s">
        <v>128</v>
      </c>
    </row>
    <row r="2" spans="1:5" x14ac:dyDescent="0.25">
      <c r="A2" t="s">
        <v>129</v>
      </c>
      <c r="B2" s="29">
        <v>45114</v>
      </c>
      <c r="C2">
        <v>14466</v>
      </c>
      <c r="D2">
        <v>399.35</v>
      </c>
      <c r="E2" t="s">
        <v>131</v>
      </c>
    </row>
    <row r="3" spans="1:5" x14ac:dyDescent="0.25">
      <c r="A3" t="s">
        <v>129</v>
      </c>
      <c r="B3" s="29">
        <v>45117</v>
      </c>
      <c r="C3">
        <v>14497</v>
      </c>
      <c r="D3">
        <v>59.71</v>
      </c>
      <c r="E3" t="s">
        <v>131</v>
      </c>
    </row>
    <row r="4" spans="1:5" x14ac:dyDescent="0.25">
      <c r="A4" t="s">
        <v>129</v>
      </c>
      <c r="B4" s="29">
        <v>45117</v>
      </c>
      <c r="C4">
        <v>14530</v>
      </c>
      <c r="D4">
        <v>72.42</v>
      </c>
      <c r="E4" t="s">
        <v>133</v>
      </c>
    </row>
    <row r="5" spans="1:5" x14ac:dyDescent="0.25">
      <c r="A5" t="s">
        <v>129</v>
      </c>
      <c r="B5" s="29">
        <v>45106</v>
      </c>
      <c r="C5">
        <v>14530</v>
      </c>
      <c r="D5">
        <v>360.02</v>
      </c>
      <c r="E5" t="s">
        <v>135</v>
      </c>
    </row>
    <row r="6" spans="1:5" x14ac:dyDescent="0.25">
      <c r="A6" t="s">
        <v>129</v>
      </c>
      <c r="B6" s="29">
        <v>45124</v>
      </c>
      <c r="C6">
        <v>14657</v>
      </c>
      <c r="D6">
        <v>598.09</v>
      </c>
      <c r="E6" t="s">
        <v>136</v>
      </c>
    </row>
    <row r="7" spans="1:5" x14ac:dyDescent="0.25">
      <c r="A7" t="s">
        <v>129</v>
      </c>
      <c r="B7" s="29">
        <v>45105</v>
      </c>
      <c r="C7">
        <v>14223</v>
      </c>
      <c r="D7">
        <v>494.52</v>
      </c>
      <c r="E7" t="s">
        <v>130</v>
      </c>
    </row>
    <row r="8" spans="1:5" x14ac:dyDescent="0.25">
      <c r="A8" t="s">
        <v>129</v>
      </c>
      <c r="B8" s="29">
        <v>45117</v>
      </c>
      <c r="C8">
        <v>14466</v>
      </c>
      <c r="D8">
        <v>496.38</v>
      </c>
      <c r="E8" t="s">
        <v>130</v>
      </c>
    </row>
    <row r="9" spans="1:5" x14ac:dyDescent="0.25">
      <c r="A9" t="s">
        <v>129</v>
      </c>
      <c r="B9" s="29">
        <v>45121</v>
      </c>
      <c r="C9">
        <v>14752</v>
      </c>
      <c r="D9">
        <v>516.82000000000005</v>
      </c>
      <c r="E9" t="s">
        <v>130</v>
      </c>
    </row>
    <row r="10" spans="1:5" x14ac:dyDescent="0.25">
      <c r="A10" t="s">
        <v>129</v>
      </c>
      <c r="B10" s="29">
        <v>45134</v>
      </c>
      <c r="C10">
        <v>15005</v>
      </c>
      <c r="D10">
        <v>613.24</v>
      </c>
      <c r="E10" t="s">
        <v>139</v>
      </c>
    </row>
    <row r="11" spans="1:5" x14ac:dyDescent="0.25">
      <c r="A11" t="s">
        <v>129</v>
      </c>
      <c r="B11" s="29">
        <v>45138</v>
      </c>
      <c r="C11">
        <v>15111</v>
      </c>
      <c r="D11">
        <v>659.88</v>
      </c>
      <c r="E11" t="s">
        <v>139</v>
      </c>
    </row>
    <row r="12" spans="1:5" x14ac:dyDescent="0.25">
      <c r="A12" t="s">
        <v>129</v>
      </c>
      <c r="B12" s="29">
        <v>45138</v>
      </c>
      <c r="C12">
        <v>15264</v>
      </c>
      <c r="D12">
        <v>180.19</v>
      </c>
      <c r="E12" t="s">
        <v>140</v>
      </c>
    </row>
    <row r="13" spans="1:5" x14ac:dyDescent="0.25">
      <c r="A13" t="s">
        <v>129</v>
      </c>
      <c r="B13" s="29">
        <v>45117</v>
      </c>
      <c r="C13">
        <v>14466</v>
      </c>
      <c r="D13">
        <v>318.48</v>
      </c>
      <c r="E13" t="s">
        <v>132</v>
      </c>
    </row>
    <row r="14" spans="1:5" x14ac:dyDescent="0.25">
      <c r="A14" t="s">
        <v>129</v>
      </c>
      <c r="B14" s="29">
        <v>45131</v>
      </c>
      <c r="C14">
        <v>14918</v>
      </c>
      <c r="D14">
        <v>262.12</v>
      </c>
      <c r="E14" t="s">
        <v>138</v>
      </c>
    </row>
    <row r="15" spans="1:5" x14ac:dyDescent="0.25">
      <c r="A15" t="s">
        <v>129</v>
      </c>
      <c r="B15" s="29">
        <v>45124</v>
      </c>
      <c r="C15">
        <v>14752</v>
      </c>
      <c r="D15">
        <v>379.76</v>
      </c>
      <c r="E15" t="s">
        <v>137</v>
      </c>
    </row>
    <row r="16" spans="1:5" x14ac:dyDescent="0.25">
      <c r="A16" t="s">
        <v>129</v>
      </c>
      <c r="B16" s="29">
        <v>45114</v>
      </c>
      <c r="C16">
        <v>14530</v>
      </c>
      <c r="D16">
        <v>174.55</v>
      </c>
      <c r="E16" t="s">
        <v>134</v>
      </c>
    </row>
  </sheetData>
  <autoFilter ref="A1:E1" xr:uid="{65D09B12-A8F7-4DF0-8FC0-0A8BD0A98577}">
    <sortState xmlns:xlrd2="http://schemas.microsoft.com/office/spreadsheetml/2017/richdata2" ref="A2:E16">
      <sortCondition ref="E1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导入发票明细</vt:lpstr>
      <vt:lpstr>地区归属</vt:lpstr>
      <vt:lpstr>合同收费标准</vt:lpstr>
      <vt:lpstr>CBL托收登记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biao</dc:creator>
  <cp:lastModifiedBy>biao</cp:lastModifiedBy>
  <dcterms:created xsi:type="dcterms:W3CDTF">2015-06-05T18:19:34Z</dcterms:created>
  <dcterms:modified xsi:type="dcterms:W3CDTF">2023-10-11T12:01:01Z</dcterms:modified>
</cp:coreProperties>
</file>