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CBL\"/>
    </mc:Choice>
  </mc:AlternateContent>
  <xr:revisionPtr revIDLastSave="0" documentId="13_ncr:1_{00978934-3E8D-4D87-A57D-E0E291564D00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导入发票明细" sheetId="1" r:id="rId1"/>
    <sheet name="地区归属" sheetId="2" r:id="rId2"/>
    <sheet name="合同收费标准" sheetId="3" r:id="rId3"/>
    <sheet name="CBL托收登记" sheetId="4" r:id="rId4"/>
  </sheets>
  <definedNames>
    <definedName name="_xlnm._FilterDatabase" localSheetId="3" hidden="1">CBL托收登记!$A$1:$E$1</definedName>
    <definedName name="_xlnm._FilterDatabase" localSheetId="0" hidden="1">导入发票明细!$A$1:$AG$1</definedName>
    <definedName name="_xlnm._FilterDatabase" localSheetId="1" hidden="1">地区归属!$A$1:$B$1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2" i="1" l="1"/>
  <c r="AF192" i="1" s="1"/>
  <c r="AD193" i="1"/>
  <c r="AD194" i="1"/>
  <c r="AF194" i="1" s="1"/>
  <c r="AD195" i="1"/>
  <c r="AE192" i="1"/>
  <c r="AD196" i="1"/>
  <c r="AF196" i="1" s="1"/>
  <c r="AD197" i="1"/>
  <c r="AF197" i="1" s="1"/>
  <c r="AE197" i="1"/>
  <c r="AE194" i="1"/>
  <c r="AE148" i="1"/>
  <c r="AF148" i="1"/>
  <c r="AD148" i="1"/>
  <c r="AD4" i="1"/>
  <c r="AD5" i="1"/>
  <c r="AD6" i="1"/>
  <c r="AE82" i="1"/>
  <c r="AE75" i="1"/>
  <c r="AD187" i="1"/>
  <c r="AD188" i="1"/>
  <c r="AD189" i="1"/>
  <c r="AD190" i="1"/>
  <c r="AD191" i="1"/>
  <c r="AD115" i="1"/>
  <c r="AF115" i="1" s="1"/>
  <c r="AD116" i="1"/>
  <c r="AD81" i="1"/>
  <c r="AF81" i="1" s="1"/>
  <c r="AD82" i="1"/>
  <c r="AD48" i="1"/>
  <c r="AD3" i="1"/>
  <c r="AD7" i="1"/>
  <c r="AF7" i="1" s="1"/>
  <c r="AD8" i="1"/>
  <c r="AD9" i="1"/>
  <c r="AD10" i="1"/>
  <c r="AD11" i="1"/>
  <c r="AD12" i="1"/>
  <c r="AD13" i="1"/>
  <c r="AD14" i="1"/>
  <c r="AD15" i="1"/>
  <c r="AF15" i="1" s="1"/>
  <c r="AD16" i="1"/>
  <c r="AD17" i="1"/>
  <c r="AD18" i="1"/>
  <c r="AD19" i="1"/>
  <c r="AD20" i="1"/>
  <c r="AD21" i="1"/>
  <c r="AD22" i="1"/>
  <c r="AD23" i="1"/>
  <c r="AF23" i="1" s="1"/>
  <c r="AD24" i="1"/>
  <c r="AD25" i="1"/>
  <c r="AD26" i="1"/>
  <c r="AD27" i="1"/>
  <c r="AD28" i="1"/>
  <c r="AD29" i="1"/>
  <c r="AD30" i="1"/>
  <c r="AD31" i="1"/>
  <c r="AF31" i="1" s="1"/>
  <c r="AD32" i="1"/>
  <c r="AD33" i="1"/>
  <c r="AD34" i="1"/>
  <c r="AF34" i="1" s="1"/>
  <c r="AD36" i="1"/>
  <c r="AD37" i="1"/>
  <c r="AD38" i="1"/>
  <c r="AD39" i="1"/>
  <c r="AF39" i="1" s="1"/>
  <c r="AD40" i="1"/>
  <c r="AD41" i="1"/>
  <c r="AF42" i="1"/>
  <c r="AD43" i="1"/>
  <c r="AD44" i="1"/>
  <c r="AD45" i="1"/>
  <c r="AD46" i="1"/>
  <c r="AD47" i="1"/>
  <c r="AF47" i="1" s="1"/>
  <c r="AD49" i="1"/>
  <c r="AD50" i="1"/>
  <c r="AF50" i="1" s="1"/>
  <c r="AD51" i="1"/>
  <c r="AD52" i="1"/>
  <c r="AD53" i="1"/>
  <c r="AD54" i="1"/>
  <c r="AD55" i="1"/>
  <c r="AF55" i="1" s="1"/>
  <c r="AD56" i="1"/>
  <c r="AD58" i="1"/>
  <c r="AD59" i="1"/>
  <c r="AD60" i="1"/>
  <c r="AD61" i="1"/>
  <c r="AD62" i="1"/>
  <c r="AD63" i="1"/>
  <c r="AF63" i="1" s="1"/>
  <c r="AD64" i="1"/>
  <c r="AD65" i="1"/>
  <c r="AD66" i="1"/>
  <c r="AF66" i="1" s="1"/>
  <c r="AD68" i="1"/>
  <c r="AD69" i="1"/>
  <c r="AD70" i="1"/>
  <c r="AD71" i="1"/>
  <c r="AF71" i="1" s="1"/>
  <c r="AD72" i="1"/>
  <c r="AD73" i="1"/>
  <c r="AD74" i="1"/>
  <c r="AF74" i="1" s="1"/>
  <c r="AD75" i="1"/>
  <c r="AD76" i="1"/>
  <c r="AD77" i="1"/>
  <c r="AD78" i="1"/>
  <c r="AD79" i="1"/>
  <c r="AF79" i="1" s="1"/>
  <c r="AD80" i="1"/>
  <c r="AF82" i="1"/>
  <c r="AD83" i="1"/>
  <c r="AD84" i="1"/>
  <c r="AD85" i="1"/>
  <c r="AD86" i="1"/>
  <c r="AD87" i="1"/>
  <c r="AF87" i="1" s="1"/>
  <c r="AD88" i="1"/>
  <c r="AD89" i="1"/>
  <c r="AD90" i="1"/>
  <c r="AD91" i="1"/>
  <c r="AD92" i="1"/>
  <c r="AD93" i="1"/>
  <c r="AD94" i="1"/>
  <c r="AD95" i="1"/>
  <c r="AF95" i="1" s="1"/>
  <c r="AD96" i="1"/>
  <c r="AD97" i="1"/>
  <c r="AD98" i="1"/>
  <c r="AF98" i="1" s="1"/>
  <c r="AD99" i="1"/>
  <c r="AD100" i="1"/>
  <c r="AD101" i="1"/>
  <c r="AD102" i="1"/>
  <c r="AD103" i="1"/>
  <c r="AF103" i="1" s="1"/>
  <c r="AD104" i="1"/>
  <c r="AD105" i="1"/>
  <c r="AD106" i="1"/>
  <c r="AF106" i="1" s="1"/>
  <c r="AD107" i="1"/>
  <c r="AD108" i="1"/>
  <c r="AD109" i="1"/>
  <c r="AD111" i="1"/>
  <c r="AF111" i="1" s="1"/>
  <c r="AD112" i="1"/>
  <c r="AD113" i="1"/>
  <c r="AD114" i="1"/>
  <c r="AF114" i="1" s="1"/>
  <c r="AD117" i="1"/>
  <c r="AD118" i="1"/>
  <c r="AD119" i="1"/>
  <c r="AF119" i="1" s="1"/>
  <c r="AD120" i="1"/>
  <c r="AD121" i="1"/>
  <c r="AD122" i="1"/>
  <c r="AD123" i="1"/>
  <c r="AD124" i="1"/>
  <c r="AD125" i="1"/>
  <c r="AD126" i="1"/>
  <c r="AD127" i="1"/>
  <c r="AF127" i="1" s="1"/>
  <c r="AD128" i="1"/>
  <c r="AD129" i="1"/>
  <c r="AD130" i="1"/>
  <c r="AF130" i="1" s="1"/>
  <c r="AD131" i="1"/>
  <c r="AD132" i="1"/>
  <c r="AD133" i="1"/>
  <c r="AD134" i="1"/>
  <c r="AD135" i="1"/>
  <c r="AF135" i="1" s="1"/>
  <c r="AD136" i="1"/>
  <c r="AD137" i="1"/>
  <c r="AD138" i="1"/>
  <c r="AD139" i="1"/>
  <c r="AD140" i="1"/>
  <c r="AD141" i="1"/>
  <c r="AD142" i="1"/>
  <c r="AD143" i="1"/>
  <c r="AF143" i="1" s="1"/>
  <c r="AD144" i="1"/>
  <c r="AD145" i="1"/>
  <c r="AD146" i="1"/>
  <c r="AF146" i="1" s="1"/>
  <c r="AD147" i="1"/>
  <c r="AD150" i="1"/>
  <c r="AD151" i="1"/>
  <c r="AF151" i="1" s="1"/>
  <c r="AD152" i="1"/>
  <c r="AD153" i="1"/>
  <c r="AD154" i="1"/>
  <c r="AD155" i="1"/>
  <c r="AD157" i="1"/>
  <c r="AD158" i="1"/>
  <c r="AD159" i="1"/>
  <c r="AF159" i="1" s="1"/>
  <c r="AD160" i="1"/>
  <c r="AD161" i="1"/>
  <c r="AD162" i="1"/>
  <c r="AD163" i="1"/>
  <c r="AD164" i="1"/>
  <c r="AD165" i="1"/>
  <c r="AD166" i="1"/>
  <c r="AD167" i="1"/>
  <c r="AF167" i="1" s="1"/>
  <c r="AD168" i="1"/>
  <c r="AD169" i="1"/>
  <c r="AD170" i="1"/>
  <c r="AF170" i="1" s="1"/>
  <c r="AD171" i="1"/>
  <c r="AD172" i="1"/>
  <c r="AD173" i="1"/>
  <c r="AD174" i="1"/>
  <c r="AD175" i="1"/>
  <c r="AD176" i="1"/>
  <c r="AD177" i="1"/>
  <c r="AD179" i="1"/>
  <c r="AD180" i="1"/>
  <c r="AD181" i="1"/>
  <c r="AD182" i="1"/>
  <c r="AD183" i="1"/>
  <c r="AF183" i="1" s="1"/>
  <c r="AD184" i="1"/>
  <c r="AD185" i="1"/>
  <c r="AD186" i="1"/>
  <c r="AF186" i="1" s="1"/>
  <c r="AF191" i="1"/>
  <c r="AD198" i="1"/>
  <c r="AD199" i="1"/>
  <c r="AF199" i="1" s="1"/>
  <c r="AD200" i="1"/>
  <c r="AD201" i="1"/>
  <c r="AD202" i="1"/>
  <c r="AD203" i="1"/>
  <c r="AD204" i="1"/>
  <c r="AD205" i="1"/>
  <c r="AD206" i="1"/>
  <c r="AD207" i="1"/>
  <c r="AF207" i="1" s="1"/>
  <c r="AD208" i="1"/>
  <c r="AD209" i="1"/>
  <c r="AD210" i="1"/>
  <c r="AD211" i="1"/>
  <c r="AD2" i="1"/>
  <c r="AF8" i="1"/>
  <c r="AF16" i="1"/>
  <c r="AF40" i="1"/>
  <c r="AF48" i="1"/>
  <c r="AF64" i="1"/>
  <c r="AF72" i="1"/>
  <c r="AF80" i="1"/>
  <c r="AF88" i="1"/>
  <c r="AF96" i="1"/>
  <c r="AF104" i="1"/>
  <c r="AF112" i="1"/>
  <c r="AF120" i="1"/>
  <c r="AF128" i="1"/>
  <c r="AF136" i="1"/>
  <c r="AF144" i="1"/>
  <c r="AF152" i="1"/>
  <c r="AF160" i="1"/>
  <c r="AF168" i="1"/>
  <c r="AF176" i="1"/>
  <c r="AF200" i="1"/>
  <c r="AF208" i="1"/>
  <c r="AC39" i="1"/>
  <c r="AE39" i="1"/>
  <c r="AK39" i="1"/>
  <c r="AM39" i="1" s="1"/>
  <c r="AC40" i="1"/>
  <c r="AE40" i="1"/>
  <c r="AK40" i="1"/>
  <c r="AM40" i="1" s="1"/>
  <c r="AC41" i="1"/>
  <c r="AE41" i="1"/>
  <c r="AF41" i="1"/>
  <c r="AK41" i="1"/>
  <c r="AM41" i="1" s="1"/>
  <c r="AC42" i="1"/>
  <c r="AE42" i="1"/>
  <c r="AK42" i="1"/>
  <c r="AM42" i="1" s="1"/>
  <c r="AC43" i="1"/>
  <c r="AE43" i="1"/>
  <c r="AF43" i="1"/>
  <c r="AK43" i="1"/>
  <c r="AM43" i="1" s="1"/>
  <c r="AC44" i="1"/>
  <c r="AE44" i="1"/>
  <c r="AF44" i="1"/>
  <c r="AK44" i="1"/>
  <c r="AM44" i="1" s="1"/>
  <c r="AC45" i="1"/>
  <c r="AE45" i="1"/>
  <c r="AF45" i="1"/>
  <c r="AK45" i="1"/>
  <c r="AM45" i="1" s="1"/>
  <c r="AC46" i="1"/>
  <c r="AE46" i="1"/>
  <c r="AF46" i="1"/>
  <c r="AK46" i="1"/>
  <c r="AM46" i="1" s="1"/>
  <c r="AC47" i="1"/>
  <c r="AE47" i="1"/>
  <c r="AK47" i="1"/>
  <c r="AM47" i="1" s="1"/>
  <c r="AC48" i="1"/>
  <c r="AE48" i="1"/>
  <c r="AK48" i="1"/>
  <c r="AM48" i="1" s="1"/>
  <c r="AC49" i="1"/>
  <c r="AE49" i="1"/>
  <c r="AF49" i="1"/>
  <c r="AK49" i="1"/>
  <c r="AM49" i="1" s="1"/>
  <c r="AC50" i="1"/>
  <c r="AE50" i="1"/>
  <c r="AK50" i="1"/>
  <c r="AM50" i="1" s="1"/>
  <c r="AC51" i="1"/>
  <c r="AE51" i="1"/>
  <c r="AF51" i="1"/>
  <c r="AK51" i="1"/>
  <c r="AM51" i="1" s="1"/>
  <c r="AC52" i="1"/>
  <c r="AE52" i="1"/>
  <c r="AF52" i="1"/>
  <c r="AK52" i="1"/>
  <c r="AM52" i="1" s="1"/>
  <c r="AC53" i="1"/>
  <c r="AE53" i="1"/>
  <c r="AF53" i="1"/>
  <c r="AK53" i="1"/>
  <c r="AM53" i="1" s="1"/>
  <c r="AC54" i="1"/>
  <c r="AE54" i="1"/>
  <c r="AF54" i="1"/>
  <c r="AK54" i="1"/>
  <c r="AM54" i="1" s="1"/>
  <c r="AC55" i="1"/>
  <c r="AE55" i="1"/>
  <c r="AK55" i="1"/>
  <c r="AM55" i="1" s="1"/>
  <c r="AC56" i="1"/>
  <c r="AE56" i="1"/>
  <c r="AF56" i="1"/>
  <c r="AK56" i="1"/>
  <c r="AM56" i="1" s="1"/>
  <c r="AC57" i="1"/>
  <c r="AE57" i="1"/>
  <c r="AF57" i="1"/>
  <c r="AK57" i="1"/>
  <c r="AM57" i="1" s="1"/>
  <c r="AC58" i="1"/>
  <c r="AE58" i="1"/>
  <c r="AF58" i="1"/>
  <c r="AK58" i="1"/>
  <c r="AM58" i="1" s="1"/>
  <c r="AC59" i="1"/>
  <c r="AE59" i="1"/>
  <c r="AF59" i="1"/>
  <c r="AK59" i="1"/>
  <c r="AM59" i="1" s="1"/>
  <c r="AC60" i="1"/>
  <c r="AE60" i="1"/>
  <c r="AF60" i="1"/>
  <c r="AK60" i="1"/>
  <c r="AM60" i="1" s="1"/>
  <c r="AC61" i="1"/>
  <c r="AE61" i="1"/>
  <c r="AF61" i="1"/>
  <c r="AK61" i="1"/>
  <c r="AM61" i="1" s="1"/>
  <c r="AC62" i="1"/>
  <c r="AE62" i="1"/>
  <c r="AF62" i="1"/>
  <c r="AK62" i="1"/>
  <c r="AM62" i="1"/>
  <c r="AC63" i="1"/>
  <c r="AE63" i="1"/>
  <c r="AK63" i="1"/>
  <c r="AM63" i="1" s="1"/>
  <c r="AC64" i="1"/>
  <c r="AE64" i="1"/>
  <c r="AK64" i="1"/>
  <c r="AM64" i="1" s="1"/>
  <c r="AC65" i="1"/>
  <c r="AE65" i="1"/>
  <c r="AF65" i="1"/>
  <c r="AK65" i="1"/>
  <c r="AM65" i="1" s="1"/>
  <c r="AC66" i="1"/>
  <c r="AE66" i="1"/>
  <c r="AK66" i="1"/>
  <c r="AM66" i="1" s="1"/>
  <c r="AC67" i="1"/>
  <c r="AE67" i="1"/>
  <c r="AF67" i="1"/>
  <c r="AK67" i="1"/>
  <c r="AM67" i="1" s="1"/>
  <c r="AC68" i="1"/>
  <c r="AE68" i="1"/>
  <c r="AG68" i="1" s="1"/>
  <c r="AH68" i="1" s="1"/>
  <c r="AI68" i="1" s="1"/>
  <c r="AF68" i="1"/>
  <c r="AK68" i="1"/>
  <c r="AM68" i="1"/>
  <c r="AC69" i="1"/>
  <c r="AE69" i="1"/>
  <c r="AF69" i="1"/>
  <c r="AK69" i="1"/>
  <c r="AM69" i="1" s="1"/>
  <c r="AC70" i="1"/>
  <c r="AE70" i="1"/>
  <c r="AF70" i="1"/>
  <c r="AK70" i="1"/>
  <c r="AM70" i="1" s="1"/>
  <c r="AC71" i="1"/>
  <c r="AE71" i="1"/>
  <c r="AK71" i="1"/>
  <c r="AM71" i="1" s="1"/>
  <c r="AC72" i="1"/>
  <c r="AE72" i="1"/>
  <c r="AK72" i="1"/>
  <c r="AM72" i="1" s="1"/>
  <c r="AC73" i="1"/>
  <c r="AE73" i="1"/>
  <c r="AF73" i="1"/>
  <c r="AK73" i="1"/>
  <c r="AM73" i="1" s="1"/>
  <c r="AC74" i="1"/>
  <c r="AE74" i="1"/>
  <c r="AK74" i="1"/>
  <c r="AM74" i="1" s="1"/>
  <c r="AC75" i="1"/>
  <c r="AF75" i="1"/>
  <c r="AK75" i="1"/>
  <c r="AM75" i="1" s="1"/>
  <c r="AC76" i="1"/>
  <c r="AE76" i="1"/>
  <c r="AF76" i="1"/>
  <c r="AK76" i="1"/>
  <c r="AM76" i="1" s="1"/>
  <c r="AC77" i="1"/>
  <c r="AE77" i="1"/>
  <c r="AF77" i="1"/>
  <c r="AK77" i="1"/>
  <c r="AM77" i="1" s="1"/>
  <c r="AC78" i="1"/>
  <c r="AE78" i="1"/>
  <c r="AF78" i="1"/>
  <c r="AK78" i="1"/>
  <c r="AM78" i="1" s="1"/>
  <c r="AC79" i="1"/>
  <c r="AE79" i="1"/>
  <c r="AK79" i="1"/>
  <c r="AM79" i="1" s="1"/>
  <c r="AC80" i="1"/>
  <c r="AE80" i="1"/>
  <c r="AK80" i="1"/>
  <c r="AM80" i="1" s="1"/>
  <c r="AC81" i="1"/>
  <c r="AE81" i="1"/>
  <c r="AK81" i="1"/>
  <c r="AM81" i="1" s="1"/>
  <c r="AC82" i="1"/>
  <c r="AK82" i="1"/>
  <c r="AM82" i="1" s="1"/>
  <c r="AC83" i="1"/>
  <c r="AE83" i="1"/>
  <c r="AF83" i="1"/>
  <c r="AK83" i="1"/>
  <c r="AM83" i="1" s="1"/>
  <c r="AC84" i="1"/>
  <c r="AE84" i="1"/>
  <c r="AF84" i="1"/>
  <c r="AK84" i="1"/>
  <c r="AM84" i="1" s="1"/>
  <c r="AC85" i="1"/>
  <c r="AE85" i="1"/>
  <c r="AF85" i="1"/>
  <c r="AK85" i="1"/>
  <c r="AM85" i="1" s="1"/>
  <c r="AC86" i="1"/>
  <c r="AE86" i="1"/>
  <c r="AF86" i="1"/>
  <c r="AK86" i="1"/>
  <c r="AM86" i="1"/>
  <c r="AC87" i="1"/>
  <c r="AE87" i="1"/>
  <c r="AK87" i="1"/>
  <c r="AM87" i="1" s="1"/>
  <c r="AC88" i="1"/>
  <c r="AE88" i="1"/>
  <c r="AK88" i="1"/>
  <c r="AM88" i="1" s="1"/>
  <c r="AC89" i="1"/>
  <c r="AE89" i="1"/>
  <c r="AF89" i="1"/>
  <c r="AK89" i="1"/>
  <c r="AM89" i="1" s="1"/>
  <c r="AC90" i="1"/>
  <c r="AE90" i="1"/>
  <c r="AF90" i="1"/>
  <c r="AK90" i="1"/>
  <c r="AM90" i="1" s="1"/>
  <c r="AC91" i="1"/>
  <c r="AE91" i="1"/>
  <c r="AF91" i="1"/>
  <c r="AK91" i="1"/>
  <c r="AM91" i="1" s="1"/>
  <c r="AC92" i="1"/>
  <c r="AE92" i="1"/>
  <c r="AF92" i="1"/>
  <c r="AK92" i="1"/>
  <c r="AM92" i="1" s="1"/>
  <c r="AC93" i="1"/>
  <c r="AE93" i="1"/>
  <c r="AF93" i="1"/>
  <c r="AK93" i="1"/>
  <c r="AM93" i="1" s="1"/>
  <c r="AC94" i="1"/>
  <c r="AE94" i="1"/>
  <c r="AF94" i="1"/>
  <c r="AK94" i="1"/>
  <c r="AM94" i="1"/>
  <c r="AC95" i="1"/>
  <c r="AE95" i="1"/>
  <c r="AK95" i="1"/>
  <c r="AM95" i="1" s="1"/>
  <c r="AC96" i="1"/>
  <c r="AE96" i="1"/>
  <c r="AK96" i="1"/>
  <c r="AM96" i="1" s="1"/>
  <c r="AC97" i="1"/>
  <c r="AE97" i="1"/>
  <c r="AF97" i="1"/>
  <c r="AK97" i="1"/>
  <c r="AM97" i="1" s="1"/>
  <c r="AC98" i="1"/>
  <c r="AE98" i="1"/>
  <c r="AK98" i="1"/>
  <c r="AM98" i="1" s="1"/>
  <c r="AC99" i="1"/>
  <c r="AE99" i="1"/>
  <c r="AF99" i="1"/>
  <c r="AK99" i="1"/>
  <c r="AM99" i="1" s="1"/>
  <c r="AC100" i="1"/>
  <c r="AE100" i="1"/>
  <c r="AG100" i="1" s="1"/>
  <c r="AH100" i="1" s="1"/>
  <c r="AI100" i="1" s="1"/>
  <c r="AF100" i="1"/>
  <c r="AK100" i="1"/>
  <c r="AM100" i="1"/>
  <c r="AC101" i="1"/>
  <c r="AE101" i="1"/>
  <c r="AF101" i="1"/>
  <c r="AK101" i="1"/>
  <c r="AM101" i="1" s="1"/>
  <c r="AC102" i="1"/>
  <c r="AE102" i="1"/>
  <c r="AF102" i="1"/>
  <c r="AK102" i="1"/>
  <c r="AM102" i="1" s="1"/>
  <c r="AC103" i="1"/>
  <c r="AE103" i="1"/>
  <c r="AK103" i="1"/>
  <c r="AM103" i="1" s="1"/>
  <c r="AC104" i="1"/>
  <c r="AE104" i="1"/>
  <c r="AK104" i="1"/>
  <c r="AM104" i="1" s="1"/>
  <c r="AC105" i="1"/>
  <c r="AE105" i="1"/>
  <c r="AF105" i="1"/>
  <c r="AK105" i="1"/>
  <c r="AM105" i="1" s="1"/>
  <c r="AC106" i="1"/>
  <c r="AE106" i="1"/>
  <c r="AK106" i="1"/>
  <c r="AM106" i="1" s="1"/>
  <c r="AC107" i="1"/>
  <c r="AE107" i="1"/>
  <c r="AF107" i="1"/>
  <c r="AK107" i="1"/>
  <c r="AM107" i="1" s="1"/>
  <c r="AC108" i="1"/>
  <c r="AE108" i="1"/>
  <c r="AF108" i="1"/>
  <c r="AK108" i="1"/>
  <c r="AM108" i="1" s="1"/>
  <c r="AC109" i="1"/>
  <c r="AE109" i="1"/>
  <c r="AF109" i="1"/>
  <c r="AK109" i="1"/>
  <c r="AM109" i="1" s="1"/>
  <c r="AC110" i="1"/>
  <c r="AE110" i="1"/>
  <c r="AF110" i="1"/>
  <c r="AK110" i="1"/>
  <c r="AM110" i="1"/>
  <c r="AC111" i="1"/>
  <c r="AE111" i="1"/>
  <c r="AK111" i="1"/>
  <c r="AM111" i="1" s="1"/>
  <c r="AC112" i="1"/>
  <c r="AE112" i="1"/>
  <c r="AK112" i="1"/>
  <c r="AM112" i="1" s="1"/>
  <c r="AC113" i="1"/>
  <c r="AE113" i="1"/>
  <c r="AF113" i="1"/>
  <c r="AK113" i="1"/>
  <c r="AM113" i="1" s="1"/>
  <c r="AC114" i="1"/>
  <c r="AE114" i="1"/>
  <c r="AK114" i="1"/>
  <c r="AM114" i="1" s="1"/>
  <c r="AC115" i="1"/>
  <c r="AE115" i="1"/>
  <c r="AK115" i="1"/>
  <c r="AM115" i="1" s="1"/>
  <c r="AC116" i="1"/>
  <c r="AE116" i="1"/>
  <c r="AF116" i="1"/>
  <c r="AK116" i="1"/>
  <c r="AM116" i="1" s="1"/>
  <c r="AC117" i="1"/>
  <c r="AE117" i="1"/>
  <c r="AF117" i="1"/>
  <c r="AK117" i="1"/>
  <c r="AM117" i="1" s="1"/>
  <c r="AC118" i="1"/>
  <c r="AE118" i="1"/>
  <c r="AF118" i="1"/>
  <c r="AK118" i="1"/>
  <c r="AM118" i="1"/>
  <c r="AC119" i="1"/>
  <c r="AE119" i="1"/>
  <c r="AK119" i="1"/>
  <c r="AM119" i="1" s="1"/>
  <c r="AC120" i="1"/>
  <c r="AE120" i="1"/>
  <c r="AK120" i="1"/>
  <c r="AM120" i="1" s="1"/>
  <c r="AC121" i="1"/>
  <c r="AE121" i="1"/>
  <c r="AF121" i="1"/>
  <c r="AK121" i="1"/>
  <c r="AM121" i="1" s="1"/>
  <c r="AC122" i="1"/>
  <c r="AE122" i="1"/>
  <c r="AG122" i="1" s="1"/>
  <c r="AH122" i="1" s="1"/>
  <c r="AI122" i="1" s="1"/>
  <c r="AF122" i="1"/>
  <c r="AK122" i="1"/>
  <c r="AM122" i="1" s="1"/>
  <c r="AC123" i="1"/>
  <c r="AE123" i="1"/>
  <c r="AF123" i="1"/>
  <c r="AK123" i="1"/>
  <c r="AM123" i="1" s="1"/>
  <c r="AC124" i="1"/>
  <c r="AE124" i="1"/>
  <c r="AF124" i="1"/>
  <c r="AK124" i="1"/>
  <c r="AM124" i="1" s="1"/>
  <c r="AC125" i="1"/>
  <c r="AE125" i="1"/>
  <c r="AF125" i="1"/>
  <c r="AK125" i="1"/>
  <c r="AM125" i="1" s="1"/>
  <c r="AC126" i="1"/>
  <c r="AE126" i="1"/>
  <c r="AF126" i="1"/>
  <c r="AK126" i="1"/>
  <c r="AM126" i="1" s="1"/>
  <c r="AC127" i="1"/>
  <c r="AE127" i="1"/>
  <c r="AK127" i="1"/>
  <c r="AM127" i="1" s="1"/>
  <c r="AC128" i="1"/>
  <c r="AE128" i="1"/>
  <c r="AK128" i="1"/>
  <c r="AM128" i="1" s="1"/>
  <c r="AC129" i="1"/>
  <c r="AE129" i="1"/>
  <c r="AF129" i="1"/>
  <c r="AK129" i="1"/>
  <c r="AM129" i="1"/>
  <c r="AC130" i="1"/>
  <c r="AE130" i="1"/>
  <c r="AK130" i="1"/>
  <c r="AM130" i="1" s="1"/>
  <c r="AC131" i="1"/>
  <c r="AE131" i="1"/>
  <c r="AF131" i="1"/>
  <c r="AK131" i="1"/>
  <c r="AM131" i="1" s="1"/>
  <c r="AC132" i="1"/>
  <c r="AE132" i="1"/>
  <c r="AF132" i="1"/>
  <c r="AK132" i="1"/>
  <c r="AM132" i="1" s="1"/>
  <c r="AC133" i="1"/>
  <c r="AE133" i="1"/>
  <c r="AF133" i="1"/>
  <c r="AK133" i="1"/>
  <c r="AM133" i="1" s="1"/>
  <c r="AC134" i="1"/>
  <c r="AE134" i="1"/>
  <c r="AF134" i="1"/>
  <c r="AK134" i="1"/>
  <c r="AM134" i="1" s="1"/>
  <c r="AC135" i="1"/>
  <c r="AE135" i="1"/>
  <c r="AK135" i="1"/>
  <c r="AM135" i="1" s="1"/>
  <c r="AC136" i="1"/>
  <c r="AE136" i="1"/>
  <c r="AK136" i="1"/>
  <c r="AM136" i="1" s="1"/>
  <c r="AC137" i="1"/>
  <c r="AE137" i="1"/>
  <c r="AF137" i="1"/>
  <c r="AK137" i="1"/>
  <c r="AM137" i="1"/>
  <c r="AC138" i="1"/>
  <c r="AE138" i="1"/>
  <c r="AF138" i="1"/>
  <c r="AK138" i="1"/>
  <c r="AM138" i="1" s="1"/>
  <c r="AC139" i="1"/>
  <c r="AE139" i="1"/>
  <c r="AF139" i="1"/>
  <c r="AK139" i="1"/>
  <c r="AM139" i="1" s="1"/>
  <c r="AC140" i="1"/>
  <c r="AE140" i="1"/>
  <c r="AF140" i="1"/>
  <c r="AK140" i="1"/>
  <c r="AM140" i="1"/>
  <c r="AC141" i="1"/>
  <c r="AE141" i="1"/>
  <c r="AF141" i="1"/>
  <c r="AK141" i="1"/>
  <c r="AM141" i="1" s="1"/>
  <c r="AC142" i="1"/>
  <c r="AE142" i="1"/>
  <c r="AF142" i="1"/>
  <c r="AK142" i="1"/>
  <c r="AM142" i="1" s="1"/>
  <c r="AC143" i="1"/>
  <c r="AE143" i="1"/>
  <c r="AK143" i="1"/>
  <c r="AM143" i="1" s="1"/>
  <c r="AC144" i="1"/>
  <c r="AE144" i="1"/>
  <c r="AK144" i="1"/>
  <c r="AM144" i="1" s="1"/>
  <c r="AC145" i="1"/>
  <c r="AE145" i="1"/>
  <c r="AF145" i="1"/>
  <c r="AK145" i="1"/>
  <c r="AM145" i="1"/>
  <c r="AC146" i="1"/>
  <c r="AE146" i="1"/>
  <c r="AK146" i="1"/>
  <c r="AM146" i="1" s="1"/>
  <c r="AC147" i="1"/>
  <c r="AE147" i="1"/>
  <c r="AF147" i="1"/>
  <c r="AK147" i="1"/>
  <c r="AM147" i="1" s="1"/>
  <c r="AC148" i="1"/>
  <c r="AK148" i="1"/>
  <c r="AM148" i="1" s="1"/>
  <c r="AC149" i="1"/>
  <c r="AE149" i="1"/>
  <c r="AF149" i="1"/>
  <c r="AC150" i="1"/>
  <c r="AE150" i="1"/>
  <c r="AF150" i="1"/>
  <c r="AM150" i="1"/>
  <c r="AC151" i="1"/>
  <c r="AE151" i="1"/>
  <c r="AK151" i="1"/>
  <c r="AM151" i="1" s="1"/>
  <c r="AC152" i="1"/>
  <c r="AE152" i="1"/>
  <c r="AK152" i="1"/>
  <c r="AM152" i="1" s="1"/>
  <c r="AC153" i="1"/>
  <c r="AE153" i="1"/>
  <c r="AF153" i="1"/>
  <c r="AK153" i="1"/>
  <c r="AM153" i="1"/>
  <c r="AC154" i="1"/>
  <c r="AE154" i="1"/>
  <c r="AG154" i="1" s="1"/>
  <c r="AH154" i="1" s="1"/>
  <c r="AI154" i="1" s="1"/>
  <c r="AN154" i="1" s="1"/>
  <c r="AF154" i="1"/>
  <c r="AK154" i="1"/>
  <c r="AM154" i="1" s="1"/>
  <c r="AC155" i="1"/>
  <c r="AE155" i="1"/>
  <c r="AF155" i="1"/>
  <c r="AK155" i="1"/>
  <c r="AM155" i="1" s="1"/>
  <c r="AC156" i="1"/>
  <c r="AE156" i="1"/>
  <c r="AF156" i="1"/>
  <c r="AK156" i="1"/>
  <c r="AM156" i="1" s="1"/>
  <c r="AC157" i="1"/>
  <c r="AE157" i="1"/>
  <c r="AF157" i="1"/>
  <c r="AK157" i="1"/>
  <c r="AM157" i="1" s="1"/>
  <c r="AC158" i="1"/>
  <c r="AE158" i="1"/>
  <c r="AF158" i="1"/>
  <c r="AK158" i="1"/>
  <c r="AM158" i="1"/>
  <c r="AC159" i="1"/>
  <c r="AE159" i="1"/>
  <c r="AK159" i="1"/>
  <c r="AM159" i="1" s="1"/>
  <c r="AC160" i="1"/>
  <c r="AE160" i="1"/>
  <c r="AK160" i="1"/>
  <c r="AM160" i="1" s="1"/>
  <c r="AC161" i="1"/>
  <c r="AE161" i="1"/>
  <c r="AF161" i="1"/>
  <c r="AK161" i="1"/>
  <c r="AM161" i="1" s="1"/>
  <c r="AC162" i="1"/>
  <c r="AE162" i="1"/>
  <c r="AF162" i="1"/>
  <c r="AK162" i="1"/>
  <c r="AM162" i="1"/>
  <c r="AC163" i="1"/>
  <c r="AE163" i="1"/>
  <c r="AF163" i="1"/>
  <c r="AK163" i="1"/>
  <c r="AM163" i="1" s="1"/>
  <c r="AC164" i="1"/>
  <c r="AE164" i="1"/>
  <c r="AF164" i="1"/>
  <c r="AK164" i="1"/>
  <c r="AM164" i="1" s="1"/>
  <c r="AC165" i="1"/>
  <c r="AE165" i="1"/>
  <c r="AF165" i="1"/>
  <c r="AK165" i="1"/>
  <c r="AM165" i="1" s="1"/>
  <c r="AC166" i="1"/>
  <c r="AE166" i="1"/>
  <c r="AF166" i="1"/>
  <c r="AK166" i="1"/>
  <c r="AM166" i="1" s="1"/>
  <c r="AC167" i="1"/>
  <c r="AE167" i="1"/>
  <c r="AK167" i="1"/>
  <c r="AM167" i="1" s="1"/>
  <c r="AC168" i="1"/>
  <c r="AE168" i="1"/>
  <c r="AK168" i="1"/>
  <c r="AM168" i="1" s="1"/>
  <c r="AC169" i="1"/>
  <c r="AE169" i="1"/>
  <c r="AF169" i="1"/>
  <c r="AK169" i="1"/>
  <c r="AM169" i="1" s="1"/>
  <c r="AC170" i="1"/>
  <c r="AE170" i="1"/>
  <c r="AK170" i="1"/>
  <c r="AM170" i="1" s="1"/>
  <c r="AC171" i="1"/>
  <c r="AE171" i="1"/>
  <c r="AF171" i="1"/>
  <c r="AK171" i="1"/>
  <c r="AM171" i="1" s="1"/>
  <c r="AC172" i="1"/>
  <c r="AE172" i="1"/>
  <c r="AF172" i="1"/>
  <c r="AK172" i="1"/>
  <c r="AM172" i="1" s="1"/>
  <c r="AC173" i="1"/>
  <c r="AE173" i="1"/>
  <c r="AF173" i="1"/>
  <c r="AK173" i="1"/>
  <c r="AM173" i="1" s="1"/>
  <c r="AC174" i="1"/>
  <c r="AE174" i="1"/>
  <c r="AF174" i="1"/>
  <c r="AK174" i="1"/>
  <c r="AM174" i="1" s="1"/>
  <c r="AC175" i="1"/>
  <c r="AE175" i="1"/>
  <c r="AF175" i="1"/>
  <c r="AK175" i="1"/>
  <c r="AM175" i="1" s="1"/>
  <c r="AC176" i="1"/>
  <c r="AE176" i="1"/>
  <c r="AK176" i="1"/>
  <c r="AM176" i="1" s="1"/>
  <c r="AC177" i="1"/>
  <c r="AE177" i="1"/>
  <c r="AF177" i="1"/>
  <c r="AK177" i="1"/>
  <c r="AM177" i="1" s="1"/>
  <c r="AC178" i="1"/>
  <c r="AE178" i="1"/>
  <c r="AF178" i="1"/>
  <c r="AK178" i="1"/>
  <c r="AM178" i="1"/>
  <c r="AC179" i="1"/>
  <c r="AE179" i="1"/>
  <c r="AF179" i="1"/>
  <c r="AK179" i="1"/>
  <c r="AM179" i="1" s="1"/>
  <c r="AC180" i="1"/>
  <c r="AE180" i="1"/>
  <c r="AF180" i="1"/>
  <c r="AK180" i="1"/>
  <c r="AM180" i="1" s="1"/>
  <c r="AC181" i="1"/>
  <c r="AE181" i="1"/>
  <c r="AF181" i="1"/>
  <c r="AC182" i="1"/>
  <c r="AE182" i="1"/>
  <c r="AF182" i="1"/>
  <c r="AK182" i="1"/>
  <c r="AM182" i="1"/>
  <c r="AC183" i="1"/>
  <c r="AE183" i="1"/>
  <c r="AK183" i="1"/>
  <c r="AM183" i="1"/>
  <c r="AC184" i="1"/>
  <c r="AE184" i="1"/>
  <c r="AF184" i="1"/>
  <c r="AK184" i="1"/>
  <c r="AM184" i="1" s="1"/>
  <c r="AC185" i="1"/>
  <c r="AE185" i="1"/>
  <c r="AF185" i="1"/>
  <c r="AK185" i="1"/>
  <c r="AM185" i="1" s="1"/>
  <c r="AC186" i="1"/>
  <c r="AE186" i="1"/>
  <c r="AK186" i="1"/>
  <c r="AM186" i="1" s="1"/>
  <c r="AC187" i="1"/>
  <c r="AE187" i="1"/>
  <c r="AG187" i="1" s="1"/>
  <c r="AH187" i="1" s="1"/>
  <c r="AI187" i="1" s="1"/>
  <c r="AF187" i="1"/>
  <c r="AK187" i="1"/>
  <c r="AM187" i="1"/>
  <c r="AC188" i="1"/>
  <c r="AE188" i="1"/>
  <c r="AF188" i="1"/>
  <c r="AK188" i="1"/>
  <c r="AM188" i="1" s="1"/>
  <c r="AC189" i="1"/>
  <c r="AE189" i="1"/>
  <c r="AF189" i="1"/>
  <c r="AK189" i="1"/>
  <c r="AM189" i="1" s="1"/>
  <c r="AC190" i="1"/>
  <c r="AE190" i="1"/>
  <c r="AG190" i="1" s="1"/>
  <c r="AH190" i="1" s="1"/>
  <c r="AI190" i="1" s="1"/>
  <c r="AN190" i="1" s="1"/>
  <c r="AF190" i="1"/>
  <c r="AK190" i="1"/>
  <c r="AM190" i="1"/>
  <c r="AC191" i="1"/>
  <c r="AE191" i="1"/>
  <c r="AK191" i="1"/>
  <c r="AM191" i="1" s="1"/>
  <c r="AC192" i="1"/>
  <c r="AK192" i="1"/>
  <c r="AM192" i="1" s="1"/>
  <c r="AC193" i="1"/>
  <c r="AE193" i="1"/>
  <c r="AF193" i="1"/>
  <c r="AK193" i="1"/>
  <c r="AM193" i="1"/>
  <c r="AC194" i="1"/>
  <c r="AK194" i="1"/>
  <c r="AM194" i="1"/>
  <c r="AC195" i="1"/>
  <c r="AE195" i="1"/>
  <c r="AF195" i="1"/>
  <c r="AK195" i="1"/>
  <c r="AM195" i="1" s="1"/>
  <c r="AC196" i="1"/>
  <c r="AE196" i="1"/>
  <c r="AK196" i="1"/>
  <c r="AM196" i="1" s="1"/>
  <c r="AC197" i="1"/>
  <c r="AC198" i="1"/>
  <c r="AE198" i="1"/>
  <c r="AF198" i="1"/>
  <c r="AK198" i="1"/>
  <c r="AM198" i="1" s="1"/>
  <c r="AC199" i="1"/>
  <c r="AE199" i="1"/>
  <c r="AK199" i="1"/>
  <c r="AM199" i="1" s="1"/>
  <c r="AC200" i="1"/>
  <c r="AE200" i="1"/>
  <c r="AK200" i="1"/>
  <c r="AM200" i="1" s="1"/>
  <c r="AC201" i="1"/>
  <c r="AE201" i="1"/>
  <c r="AF201" i="1"/>
  <c r="AK201" i="1"/>
  <c r="AM201" i="1" s="1"/>
  <c r="AC202" i="1"/>
  <c r="AE202" i="1"/>
  <c r="AF202" i="1"/>
  <c r="AK202" i="1"/>
  <c r="AM202" i="1" s="1"/>
  <c r="AC203" i="1"/>
  <c r="AE203" i="1"/>
  <c r="AF203" i="1"/>
  <c r="AK203" i="1"/>
  <c r="AM203" i="1" s="1"/>
  <c r="AC204" i="1"/>
  <c r="AE204" i="1"/>
  <c r="AF204" i="1"/>
  <c r="AK204" i="1"/>
  <c r="AM204" i="1" s="1"/>
  <c r="AC205" i="1"/>
  <c r="AE205" i="1"/>
  <c r="AF205" i="1"/>
  <c r="AK205" i="1"/>
  <c r="AM205" i="1" s="1"/>
  <c r="AC206" i="1"/>
  <c r="AE206" i="1"/>
  <c r="AF206" i="1"/>
  <c r="AK206" i="1"/>
  <c r="AM206" i="1" s="1"/>
  <c r="AC207" i="1"/>
  <c r="AE207" i="1"/>
  <c r="AK207" i="1"/>
  <c r="AM207" i="1" s="1"/>
  <c r="AC208" i="1"/>
  <c r="AE208" i="1"/>
  <c r="AK208" i="1"/>
  <c r="AM208" i="1" s="1"/>
  <c r="AC209" i="1"/>
  <c r="AE209" i="1"/>
  <c r="AF209" i="1"/>
  <c r="AK209" i="1"/>
  <c r="AM209" i="1" s="1"/>
  <c r="AC210" i="1"/>
  <c r="AE210" i="1"/>
  <c r="AF210" i="1"/>
  <c r="AK210" i="1"/>
  <c r="AM210" i="1" s="1"/>
  <c r="AC211" i="1"/>
  <c r="AE211" i="1"/>
  <c r="AF211" i="1"/>
  <c r="AK211" i="1"/>
  <c r="AM211" i="1" s="1"/>
  <c r="AC10" i="1"/>
  <c r="AE10" i="1"/>
  <c r="AF10" i="1"/>
  <c r="AK10" i="1"/>
  <c r="AM10" i="1"/>
  <c r="AC11" i="1"/>
  <c r="AE11" i="1"/>
  <c r="AF11" i="1"/>
  <c r="AK11" i="1"/>
  <c r="AM11" i="1" s="1"/>
  <c r="AC12" i="1"/>
  <c r="AE12" i="1"/>
  <c r="AF12" i="1"/>
  <c r="AK12" i="1"/>
  <c r="AM12" i="1" s="1"/>
  <c r="AC13" i="1"/>
  <c r="AE13" i="1"/>
  <c r="AF13" i="1"/>
  <c r="AK13" i="1"/>
  <c r="AM13" i="1" s="1"/>
  <c r="AC14" i="1"/>
  <c r="AE14" i="1"/>
  <c r="AF14" i="1"/>
  <c r="AK14" i="1"/>
  <c r="AM14" i="1" s="1"/>
  <c r="AC15" i="1"/>
  <c r="AE15" i="1"/>
  <c r="AK15" i="1"/>
  <c r="AM15" i="1" s="1"/>
  <c r="AC16" i="1"/>
  <c r="AE16" i="1"/>
  <c r="AK16" i="1"/>
  <c r="AM16" i="1" s="1"/>
  <c r="AC17" i="1"/>
  <c r="AE17" i="1"/>
  <c r="AF17" i="1"/>
  <c r="AK17" i="1"/>
  <c r="AM17" i="1" s="1"/>
  <c r="AC18" i="1"/>
  <c r="AE18" i="1"/>
  <c r="AF18" i="1"/>
  <c r="AK18" i="1"/>
  <c r="AM18" i="1"/>
  <c r="AC19" i="1"/>
  <c r="AE19" i="1"/>
  <c r="AF19" i="1"/>
  <c r="AK19" i="1"/>
  <c r="AM19" i="1" s="1"/>
  <c r="AC20" i="1"/>
  <c r="AE20" i="1"/>
  <c r="AF20" i="1"/>
  <c r="AK20" i="1"/>
  <c r="AM20" i="1" s="1"/>
  <c r="AC21" i="1"/>
  <c r="AE21" i="1"/>
  <c r="AF21" i="1"/>
  <c r="AK21" i="1"/>
  <c r="AM21" i="1" s="1"/>
  <c r="AC22" i="1"/>
  <c r="AE22" i="1"/>
  <c r="AG22" i="1" s="1"/>
  <c r="AF22" i="1"/>
  <c r="AK22" i="1"/>
  <c r="AM22" i="1" s="1"/>
  <c r="AC23" i="1"/>
  <c r="AE23" i="1"/>
  <c r="AK23" i="1"/>
  <c r="AM23" i="1" s="1"/>
  <c r="AC24" i="1"/>
  <c r="AE24" i="1"/>
  <c r="AF24" i="1"/>
  <c r="AK24" i="1"/>
  <c r="AM24" i="1" s="1"/>
  <c r="AC25" i="1"/>
  <c r="AE25" i="1"/>
  <c r="AF25" i="1"/>
  <c r="AK25" i="1"/>
  <c r="AM25" i="1"/>
  <c r="AC26" i="1"/>
  <c r="AE26" i="1"/>
  <c r="AF26" i="1"/>
  <c r="AK26" i="1"/>
  <c r="AM26" i="1" s="1"/>
  <c r="AC27" i="1"/>
  <c r="AE27" i="1"/>
  <c r="AF27" i="1"/>
  <c r="AK27" i="1"/>
  <c r="AM27" i="1" s="1"/>
  <c r="AC28" i="1"/>
  <c r="AE28" i="1"/>
  <c r="AF28" i="1"/>
  <c r="AK28" i="1"/>
  <c r="AM28" i="1" s="1"/>
  <c r="AC29" i="1"/>
  <c r="AE29" i="1"/>
  <c r="AF29" i="1"/>
  <c r="AK29" i="1"/>
  <c r="AM29" i="1" s="1"/>
  <c r="AC30" i="1"/>
  <c r="AE30" i="1"/>
  <c r="AF30" i="1"/>
  <c r="AK30" i="1"/>
  <c r="AM30" i="1" s="1"/>
  <c r="AC31" i="1"/>
  <c r="AE31" i="1"/>
  <c r="AK31" i="1"/>
  <c r="AM31" i="1" s="1"/>
  <c r="AC32" i="1"/>
  <c r="AE32" i="1"/>
  <c r="AF32" i="1"/>
  <c r="AK32" i="1"/>
  <c r="AM32" i="1" s="1"/>
  <c r="AC33" i="1"/>
  <c r="AE33" i="1"/>
  <c r="AF33" i="1"/>
  <c r="AK33" i="1"/>
  <c r="AM33" i="1" s="1"/>
  <c r="AC34" i="1"/>
  <c r="AE34" i="1"/>
  <c r="AK34" i="1"/>
  <c r="AM34" i="1" s="1"/>
  <c r="AC35" i="1"/>
  <c r="AD35" i="1" s="1"/>
  <c r="AF35" i="1" s="1"/>
  <c r="AE35" i="1"/>
  <c r="AK35" i="1"/>
  <c r="AM35" i="1" s="1"/>
  <c r="AC36" i="1"/>
  <c r="AE36" i="1"/>
  <c r="AF36" i="1"/>
  <c r="AK36" i="1"/>
  <c r="AM36" i="1" s="1"/>
  <c r="AC37" i="1"/>
  <c r="AE37" i="1"/>
  <c r="AG37" i="1" s="1"/>
  <c r="AH37" i="1" s="1"/>
  <c r="AI37" i="1" s="1"/>
  <c r="AF37" i="1"/>
  <c r="AK37" i="1"/>
  <c r="AM37" i="1"/>
  <c r="AC38" i="1"/>
  <c r="AE38" i="1"/>
  <c r="AF38" i="1"/>
  <c r="AK38" i="1"/>
  <c r="AM38" i="1"/>
  <c r="AK3" i="1"/>
  <c r="AM3" i="1" s="1"/>
  <c r="AK4" i="1"/>
  <c r="AM4" i="1" s="1"/>
  <c r="AK5" i="1"/>
  <c r="AM5" i="1" s="1"/>
  <c r="AK6" i="1"/>
  <c r="AM6" i="1" s="1"/>
  <c r="AK7" i="1"/>
  <c r="AM7" i="1" s="1"/>
  <c r="AK8" i="1"/>
  <c r="AM8" i="1" s="1"/>
  <c r="AK9" i="1"/>
  <c r="AM9" i="1" s="1"/>
  <c r="AK2" i="1"/>
  <c r="AM2" i="1" s="1"/>
  <c r="AF3" i="1"/>
  <c r="AF4" i="1"/>
  <c r="AF5" i="1"/>
  <c r="AF6" i="1"/>
  <c r="AF9" i="1"/>
  <c r="AF2" i="1"/>
  <c r="AE3" i="1"/>
  <c r="AE4" i="1"/>
  <c r="AE5" i="1"/>
  <c r="AE6" i="1"/>
  <c r="AE7" i="1"/>
  <c r="AE8" i="1"/>
  <c r="AE9" i="1"/>
  <c r="AE2" i="1"/>
  <c r="AN37" i="1" l="1"/>
  <c r="AN187" i="1"/>
  <c r="AN100" i="1"/>
  <c r="AN122" i="1"/>
  <c r="AN68" i="1"/>
  <c r="AG73" i="1"/>
  <c r="AH73" i="1" s="1"/>
  <c r="AI73" i="1" s="1"/>
  <c r="AN73" i="1" s="1"/>
  <c r="AG67" i="1"/>
  <c r="AH67" i="1" s="1"/>
  <c r="AI67" i="1" s="1"/>
  <c r="AN67" i="1" s="1"/>
  <c r="AG204" i="1"/>
  <c r="AH204" i="1" s="1"/>
  <c r="AI204" i="1" s="1"/>
  <c r="AN204" i="1" s="1"/>
  <c r="AG148" i="1"/>
  <c r="AH148" i="1" s="1"/>
  <c r="AI148" i="1" s="1"/>
  <c r="AN148" i="1" s="1"/>
  <c r="AG173" i="1"/>
  <c r="AH173" i="1" s="1"/>
  <c r="AI173" i="1" s="1"/>
  <c r="AN173" i="1" s="1"/>
  <c r="AG171" i="1"/>
  <c r="AH171" i="1" s="1"/>
  <c r="AI171" i="1" s="1"/>
  <c r="AN171" i="1" s="1"/>
  <c r="AG91" i="1"/>
  <c r="AG83" i="1"/>
  <c r="AH83" i="1" s="1"/>
  <c r="AI83" i="1" s="1"/>
  <c r="AN83" i="1" s="1"/>
  <c r="AG77" i="1"/>
  <c r="AG42" i="1"/>
  <c r="AH42" i="1" s="1"/>
  <c r="AI42" i="1" s="1"/>
  <c r="AN42" i="1" s="1"/>
  <c r="AG180" i="1"/>
  <c r="AH180" i="1" s="1"/>
  <c r="AI180" i="1" s="1"/>
  <c r="AN180" i="1" s="1"/>
  <c r="AG172" i="1"/>
  <c r="AH172" i="1" s="1"/>
  <c r="AI172" i="1" s="1"/>
  <c r="AN172" i="1" s="1"/>
  <c r="AG157" i="1"/>
  <c r="AG50" i="1"/>
  <c r="AH50" i="1" s="1"/>
  <c r="AI50" i="1" s="1"/>
  <c r="AG66" i="1"/>
  <c r="AH66" i="1" s="1"/>
  <c r="AI66" i="1" s="1"/>
  <c r="AG74" i="1"/>
  <c r="AH74" i="1" s="1"/>
  <c r="AI74" i="1" s="1"/>
  <c r="AG90" i="1"/>
  <c r="AH90" i="1" s="1"/>
  <c r="AI90" i="1" s="1"/>
  <c r="AG106" i="1"/>
  <c r="AH106" i="1" s="1"/>
  <c r="AI106" i="1" s="1"/>
  <c r="AN106" i="1" s="1"/>
  <c r="AG98" i="1"/>
  <c r="AH98" i="1" s="1"/>
  <c r="AI98" i="1" s="1"/>
  <c r="AN98" i="1" s="1"/>
  <c r="AG114" i="1"/>
  <c r="AH114" i="1" s="1"/>
  <c r="AI114" i="1" s="1"/>
  <c r="AN114" i="1" s="1"/>
  <c r="AG102" i="1"/>
  <c r="AG130" i="1"/>
  <c r="AH130" i="1" s="1"/>
  <c r="AI130" i="1" s="1"/>
  <c r="AN130" i="1" s="1"/>
  <c r="AG195" i="1"/>
  <c r="AH195" i="1" s="1"/>
  <c r="AI195" i="1" s="1"/>
  <c r="AN195" i="1" s="1"/>
  <c r="AG193" i="1"/>
  <c r="AH193" i="1" s="1"/>
  <c r="AI193" i="1" s="1"/>
  <c r="AN193" i="1" s="1"/>
  <c r="AG29" i="1"/>
  <c r="AH29" i="1" s="1"/>
  <c r="AI29" i="1" s="1"/>
  <c r="AN29" i="1" s="1"/>
  <c r="AG14" i="1"/>
  <c r="AH14" i="1" s="1"/>
  <c r="AI14" i="1" s="1"/>
  <c r="AN14" i="1" s="1"/>
  <c r="AG38" i="1"/>
  <c r="AH38" i="1" s="1"/>
  <c r="AI38" i="1" s="1"/>
  <c r="AN38" i="1" s="1"/>
  <c r="AG182" i="1"/>
  <c r="AH182" i="1" s="1"/>
  <c r="AI182" i="1" s="1"/>
  <c r="AN182" i="1" s="1"/>
  <c r="AG150" i="1"/>
  <c r="AG189" i="1"/>
  <c r="AH189" i="1" s="1"/>
  <c r="AI189" i="1" s="1"/>
  <c r="AN189" i="1" s="1"/>
  <c r="AG146" i="1"/>
  <c r="AH146" i="1" s="1"/>
  <c r="AI146" i="1" s="1"/>
  <c r="AG149" i="1"/>
  <c r="AH149" i="1" s="1"/>
  <c r="AI149" i="1" s="1"/>
  <c r="AN149" i="1" s="1"/>
  <c r="AG139" i="1"/>
  <c r="AG30" i="1"/>
  <c r="AH30" i="1" s="1"/>
  <c r="AI30" i="1" s="1"/>
  <c r="AN30" i="1" s="1"/>
  <c r="AG188" i="1"/>
  <c r="AH188" i="1" s="1"/>
  <c r="AI188" i="1" s="1"/>
  <c r="AN188" i="1" s="1"/>
  <c r="AG138" i="1"/>
  <c r="AH138" i="1" s="1"/>
  <c r="AI138" i="1" s="1"/>
  <c r="AN138" i="1" s="1"/>
  <c r="AG208" i="1"/>
  <c r="AH208" i="1" s="1"/>
  <c r="AI208" i="1" s="1"/>
  <c r="AG194" i="1"/>
  <c r="AH194" i="1" s="1"/>
  <c r="AI194" i="1" s="1"/>
  <c r="AN194" i="1" s="1"/>
  <c r="AG170" i="1"/>
  <c r="AH170" i="1" s="1"/>
  <c r="AI170" i="1" s="1"/>
  <c r="AN170" i="1" s="1"/>
  <c r="AG82" i="1"/>
  <c r="AH82" i="1" s="1"/>
  <c r="AI82" i="1" s="1"/>
  <c r="AN82" i="1" s="1"/>
  <c r="AG197" i="1"/>
  <c r="AH197" i="1" s="1"/>
  <c r="AI197" i="1" s="1"/>
  <c r="AN197" i="1" s="1"/>
  <c r="AG12" i="1"/>
  <c r="AH12" i="1" s="1"/>
  <c r="AI12" i="1" s="1"/>
  <c r="AN12" i="1" s="1"/>
  <c r="AG21" i="1"/>
  <c r="AH21" i="1" s="1"/>
  <c r="AI21" i="1" s="1"/>
  <c r="AN21" i="1" s="1"/>
  <c r="AG13" i="1"/>
  <c r="AH13" i="1" s="1"/>
  <c r="AI13" i="1" s="1"/>
  <c r="AN13" i="1" s="1"/>
  <c r="AG185" i="1"/>
  <c r="AG155" i="1"/>
  <c r="AG121" i="1"/>
  <c r="AH121" i="1" s="1"/>
  <c r="AI121" i="1" s="1"/>
  <c r="AN121" i="1" s="1"/>
  <c r="AG59" i="1"/>
  <c r="AH59" i="1" s="1"/>
  <c r="AI59" i="1" s="1"/>
  <c r="AN59" i="1" s="1"/>
  <c r="AG51" i="1"/>
  <c r="AH51" i="1" s="1"/>
  <c r="AI51" i="1" s="1"/>
  <c r="AG17" i="1"/>
  <c r="AG205" i="1"/>
  <c r="AH205" i="1" s="1"/>
  <c r="AI205" i="1" s="1"/>
  <c r="AN205" i="1" s="1"/>
  <c r="AG181" i="1"/>
  <c r="AH181" i="1" s="1"/>
  <c r="AI181" i="1" s="1"/>
  <c r="AN181" i="1" s="1"/>
  <c r="AG25" i="1"/>
  <c r="AG203" i="1"/>
  <c r="AH203" i="1" s="1"/>
  <c r="AI203" i="1" s="1"/>
  <c r="AN203" i="1" s="1"/>
  <c r="AG166" i="1"/>
  <c r="AH166" i="1" s="1"/>
  <c r="AI166" i="1" s="1"/>
  <c r="AG147" i="1"/>
  <c r="AG75" i="1"/>
  <c r="AH75" i="1" s="1"/>
  <c r="AI75" i="1" s="1"/>
  <c r="AN75" i="1" s="1"/>
  <c r="AG112" i="1"/>
  <c r="AH112" i="1" s="1"/>
  <c r="AI112" i="1" s="1"/>
  <c r="AN112" i="1" s="1"/>
  <c r="AG207" i="1"/>
  <c r="AH207" i="1" s="1"/>
  <c r="AI207" i="1" s="1"/>
  <c r="AN207" i="1" s="1"/>
  <c r="AG191" i="1"/>
  <c r="AH191" i="1" s="1"/>
  <c r="AI191" i="1" s="1"/>
  <c r="AN191" i="1" s="1"/>
  <c r="AG183" i="1"/>
  <c r="AG104" i="1"/>
  <c r="AG179" i="1"/>
  <c r="AH179" i="1" s="1"/>
  <c r="AI179" i="1" s="1"/>
  <c r="AN179" i="1" s="1"/>
  <c r="AG153" i="1"/>
  <c r="AH153" i="1" s="1"/>
  <c r="AI153" i="1" s="1"/>
  <c r="AN153" i="1" s="1"/>
  <c r="AG131" i="1"/>
  <c r="AG123" i="1"/>
  <c r="AH123" i="1" s="1"/>
  <c r="AI123" i="1" s="1"/>
  <c r="AN123" i="1" s="1"/>
  <c r="AG99" i="1"/>
  <c r="AH99" i="1" s="1"/>
  <c r="AI99" i="1" s="1"/>
  <c r="AN99" i="1" s="1"/>
  <c r="AG93" i="1"/>
  <c r="AG58" i="1"/>
  <c r="AH58" i="1" s="1"/>
  <c r="AI58" i="1" s="1"/>
  <c r="AG96" i="1"/>
  <c r="AG107" i="1"/>
  <c r="AG88" i="1"/>
  <c r="AH88" i="1" s="1"/>
  <c r="AI88" i="1" s="1"/>
  <c r="AN88" i="1" s="1"/>
  <c r="AG115" i="1"/>
  <c r="AH115" i="1" s="1"/>
  <c r="AI115" i="1" s="1"/>
  <c r="AN115" i="1" s="1"/>
  <c r="AG54" i="1"/>
  <c r="AG43" i="1"/>
  <c r="AH43" i="1" s="1"/>
  <c r="AI43" i="1" s="1"/>
  <c r="AN43" i="1" s="1"/>
  <c r="AG80" i="1"/>
  <c r="AH80" i="1" s="1"/>
  <c r="AI80" i="1" s="1"/>
  <c r="AN80" i="1" s="1"/>
  <c r="AG33" i="1"/>
  <c r="AG11" i="1"/>
  <c r="AG167" i="1"/>
  <c r="AG174" i="1"/>
  <c r="AG169" i="1"/>
  <c r="AH169" i="1" s="1"/>
  <c r="AI169" i="1" s="1"/>
  <c r="AN169" i="1" s="1"/>
  <c r="AG165" i="1"/>
  <c r="AH165" i="1" s="1"/>
  <c r="AI165" i="1" s="1"/>
  <c r="AN165" i="1" s="1"/>
  <c r="AG141" i="1"/>
  <c r="AH141" i="1" s="1"/>
  <c r="AI141" i="1" s="1"/>
  <c r="AN141" i="1" s="1"/>
  <c r="AG134" i="1"/>
  <c r="AH134" i="1" s="1"/>
  <c r="AI134" i="1" s="1"/>
  <c r="AN134" i="1" s="1"/>
  <c r="AG89" i="1"/>
  <c r="AH89" i="1" s="1"/>
  <c r="AI89" i="1" s="1"/>
  <c r="AN89" i="1" s="1"/>
  <c r="AG62" i="1"/>
  <c r="AG60" i="1"/>
  <c r="AH60" i="1" s="1"/>
  <c r="AI60" i="1" s="1"/>
  <c r="AN60" i="1" s="1"/>
  <c r="AG31" i="1"/>
  <c r="AH31" i="1" s="1"/>
  <c r="AI31" i="1" s="1"/>
  <c r="AN31" i="1" s="1"/>
  <c r="AG24" i="1"/>
  <c r="AH24" i="1" s="1"/>
  <c r="AI24" i="1" s="1"/>
  <c r="AN24" i="1" s="1"/>
  <c r="AG158" i="1"/>
  <c r="AH158" i="1" s="1"/>
  <c r="AI158" i="1" s="1"/>
  <c r="AN158" i="1" s="1"/>
  <c r="AG129" i="1"/>
  <c r="AH129" i="1" s="1"/>
  <c r="AI129" i="1" s="1"/>
  <c r="AN129" i="1" s="1"/>
  <c r="AG125" i="1"/>
  <c r="AH125" i="1" s="1"/>
  <c r="AI125" i="1" s="1"/>
  <c r="AN125" i="1" s="1"/>
  <c r="AG36" i="1"/>
  <c r="AH36" i="1" s="1"/>
  <c r="AI36" i="1" s="1"/>
  <c r="AN36" i="1" s="1"/>
  <c r="AG18" i="1"/>
  <c r="AH18" i="1" s="1"/>
  <c r="AI18" i="1" s="1"/>
  <c r="AN18" i="1" s="1"/>
  <c r="AG211" i="1"/>
  <c r="AG202" i="1"/>
  <c r="AH202" i="1" s="1"/>
  <c r="AI202" i="1" s="1"/>
  <c r="AN202" i="1" s="1"/>
  <c r="AG178" i="1"/>
  <c r="AH178" i="1" s="1"/>
  <c r="AI178" i="1" s="1"/>
  <c r="AN178" i="1" s="1"/>
  <c r="AG119" i="1"/>
  <c r="AH119" i="1" s="1"/>
  <c r="AI119" i="1" s="1"/>
  <c r="AN119" i="1" s="1"/>
  <c r="AG52" i="1"/>
  <c r="AH52" i="1" s="1"/>
  <c r="AI52" i="1" s="1"/>
  <c r="AN52" i="1" s="1"/>
  <c r="AG34" i="1"/>
  <c r="AG186" i="1"/>
  <c r="AH186" i="1" s="1"/>
  <c r="AI186" i="1" s="1"/>
  <c r="AN186" i="1" s="1"/>
  <c r="AG23" i="1"/>
  <c r="AH23" i="1" s="1"/>
  <c r="AI23" i="1" s="1"/>
  <c r="AN23" i="1" s="1"/>
  <c r="AG92" i="1"/>
  <c r="AH92" i="1" s="1"/>
  <c r="AI92" i="1" s="1"/>
  <c r="AN92" i="1" s="1"/>
  <c r="AG63" i="1"/>
  <c r="AG135" i="1"/>
  <c r="AH135" i="1" s="1"/>
  <c r="AI135" i="1" s="1"/>
  <c r="AN135" i="1" s="1"/>
  <c r="AG111" i="1"/>
  <c r="AH111" i="1" s="1"/>
  <c r="AI111" i="1" s="1"/>
  <c r="AN111" i="1" s="1"/>
  <c r="AG35" i="1"/>
  <c r="AH35" i="1" s="1"/>
  <c r="AI35" i="1" s="1"/>
  <c r="AN35" i="1" s="1"/>
  <c r="AG10" i="1"/>
  <c r="AG164" i="1"/>
  <c r="AG142" i="1"/>
  <c r="AH142" i="1" s="1"/>
  <c r="AI142" i="1" s="1"/>
  <c r="AN142" i="1" s="1"/>
  <c r="AG137" i="1"/>
  <c r="AH137" i="1" s="1"/>
  <c r="AI137" i="1" s="1"/>
  <c r="AN137" i="1" s="1"/>
  <c r="AG109" i="1"/>
  <c r="AH109" i="1" s="1"/>
  <c r="AI109" i="1" s="1"/>
  <c r="AN109" i="1" s="1"/>
  <c r="AG86" i="1"/>
  <c r="AH86" i="1" s="1"/>
  <c r="AI86" i="1" s="1"/>
  <c r="AN86" i="1" s="1"/>
  <c r="AG65" i="1"/>
  <c r="AH65" i="1" s="1"/>
  <c r="AI65" i="1" s="1"/>
  <c r="AN65" i="1" s="1"/>
  <c r="AG159" i="1"/>
  <c r="AH159" i="1" s="1"/>
  <c r="AI159" i="1" s="1"/>
  <c r="AN159" i="1" s="1"/>
  <c r="AG71" i="1"/>
  <c r="AG15" i="1"/>
  <c r="AH15" i="1" s="1"/>
  <c r="AI15" i="1" s="1"/>
  <c r="AN15" i="1" s="1"/>
  <c r="AG177" i="1"/>
  <c r="AH177" i="1" s="1"/>
  <c r="AI177" i="1" s="1"/>
  <c r="AN177" i="1" s="1"/>
  <c r="AG151" i="1"/>
  <c r="AH151" i="1" s="1"/>
  <c r="AI151" i="1" s="1"/>
  <c r="AN151" i="1" s="1"/>
  <c r="AG103" i="1"/>
  <c r="AH103" i="1" s="1"/>
  <c r="AI103" i="1" s="1"/>
  <c r="AN103" i="1" s="1"/>
  <c r="AG57" i="1"/>
  <c r="AH57" i="1" s="1"/>
  <c r="AI57" i="1" s="1"/>
  <c r="AN57" i="1" s="1"/>
  <c r="AG55" i="1"/>
  <c r="AH55" i="1" s="1"/>
  <c r="AI55" i="1" s="1"/>
  <c r="AN55" i="1" s="1"/>
  <c r="AG47" i="1"/>
  <c r="AH47" i="1" s="1"/>
  <c r="AI47" i="1" s="1"/>
  <c r="AN47" i="1" s="1"/>
  <c r="AG28" i="1"/>
  <c r="AH28" i="1" s="1"/>
  <c r="AI28" i="1" s="1"/>
  <c r="AG206" i="1"/>
  <c r="AH206" i="1" s="1"/>
  <c r="AI206" i="1" s="1"/>
  <c r="AN206" i="1" s="1"/>
  <c r="AG127" i="1"/>
  <c r="AH127" i="1" s="1"/>
  <c r="AI127" i="1" s="1"/>
  <c r="AN127" i="1" s="1"/>
  <c r="AG118" i="1"/>
  <c r="AH118" i="1" s="1"/>
  <c r="AI118" i="1" s="1"/>
  <c r="AN118" i="1" s="1"/>
  <c r="AG105" i="1"/>
  <c r="AH105" i="1" s="1"/>
  <c r="AI105" i="1" s="1"/>
  <c r="AN105" i="1" s="1"/>
  <c r="AG76" i="1"/>
  <c r="AH76" i="1" s="1"/>
  <c r="AI76" i="1" s="1"/>
  <c r="AN76" i="1" s="1"/>
  <c r="AG53" i="1"/>
  <c r="AH53" i="1" s="1"/>
  <c r="AI53" i="1" s="1"/>
  <c r="AN53" i="1" s="1"/>
  <c r="AG49" i="1"/>
  <c r="AH49" i="1" s="1"/>
  <c r="AI49" i="1" s="1"/>
  <c r="AN49" i="1" s="1"/>
  <c r="AG16" i="1"/>
  <c r="AH16" i="1" s="1"/>
  <c r="AI16" i="1" s="1"/>
  <c r="AN16" i="1" s="1"/>
  <c r="AG132" i="1"/>
  <c r="AH132" i="1" s="1"/>
  <c r="AI132" i="1" s="1"/>
  <c r="AN132" i="1" s="1"/>
  <c r="AG116" i="1"/>
  <c r="AH116" i="1" s="1"/>
  <c r="AI116" i="1" s="1"/>
  <c r="AN116" i="1" s="1"/>
  <c r="AG84" i="1"/>
  <c r="AH84" i="1" s="1"/>
  <c r="AI84" i="1" s="1"/>
  <c r="AN84" i="1" s="1"/>
  <c r="AG40" i="1"/>
  <c r="AH40" i="1" s="1"/>
  <c r="AI40" i="1" s="1"/>
  <c r="AN40" i="1" s="1"/>
  <c r="AG26" i="1"/>
  <c r="AH26" i="1" s="1"/>
  <c r="AI26" i="1" s="1"/>
  <c r="AN26" i="1" s="1"/>
  <c r="AG19" i="1"/>
  <c r="AH19" i="1" s="1"/>
  <c r="AI19" i="1" s="1"/>
  <c r="AN19" i="1" s="1"/>
  <c r="AG209" i="1"/>
  <c r="AH209" i="1" s="1"/>
  <c r="AI209" i="1" s="1"/>
  <c r="AN209" i="1" s="1"/>
  <c r="AG64" i="1"/>
  <c r="AH64" i="1" s="1"/>
  <c r="AI64" i="1" s="1"/>
  <c r="AN64" i="1" s="1"/>
  <c r="AG140" i="1"/>
  <c r="AH140" i="1" s="1"/>
  <c r="AI140" i="1" s="1"/>
  <c r="AN140" i="1" s="1"/>
  <c r="AG128" i="1"/>
  <c r="AH128" i="1" s="1"/>
  <c r="AI128" i="1" s="1"/>
  <c r="AN128" i="1" s="1"/>
  <c r="AH96" i="1"/>
  <c r="AI96" i="1" s="1"/>
  <c r="AN96" i="1" s="1"/>
  <c r="AG87" i="1"/>
  <c r="AH87" i="1" s="1"/>
  <c r="AI87" i="1" s="1"/>
  <c r="AN87" i="1" s="1"/>
  <c r="AG69" i="1"/>
  <c r="AH69" i="1" s="1"/>
  <c r="AI69" i="1" s="1"/>
  <c r="AN69" i="1" s="1"/>
  <c r="AG45" i="1"/>
  <c r="AH45" i="1" s="1"/>
  <c r="AI45" i="1" s="1"/>
  <c r="AN45" i="1" s="1"/>
  <c r="AG144" i="1"/>
  <c r="AH144" i="1" s="1"/>
  <c r="AI144" i="1" s="1"/>
  <c r="AN144" i="1" s="1"/>
  <c r="AG200" i="1"/>
  <c r="AH200" i="1" s="1"/>
  <c r="AI200" i="1" s="1"/>
  <c r="AN200" i="1" s="1"/>
  <c r="AG32" i="1"/>
  <c r="AH32" i="1" s="1"/>
  <c r="AI32" i="1" s="1"/>
  <c r="AN32" i="1" s="1"/>
  <c r="AG196" i="1"/>
  <c r="AH196" i="1" s="1"/>
  <c r="AI196" i="1" s="1"/>
  <c r="AN196" i="1" s="1"/>
  <c r="AG133" i="1"/>
  <c r="AH133" i="1" s="1"/>
  <c r="AI133" i="1" s="1"/>
  <c r="AN133" i="1" s="1"/>
  <c r="AG126" i="1"/>
  <c r="AH126" i="1" s="1"/>
  <c r="AI126" i="1" s="1"/>
  <c r="AN126" i="1" s="1"/>
  <c r="AG124" i="1"/>
  <c r="AH124" i="1" s="1"/>
  <c r="AI124" i="1" s="1"/>
  <c r="AN124" i="1" s="1"/>
  <c r="AG117" i="1"/>
  <c r="AH117" i="1" s="1"/>
  <c r="AI117" i="1" s="1"/>
  <c r="AN117" i="1" s="1"/>
  <c r="AG110" i="1"/>
  <c r="AH110" i="1" s="1"/>
  <c r="AI110" i="1" s="1"/>
  <c r="AN110" i="1" s="1"/>
  <c r="AG108" i="1"/>
  <c r="AH108" i="1" s="1"/>
  <c r="AI108" i="1" s="1"/>
  <c r="AN108" i="1" s="1"/>
  <c r="AG101" i="1"/>
  <c r="AH101" i="1" s="1"/>
  <c r="AI101" i="1" s="1"/>
  <c r="AN101" i="1" s="1"/>
  <c r="AG94" i="1"/>
  <c r="AH94" i="1" s="1"/>
  <c r="AI94" i="1" s="1"/>
  <c r="AN94" i="1" s="1"/>
  <c r="AG85" i="1"/>
  <c r="AH85" i="1" s="1"/>
  <c r="AI85" i="1" s="1"/>
  <c r="AN85" i="1" s="1"/>
  <c r="AG78" i="1"/>
  <c r="AH78" i="1" s="1"/>
  <c r="AI78" i="1" s="1"/>
  <c r="AN78" i="1" s="1"/>
  <c r="AG56" i="1"/>
  <c r="AH56" i="1" s="1"/>
  <c r="AI56" i="1" s="1"/>
  <c r="AN56" i="1" s="1"/>
  <c r="AG41" i="1"/>
  <c r="AH41" i="1" s="1"/>
  <c r="AI41" i="1" s="1"/>
  <c r="AN41" i="1" s="1"/>
  <c r="AG27" i="1"/>
  <c r="AH27" i="1" s="1"/>
  <c r="AI27" i="1" s="1"/>
  <c r="AN27" i="1" s="1"/>
  <c r="AH22" i="1"/>
  <c r="AI22" i="1" s="1"/>
  <c r="AN22" i="1" s="1"/>
  <c r="AG156" i="1"/>
  <c r="AH156" i="1" s="1"/>
  <c r="AI156" i="1" s="1"/>
  <c r="AN156" i="1" s="1"/>
  <c r="AG20" i="1"/>
  <c r="AH20" i="1" s="1"/>
  <c r="AI20" i="1" s="1"/>
  <c r="AN20" i="1" s="1"/>
  <c r="AG210" i="1"/>
  <c r="AH210" i="1" s="1"/>
  <c r="AI210" i="1" s="1"/>
  <c r="AN210" i="1" s="1"/>
  <c r="AG39" i="1"/>
  <c r="AH39" i="1" s="1"/>
  <c r="AI39" i="1" s="1"/>
  <c r="AN39" i="1" s="1"/>
  <c r="AG168" i="1"/>
  <c r="AH168" i="1" s="1"/>
  <c r="AI168" i="1" s="1"/>
  <c r="AN168" i="1" s="1"/>
  <c r="AG152" i="1"/>
  <c r="AH152" i="1" s="1"/>
  <c r="AI152" i="1" s="1"/>
  <c r="AN152" i="1" s="1"/>
  <c r="AG145" i="1"/>
  <c r="AH145" i="1" s="1"/>
  <c r="AI145" i="1" s="1"/>
  <c r="AN145" i="1" s="1"/>
  <c r="AG143" i="1"/>
  <c r="AH143" i="1" s="1"/>
  <c r="AI143" i="1" s="1"/>
  <c r="AN143" i="1" s="1"/>
  <c r="AG113" i="1"/>
  <c r="AH113" i="1" s="1"/>
  <c r="AI113" i="1" s="1"/>
  <c r="AN113" i="1" s="1"/>
  <c r="AG97" i="1"/>
  <c r="AH97" i="1" s="1"/>
  <c r="AI97" i="1" s="1"/>
  <c r="AN97" i="1" s="1"/>
  <c r="AG81" i="1"/>
  <c r="AH81" i="1" s="1"/>
  <c r="AI81" i="1" s="1"/>
  <c r="AN81" i="1" s="1"/>
  <c r="AG72" i="1"/>
  <c r="AH72" i="1" s="1"/>
  <c r="AI72" i="1" s="1"/>
  <c r="AN72" i="1" s="1"/>
  <c r="AG61" i="1"/>
  <c r="AH61" i="1" s="1"/>
  <c r="AI61" i="1" s="1"/>
  <c r="AN61" i="1" s="1"/>
  <c r="AG48" i="1"/>
  <c r="AH48" i="1" s="1"/>
  <c r="AI48" i="1" s="1"/>
  <c r="AN48" i="1" s="1"/>
  <c r="AG44" i="1"/>
  <c r="AH44" i="1" s="1"/>
  <c r="AI44" i="1" s="1"/>
  <c r="AN44" i="1" s="1"/>
  <c r="AH185" i="1"/>
  <c r="AI185" i="1" s="1"/>
  <c r="AN185" i="1" s="1"/>
  <c r="AG136" i="1"/>
  <c r="AH136" i="1" s="1"/>
  <c r="AI136" i="1" s="1"/>
  <c r="AN136" i="1" s="1"/>
  <c r="AG120" i="1"/>
  <c r="AH120" i="1" s="1"/>
  <c r="AI120" i="1" s="1"/>
  <c r="AN120" i="1" s="1"/>
  <c r="AH104" i="1"/>
  <c r="AI104" i="1" s="1"/>
  <c r="AN104" i="1" s="1"/>
  <c r="AG95" i="1"/>
  <c r="AH95" i="1" s="1"/>
  <c r="AI95" i="1" s="1"/>
  <c r="AN95" i="1" s="1"/>
  <c r="AG79" i="1"/>
  <c r="AH79" i="1" s="1"/>
  <c r="AI79" i="1" s="1"/>
  <c r="AN79" i="1" s="1"/>
  <c r="AG70" i="1"/>
  <c r="AH70" i="1" s="1"/>
  <c r="AI70" i="1" s="1"/>
  <c r="AN70" i="1" s="1"/>
  <c r="AG46" i="1"/>
  <c r="AH46" i="1" s="1"/>
  <c r="AI46" i="1" s="1"/>
  <c r="AN46" i="1" s="1"/>
  <c r="AN208" i="1"/>
  <c r="AN166" i="1"/>
  <c r="AN146" i="1"/>
  <c r="AN66" i="1"/>
  <c r="AN51" i="1"/>
  <c r="AG176" i="1"/>
  <c r="AH176" i="1" s="1"/>
  <c r="AI176" i="1" s="1"/>
  <c r="AN176" i="1" s="1"/>
  <c r="AH164" i="1"/>
  <c r="AI164" i="1" s="1"/>
  <c r="AN164" i="1" s="1"/>
  <c r="AH155" i="1"/>
  <c r="AI155" i="1" s="1"/>
  <c r="AN155" i="1" s="1"/>
  <c r="AG162" i="1"/>
  <c r="AH162" i="1" s="1"/>
  <c r="AI162" i="1" s="1"/>
  <c r="AN162" i="1" s="1"/>
  <c r="AH139" i="1"/>
  <c r="AI139" i="1" s="1"/>
  <c r="AN139" i="1" s="1"/>
  <c r="AH107" i="1"/>
  <c r="AI107" i="1" s="1"/>
  <c r="AN107" i="1" s="1"/>
  <c r="AH91" i="1"/>
  <c r="AI91" i="1" s="1"/>
  <c r="AN91" i="1" s="1"/>
  <c r="AN58" i="1"/>
  <c r="AH211" i="1"/>
  <c r="AI211" i="1" s="1"/>
  <c r="AN211" i="1" s="1"/>
  <c r="AG192" i="1"/>
  <c r="AH192" i="1" s="1"/>
  <c r="AI192" i="1" s="1"/>
  <c r="AN192" i="1" s="1"/>
  <c r="AG160" i="1"/>
  <c r="AH160" i="1" s="1"/>
  <c r="AI160" i="1" s="1"/>
  <c r="AN160" i="1" s="1"/>
  <c r="AN90" i="1"/>
  <c r="AN74" i="1"/>
  <c r="AN50" i="1"/>
  <c r="AG201" i="1"/>
  <c r="AH201" i="1" s="1"/>
  <c r="AI201" i="1" s="1"/>
  <c r="AN201" i="1" s="1"/>
  <c r="AG199" i="1"/>
  <c r="AH199" i="1" s="1"/>
  <c r="AI199" i="1" s="1"/>
  <c r="AN199" i="1" s="1"/>
  <c r="AG198" i="1"/>
  <c r="AH198" i="1" s="1"/>
  <c r="AI198" i="1" s="1"/>
  <c r="AN198" i="1" s="1"/>
  <c r="AH174" i="1"/>
  <c r="AI174" i="1" s="1"/>
  <c r="AN174" i="1" s="1"/>
  <c r="AH147" i="1"/>
  <c r="AI147" i="1" s="1"/>
  <c r="AN147" i="1" s="1"/>
  <c r="AH167" i="1"/>
  <c r="AI167" i="1" s="1"/>
  <c r="AN167" i="1" s="1"/>
  <c r="AG184" i="1"/>
  <c r="AH184" i="1" s="1"/>
  <c r="AI184" i="1" s="1"/>
  <c r="AN184" i="1" s="1"/>
  <c r="AH183" i="1"/>
  <c r="AI183" i="1" s="1"/>
  <c r="AN183" i="1" s="1"/>
  <c r="AG175" i="1"/>
  <c r="AH175" i="1" s="1"/>
  <c r="AI175" i="1" s="1"/>
  <c r="AN175" i="1" s="1"/>
  <c r="AG161" i="1"/>
  <c r="AH161" i="1" s="1"/>
  <c r="AI161" i="1" s="1"/>
  <c r="AN161" i="1" s="1"/>
  <c r="AH131" i="1"/>
  <c r="AI131" i="1" s="1"/>
  <c r="AN131" i="1" s="1"/>
  <c r="AG163" i="1"/>
  <c r="AH163" i="1" s="1"/>
  <c r="AI163" i="1" s="1"/>
  <c r="AN163" i="1" s="1"/>
  <c r="AH71" i="1"/>
  <c r="AI71" i="1" s="1"/>
  <c r="AN71" i="1" s="1"/>
  <c r="AH63" i="1"/>
  <c r="AI63" i="1" s="1"/>
  <c r="AN63" i="1" s="1"/>
  <c r="AH150" i="1"/>
  <c r="AI150" i="1" s="1"/>
  <c r="AN150" i="1" s="1"/>
  <c r="AH102" i="1"/>
  <c r="AI102" i="1" s="1"/>
  <c r="AN102" i="1" s="1"/>
  <c r="AH62" i="1"/>
  <c r="AI62" i="1" s="1"/>
  <c r="AN62" i="1" s="1"/>
  <c r="AH54" i="1"/>
  <c r="AI54" i="1" s="1"/>
  <c r="AN54" i="1" s="1"/>
  <c r="AH157" i="1"/>
  <c r="AI157" i="1" s="1"/>
  <c r="AN157" i="1" s="1"/>
  <c r="AH93" i="1"/>
  <c r="AI93" i="1" s="1"/>
  <c r="AN93" i="1" s="1"/>
  <c r="AH77" i="1"/>
  <c r="AI77" i="1" s="1"/>
  <c r="AN77" i="1" s="1"/>
  <c r="AN28" i="1"/>
  <c r="AH11" i="1"/>
  <c r="AI11" i="1" s="1"/>
  <c r="AN11" i="1" s="1"/>
  <c r="AH34" i="1"/>
  <c r="AI34" i="1" s="1"/>
  <c r="AN34" i="1" s="1"/>
  <c r="AH10" i="1"/>
  <c r="AI10" i="1" s="1"/>
  <c r="AN10" i="1" s="1"/>
  <c r="AH33" i="1"/>
  <c r="AI33" i="1" s="1"/>
  <c r="AN33" i="1" s="1"/>
  <c r="AH25" i="1"/>
  <c r="AI25" i="1" s="1"/>
  <c r="AN25" i="1" s="1"/>
  <c r="AH17" i="1"/>
  <c r="AI17" i="1" s="1"/>
  <c r="AN17" i="1" s="1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C3" i="1"/>
  <c r="AG3" i="1" s="1"/>
  <c r="AH3" i="1" s="1"/>
  <c r="AI3" i="1" s="1"/>
  <c r="AN3" i="1" s="1"/>
  <c r="AC4" i="1"/>
  <c r="AG4" i="1" s="1"/>
  <c r="AC5" i="1"/>
  <c r="AG5" i="1" s="1"/>
  <c r="AC6" i="1"/>
  <c r="AG6" i="1" s="1"/>
  <c r="AH6" i="1" s="1"/>
  <c r="AI6" i="1" s="1"/>
  <c r="AN6" i="1" s="1"/>
  <c r="AC7" i="1"/>
  <c r="AG7" i="1" s="1"/>
  <c r="AC8" i="1"/>
  <c r="AG8" i="1" s="1"/>
  <c r="AC9" i="1"/>
  <c r="AG9" i="1" s="1"/>
  <c r="AC2" i="1"/>
  <c r="AG2" i="1" s="1"/>
  <c r="AH7" i="1" l="1"/>
  <c r="AI7" i="1" s="1"/>
  <c r="AN7" i="1" s="1"/>
  <c r="AH8" i="1"/>
  <c r="AI8" i="1" s="1"/>
  <c r="AN8" i="1" s="1"/>
  <c r="AH9" i="1"/>
  <c r="AI9" i="1" s="1"/>
  <c r="AN9" i="1" s="1"/>
  <c r="AH2" i="1"/>
  <c r="AI2" i="1" s="1"/>
  <c r="AN2" i="1" s="1"/>
  <c r="AH4" i="1"/>
  <c r="AI4" i="1" s="1"/>
  <c r="AN4" i="1" s="1"/>
  <c r="AH5" i="1"/>
  <c r="AI5" i="1" s="1"/>
  <c r="A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Q1" authorId="0" shapeId="0" xr:uid="{FFE2BD8D-7126-487E-BA42-2771152F335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运输费用</t>
        </r>
      </text>
    </comment>
    <comment ref="W1" authorId="0" shapeId="0" xr:uid="{49F2EA65-DBFC-4FAF-AEA1-BD9EEC81BE5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托收费用</t>
        </r>
      </text>
    </comment>
    <comment ref="AC1" authorId="0" shapeId="0" xr:uid="{6AEB46B5-16A5-4D07-9D98-073ED86BCD3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实际运输包裹数</t>
        </r>
      </text>
    </comment>
    <comment ref="AD1" authorId="0" shapeId="0" xr:uid="{B4F7895B-9744-4959-BD12-E06A71B5561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实际运输单个包裹的重量</t>
        </r>
      </text>
    </comment>
  </commentList>
</comments>
</file>

<file path=xl/sharedStrings.xml><?xml version="1.0" encoding="utf-8"?>
<sst xmlns="http://schemas.openxmlformats.org/spreadsheetml/2006/main" count="1607" uniqueCount="813">
  <si>
    <t>Contra reembolsos</t>
  </si>
  <si>
    <t>S Malaga</t>
  </si>
  <si>
    <t>S Sevilla</t>
  </si>
  <si>
    <t>S Valencia</t>
  </si>
  <si>
    <t>Stock in spain electronics s.l</t>
  </si>
  <si>
    <t>Fecha</t>
    <phoneticPr fontId="1" type="noConversion"/>
  </si>
  <si>
    <t>Exp.</t>
    <phoneticPr fontId="1" type="noConversion"/>
  </si>
  <si>
    <t>Bul</t>
    <phoneticPr fontId="1" type="noConversion"/>
  </si>
  <si>
    <t>Kilos</t>
    <phoneticPr fontId="1" type="noConversion"/>
  </si>
  <si>
    <t>Orig/Dest</t>
  </si>
  <si>
    <t>Orig/Dest</t>
    <phoneticPr fontId="1" type="noConversion"/>
  </si>
  <si>
    <t>Albarán</t>
    <phoneticPr fontId="1" type="noConversion"/>
  </si>
  <si>
    <t>Remitente/Consig.</t>
    <phoneticPr fontId="1" type="noConversion"/>
  </si>
  <si>
    <t>Portes</t>
    <phoneticPr fontId="1" type="noConversion"/>
  </si>
  <si>
    <t>Gastos
Reembo Gastos</t>
    <phoneticPr fontId="1" type="noConversion"/>
  </si>
  <si>
    <t>Total</t>
    <phoneticPr fontId="1" type="noConversion"/>
  </si>
  <si>
    <t>Seguro</t>
    <phoneticPr fontId="1" type="noConversion"/>
  </si>
  <si>
    <t>SAD</t>
    <phoneticPr fontId="1" type="noConversion"/>
  </si>
  <si>
    <t>Zhongzhong2022 s.l</t>
  </si>
  <si>
    <t>S Benidorm</t>
  </si>
  <si>
    <t>S Cordoba</t>
  </si>
  <si>
    <t>S Murcia</t>
  </si>
  <si>
    <t>MAIL 20/07</t>
  </si>
  <si>
    <t>Comercio ideal 2015 s.l</t>
  </si>
  <si>
    <t>LZaragoza</t>
  </si>
  <si>
    <t>Hiper asia zhu s.l</t>
  </si>
  <si>
    <t>Fang xiang mao s.l</t>
  </si>
  <si>
    <t>BUL</t>
    <phoneticPr fontId="1" type="noConversion"/>
  </si>
  <si>
    <t>KILO</t>
    <phoneticPr fontId="1" type="noConversion"/>
  </si>
  <si>
    <t>S Estepa</t>
    <phoneticPr fontId="1" type="noConversion"/>
  </si>
  <si>
    <t>Madrid</t>
    <phoneticPr fontId="1" type="noConversion"/>
  </si>
  <si>
    <t>MAS</t>
  </si>
  <si>
    <t>MAS</t>
    <phoneticPr fontId="1" type="noConversion"/>
  </si>
  <si>
    <t>DEST</t>
    <phoneticPr fontId="1" type="noConversion"/>
  </si>
  <si>
    <t>porte</t>
    <phoneticPr fontId="1" type="noConversion"/>
  </si>
  <si>
    <t>A</t>
  </si>
  <si>
    <t>A</t>
    <phoneticPr fontId="1" type="noConversion"/>
  </si>
  <si>
    <t>MODEL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</si>
  <si>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</si>
  <si>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</si>
  <si>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</si>
  <si>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</si>
  <si>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</si>
  <si>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</si>
  <si>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BULTOS</t>
    <phoneticPr fontId="1" type="noConversion"/>
  </si>
  <si>
    <t>PORTES</t>
    <phoneticPr fontId="1" type="noConversion"/>
  </si>
  <si>
    <t>MAXIMAS-V</t>
    <phoneticPr fontId="1" type="noConversion"/>
  </si>
  <si>
    <t>MAXIMAS-KG</t>
    <phoneticPr fontId="1" type="noConversion"/>
  </si>
  <si>
    <t>PENINSULA</t>
    <phoneticPr fontId="1" type="noConversion"/>
  </si>
  <si>
    <t>PORTUGAL-A</t>
    <phoneticPr fontId="1" type="noConversion"/>
  </si>
  <si>
    <t>`</t>
    <phoneticPr fontId="1" type="noConversion"/>
  </si>
  <si>
    <t>PORTUGAL-B</t>
    <phoneticPr fontId="1" type="noConversion"/>
  </si>
  <si>
    <t>PORTUGAL-C</t>
    <phoneticPr fontId="1" type="noConversion"/>
  </si>
  <si>
    <t>modelo</t>
    <phoneticPr fontId="1" type="noConversion"/>
  </si>
  <si>
    <t>S San andres de la barca</t>
    <phoneticPr fontId="1" type="noConversion"/>
  </si>
  <si>
    <t>S Malaga</t>
    <phoneticPr fontId="1" type="noConversion"/>
  </si>
  <si>
    <t>S Sevilla</t>
    <phoneticPr fontId="1" type="noConversion"/>
  </si>
  <si>
    <t>S Los barrios</t>
    <phoneticPr fontId="1" type="noConversion"/>
  </si>
  <si>
    <t>S Alcala de guadaira</t>
    <phoneticPr fontId="1" type="noConversion"/>
  </si>
  <si>
    <t>S Sisante</t>
    <phoneticPr fontId="1" type="noConversion"/>
  </si>
  <si>
    <t>S Villanueva de castellon</t>
    <phoneticPr fontId="1" type="noConversion"/>
  </si>
  <si>
    <t>S Mula</t>
    <phoneticPr fontId="1" type="noConversion"/>
  </si>
  <si>
    <t>S El ejido</t>
    <phoneticPr fontId="1" type="noConversion"/>
  </si>
  <si>
    <t>S Posadas</t>
    <phoneticPr fontId="1" type="noConversion"/>
  </si>
  <si>
    <t>S Punta umbria</t>
    <phoneticPr fontId="1" type="noConversion"/>
  </si>
  <si>
    <t>S Huelva</t>
    <phoneticPr fontId="1" type="noConversion"/>
  </si>
  <si>
    <t>S Castilleja de la cuesta</t>
    <phoneticPr fontId="1" type="noConversion"/>
  </si>
  <si>
    <t>S Torrevieja</t>
    <phoneticPr fontId="1" type="noConversion"/>
  </si>
  <si>
    <t>S Alfaz del pi</t>
    <phoneticPr fontId="1" type="noConversion"/>
  </si>
  <si>
    <t>S Ibi</t>
    <phoneticPr fontId="1" type="noConversion"/>
  </si>
  <si>
    <t>S Mijas</t>
    <phoneticPr fontId="1" type="noConversion"/>
  </si>
  <si>
    <t>S Chilches</t>
    <phoneticPr fontId="1" type="noConversion"/>
  </si>
  <si>
    <t>S Totana</t>
    <phoneticPr fontId="1" type="noConversion"/>
  </si>
  <si>
    <t>S Denia</t>
    <phoneticPr fontId="1" type="noConversion"/>
  </si>
  <si>
    <t>S Los palacios y villafranc</t>
    <phoneticPr fontId="1" type="noConversion"/>
  </si>
  <si>
    <t>S Cadiz</t>
    <phoneticPr fontId="1" type="noConversion"/>
  </si>
  <si>
    <t>S Almendralejo</t>
    <phoneticPr fontId="1" type="noConversion"/>
  </si>
  <si>
    <t>LBadalona</t>
    <phoneticPr fontId="1" type="noConversion"/>
  </si>
  <si>
    <t>LBarcelona</t>
    <phoneticPr fontId="1" type="noConversion"/>
  </si>
  <si>
    <t>LBenidorm</t>
    <phoneticPr fontId="1" type="noConversion"/>
  </si>
  <si>
    <t>LCastellon</t>
    <phoneticPr fontId="1" type="noConversion"/>
  </si>
  <si>
    <t>LCee</t>
    <phoneticPr fontId="1" type="noConversion"/>
  </si>
  <si>
    <t>LDos hermanas</t>
    <phoneticPr fontId="1" type="noConversion"/>
  </si>
  <si>
    <t>LLlerena</t>
    <phoneticPr fontId="1" type="noConversion"/>
  </si>
  <si>
    <t>LMálaga</t>
    <phoneticPr fontId="1" type="noConversion"/>
  </si>
  <si>
    <t>LSevilla</t>
    <phoneticPr fontId="1" type="noConversion"/>
  </si>
  <si>
    <t>LValencia</t>
    <phoneticPr fontId="1" type="noConversion"/>
  </si>
  <si>
    <t>LZaragoza</t>
    <phoneticPr fontId="1" type="noConversion"/>
  </si>
  <si>
    <t>S Alcira</t>
    <phoneticPr fontId="1" type="noConversion"/>
  </si>
  <si>
    <t>S Alicante</t>
    <phoneticPr fontId="1" type="noConversion"/>
  </si>
  <si>
    <t>S Aspe</t>
    <phoneticPr fontId="1" type="noConversion"/>
  </si>
  <si>
    <t>S Badajoz</t>
    <phoneticPr fontId="1" type="noConversion"/>
  </si>
  <si>
    <t>S Barbate</t>
    <phoneticPr fontId="1" type="noConversion"/>
  </si>
  <si>
    <t>S Baza</t>
    <phoneticPr fontId="1" type="noConversion"/>
  </si>
  <si>
    <t>S Benidorm</t>
    <phoneticPr fontId="1" type="noConversion"/>
  </si>
  <si>
    <t>S Caceres</t>
    <phoneticPr fontId="1" type="noConversion"/>
  </si>
  <si>
    <t>S Carcaixent</t>
    <phoneticPr fontId="1" type="noConversion"/>
  </si>
  <si>
    <t>S Castellon</t>
    <phoneticPr fontId="1" type="noConversion"/>
  </si>
  <si>
    <t>S Castillo, el (san luis de</t>
    <phoneticPr fontId="1" type="noConversion"/>
  </si>
  <si>
    <t>S Catarroja</t>
    <phoneticPr fontId="1" type="noConversion"/>
  </si>
  <si>
    <t>S El puerto de santa mari</t>
    <phoneticPr fontId="1" type="noConversion"/>
  </si>
  <si>
    <t>S Elche</t>
    <phoneticPr fontId="1" type="noConversion"/>
  </si>
  <si>
    <t>S Espartinas</t>
    <phoneticPr fontId="1" type="noConversion"/>
  </si>
  <si>
    <t>S Fuengirola</t>
    <phoneticPr fontId="1" type="noConversion"/>
  </si>
  <si>
    <t>S Hellin</t>
    <phoneticPr fontId="1" type="noConversion"/>
  </si>
  <si>
    <t>S Jerez de la frontera</t>
    <phoneticPr fontId="1" type="noConversion"/>
  </si>
  <si>
    <t>S La linea de la concepci</t>
    <phoneticPr fontId="1" type="noConversion"/>
  </si>
  <si>
    <t>S La roda</t>
    <phoneticPr fontId="1" type="noConversion"/>
  </si>
  <si>
    <t>S Las gabias</t>
    <phoneticPr fontId="1" type="noConversion"/>
  </si>
  <si>
    <t>S Linares</t>
    <phoneticPr fontId="1" type="noConversion"/>
  </si>
  <si>
    <t>S Lisboa</t>
    <phoneticPr fontId="1" type="noConversion"/>
  </si>
  <si>
    <t>S Llerena</t>
    <phoneticPr fontId="1" type="noConversion"/>
  </si>
  <si>
    <t>S Lorca</t>
    <phoneticPr fontId="1" type="noConversion"/>
  </si>
  <si>
    <t>S Moguer</t>
    <phoneticPr fontId="1" type="noConversion"/>
  </si>
  <si>
    <t>S Moriles</t>
    <phoneticPr fontId="1" type="noConversion"/>
  </si>
  <si>
    <t>S Motril</t>
    <phoneticPr fontId="1" type="noConversion"/>
  </si>
  <si>
    <t>S Murcia</t>
    <phoneticPr fontId="1" type="noConversion"/>
  </si>
  <si>
    <t>S Punta prima</t>
    <phoneticPr fontId="1" type="noConversion"/>
  </si>
  <si>
    <t>S Rincon de la victoria</t>
    <phoneticPr fontId="1" type="noConversion"/>
  </si>
  <si>
    <t>S Rojales</t>
    <phoneticPr fontId="1" type="noConversion"/>
  </si>
  <si>
    <t>S Ronda</t>
    <phoneticPr fontId="1" type="noConversion"/>
  </si>
  <si>
    <t>S Roquetas de mar</t>
    <phoneticPr fontId="1" type="noConversion"/>
  </si>
  <si>
    <t>S San luis de sabinillas</t>
    <phoneticPr fontId="1" type="noConversion"/>
  </si>
  <si>
    <t>S San pedro del pinatar</t>
    <phoneticPr fontId="1" type="noConversion"/>
  </si>
  <si>
    <t>S San roque</t>
    <phoneticPr fontId="1" type="noConversion"/>
  </si>
  <si>
    <t>S Tomelloso</t>
    <phoneticPr fontId="1" type="noConversion"/>
  </si>
  <si>
    <t>S Torre del mar</t>
    <phoneticPr fontId="1" type="noConversion"/>
  </si>
  <si>
    <t>S Yecla</t>
    <phoneticPr fontId="1" type="noConversion"/>
  </si>
  <si>
    <t>TOTAL</t>
    <phoneticPr fontId="1" type="noConversion"/>
  </si>
  <si>
    <t>校验结果</t>
    <phoneticPr fontId="1" type="noConversion"/>
  </si>
  <si>
    <t>备注</t>
    <phoneticPr fontId="1" type="noConversion"/>
  </si>
  <si>
    <t>托收金额</t>
    <phoneticPr fontId="1" type="noConversion"/>
  </si>
  <si>
    <t>托收时间</t>
    <phoneticPr fontId="1" type="noConversion"/>
  </si>
  <si>
    <t>托收佣金</t>
    <phoneticPr fontId="1" type="noConversion"/>
  </si>
  <si>
    <t>公司</t>
  </si>
  <si>
    <t>时间</t>
  </si>
  <si>
    <t>订单号</t>
  </si>
  <si>
    <t>金额</t>
  </si>
  <si>
    <t>客户名称</t>
  </si>
  <si>
    <t>校验结果</t>
    <phoneticPr fontId="1" type="noConversion"/>
  </si>
  <si>
    <t>LAspe</t>
  </si>
  <si>
    <t>S Albeta</t>
  </si>
  <si>
    <t>S Baracaldo</t>
  </si>
  <si>
    <t>S Torrijos</t>
  </si>
  <si>
    <t>S Vigo</t>
  </si>
  <si>
    <t>S Badalona</t>
  </si>
  <si>
    <t>S Mos</t>
  </si>
  <si>
    <t>S San sebastian</t>
  </si>
  <si>
    <t>S Madrid</t>
  </si>
  <si>
    <t>S Ortigueira</t>
  </si>
  <si>
    <t>S Burgos</t>
  </si>
  <si>
    <t>S Toro</t>
  </si>
  <si>
    <t>S Sestao</t>
  </si>
  <si>
    <t>S Castellar del valles</t>
  </si>
  <si>
    <t>S Villanueva de la torre</t>
  </si>
  <si>
    <t>S Cuenca</t>
  </si>
  <si>
    <t>S Laracha</t>
  </si>
  <si>
    <t>S Zaragoza</t>
  </si>
  <si>
    <t>S Valladolid</t>
  </si>
  <si>
    <t>S Beniajan</t>
  </si>
  <si>
    <t>S Pontes de garcia rodrig</t>
  </si>
  <si>
    <t>S Ourense</t>
  </si>
  <si>
    <t>S Coslada</t>
  </si>
  <si>
    <t>S Illescas</t>
  </si>
  <si>
    <t>S Laguna de duero</t>
  </si>
  <si>
    <t>S Tafalla</t>
  </si>
  <si>
    <t>S Bejar</t>
  </si>
  <si>
    <t>S Manises</t>
  </si>
  <si>
    <t>S Zuera</t>
  </si>
  <si>
    <t>S Pineda de mar</t>
  </si>
  <si>
    <t>S Pedreda (iria)</t>
  </si>
  <si>
    <t>MAIL 20/06</t>
  </si>
  <si>
    <t>GXSD202307030013</t>
  </si>
  <si>
    <t>000162307040824B</t>
  </si>
  <si>
    <t>GXSD202307060004</t>
  </si>
  <si>
    <t>MAIL 05/07</t>
  </si>
  <si>
    <t>Qiujun ping</t>
  </si>
  <si>
    <t>Litxu megapark s.l.</t>
  </si>
  <si>
    <t>Hiper torrijos s.l</t>
  </si>
  <si>
    <t>S&amp;l shop s.l</t>
  </si>
  <si>
    <t>Asjeyu s.l.</t>
  </si>
  <si>
    <t>Oriental qiu s.l ????</t>
  </si>
  <si>
    <t>Cheng hong</t>
  </si>
  <si>
    <t>Corte chino zhou s.l</t>
  </si>
  <si>
    <t>Unihome ortegal s.l</t>
  </si>
  <si>
    <t>Rachida chaabi</t>
  </si>
  <si>
    <t>Good home toro s.l</t>
  </si>
  <si>
    <t>Dulce casa-2??</t>
  </si>
  <si>
    <t>Ibarcenter 2021 s.l</t>
  </si>
  <si>
    <t>Cousineshop 2019 s.l</t>
  </si>
  <si>
    <t>Changzong li</t>
  </si>
  <si>
    <t>El azrak merjani hamza</t>
  </si>
  <si>
    <t>Teming cheng</t>
  </si>
  <si>
    <t>Xuezhen chen</t>
  </si>
  <si>
    <t>Junli ye</t>
  </si>
  <si>
    <t>Huang jia 88 s.l.u</t>
  </si>
  <si>
    <t>Junyan zhang</t>
  </si>
  <si>
    <t>Jianing xu</t>
  </si>
  <si>
    <t>Fengting qiu</t>
  </si>
  <si>
    <t>Home illescas s.l</t>
  </si>
  <si>
    <t>Gran laguna 2011 s.l</t>
  </si>
  <si>
    <t>Megabazar arroyo s.l</t>
  </si>
  <si>
    <t>Yun lai fu s.l.</t>
  </si>
  <si>
    <t>Best decoracion house s.l</t>
  </si>
  <si>
    <t>Liuguang xu</t>
  </si>
  <si>
    <t>Guanhai du</t>
  </si>
  <si>
    <t>Kasana system sunshine s.l               6,42</t>
  </si>
  <si>
    <t>Chollos el barato s.l</t>
  </si>
  <si>
    <t>Phonefans s.l</t>
  </si>
  <si>
    <t>Super chino galicia lf s.l</t>
  </si>
  <si>
    <t>S Vic</t>
  </si>
  <si>
    <t>S A coruña</t>
  </si>
  <si>
    <t>S Vincios (santa mariña)</t>
  </si>
  <si>
    <t>S Corbillon</t>
  </si>
  <si>
    <t>S Medina del campo</t>
  </si>
  <si>
    <t>S Villarrubia de los ojos</t>
  </si>
  <si>
    <t>S Arevalo</t>
  </si>
  <si>
    <t>S A  coruña</t>
  </si>
  <si>
    <t>S Barcelona</t>
  </si>
  <si>
    <t>S Poligono industrial poco</t>
  </si>
  <si>
    <t>LManises</t>
  </si>
  <si>
    <t>S Roa</t>
  </si>
  <si>
    <t>S Villalonga</t>
  </si>
  <si>
    <t>S Berango</t>
  </si>
  <si>
    <t>S Tarragona</t>
  </si>
  <si>
    <t>S Lugo</t>
  </si>
  <si>
    <t>S Montouto</t>
  </si>
  <si>
    <t>S Medina de pomar</t>
  </si>
  <si>
    <t>S Cunit</t>
  </si>
  <si>
    <t>S Oleiros</t>
  </si>
  <si>
    <t>S Colmenar viejo</t>
  </si>
  <si>
    <t>S Atarfe</t>
  </si>
  <si>
    <t>S Chapela</t>
  </si>
  <si>
    <t>S Mostoles</t>
  </si>
  <si>
    <t>GXSD202307070008</t>
  </si>
  <si>
    <t>GXSD202307070012</t>
  </si>
  <si>
    <t>GXSD202307100022</t>
  </si>
  <si>
    <t>GXSD202307100010</t>
  </si>
  <si>
    <t>MAIL 06/07</t>
  </si>
  <si>
    <t>GXSD202307110007</t>
  </si>
  <si>
    <t>000145407110635D</t>
  </si>
  <si>
    <t>2º reparto</t>
  </si>
  <si>
    <t>Hiper pajaritas s.l.u</t>
  </si>
  <si>
    <t>Yan jiang</t>
  </si>
  <si>
    <t>Market family xu s.l</t>
  </si>
  <si>
    <t>Amig corvillon s.l</t>
  </si>
  <si>
    <t>Gran medina s.l</t>
  </si>
  <si>
    <t>Vidal home 1688 s.l</t>
  </si>
  <si>
    <t>Gran bazar familia s.l</t>
  </si>
  <si>
    <t>Junjun jin</t>
  </si>
  <si>
    <t>Teis vigo s.l</t>
  </si>
  <si>
    <t>Mec net electronics s.l</t>
  </si>
  <si>
    <t>Xin ou import s.l ??</t>
  </si>
  <si>
    <t>Mobile factory</t>
  </si>
  <si>
    <t>Caiwei chen</t>
  </si>
  <si>
    <t>Guanglu wang</t>
  </si>
  <si>
    <t>Chaoqun du</t>
  </si>
  <si>
    <t>Ying ye importanciones s.l</t>
  </si>
  <si>
    <t>Valerio garcia lopez</t>
  </si>
  <si>
    <t>Xiaodie ye</t>
  </si>
  <si>
    <t>Lifemarket 2022 s.l</t>
  </si>
  <si>
    <t>Yuping ruan wu s.l-????</t>
  </si>
  <si>
    <t>Jiayi zhang</t>
  </si>
  <si>
    <t>Junyong wu</t>
  </si>
  <si>
    <t>Yi man ne li s.l.</t>
  </si>
  <si>
    <t>Haiping liu</t>
  </si>
  <si>
    <t>Home oleiros s.l</t>
  </si>
  <si>
    <t>Supermercados superfoods</t>
  </si>
  <si>
    <t>Alimentacion gran muralla s.l</t>
  </si>
  <si>
    <t>Zhuo yuan s.l</t>
  </si>
  <si>
    <t>Kunfeng chen</t>
  </si>
  <si>
    <t>Red cool s.l</t>
  </si>
  <si>
    <t>Casa del sureste s.l</t>
  </si>
  <si>
    <t>Doki 168 s.l</t>
  </si>
  <si>
    <t>S Santiago de compostel</t>
  </si>
  <si>
    <t>S Bilbao</t>
  </si>
  <si>
    <t>S Peralta</t>
  </si>
  <si>
    <t>S Cordovilla</t>
  </si>
  <si>
    <t>S Villares de la reina</t>
  </si>
  <si>
    <t>S Ladredo (la felguera)</t>
  </si>
  <si>
    <t>S Gijon</t>
  </si>
  <si>
    <t>S Villar de infesta</t>
  </si>
  <si>
    <t>S Ponteareas</t>
  </si>
  <si>
    <t>S Santurtzi</t>
  </si>
  <si>
    <t>S Santa perpetua de mog</t>
  </si>
  <si>
    <t>S San martiño de mondoñ</t>
  </si>
  <si>
    <t>S Torre (ferrol)</t>
  </si>
  <si>
    <t>S Espiritu santo (osedo)</t>
  </si>
  <si>
    <t>S Barbera del valles</t>
  </si>
  <si>
    <t>S Bisbal d'emporda, la</t>
  </si>
  <si>
    <t>S Teruel</t>
  </si>
  <si>
    <t>S Crevillent</t>
  </si>
  <si>
    <t>S Manresa</t>
  </si>
  <si>
    <t>S A  cañiza</t>
  </si>
  <si>
    <t>GXSD202307120001</t>
  </si>
  <si>
    <t>GXSD202307170020</t>
  </si>
  <si>
    <t>GXSD202307170010</t>
  </si>
  <si>
    <t>000228707181577B</t>
  </si>
  <si>
    <t>GXSD202307190016</t>
  </si>
  <si>
    <t>Made in china 2022 s.l ??</t>
  </si>
  <si>
    <t>Multiprecios ying santiago s.l</t>
  </si>
  <si>
    <t>Juhe yan-xin he c.b</t>
  </si>
  <si>
    <t>Yan aimin, yan shaochang y</t>
  </si>
  <si>
    <t>Yingying maoxu</t>
  </si>
  <si>
    <t>Te esperamos s.l.</t>
  </si>
  <si>
    <t>Hiperasia s.l.u</t>
  </si>
  <si>
    <t>Huadali s.l</t>
  </si>
  <si>
    <t>Guofeng liang</t>
  </si>
  <si>
    <t>La familia zhou s.l</t>
  </si>
  <si>
    <t>Gran bazar hao li s.l.</t>
  </si>
  <si>
    <t>Shoppong center ponteareas</t>
  </si>
  <si>
    <t>Teccova 67-a s.l</t>
  </si>
  <si>
    <t>Ycadri 2010 s.l.u</t>
  </si>
  <si>
    <t>Qian feng 2011 s.l</t>
  </si>
  <si>
    <t>Ideahome barcelona s.l</t>
  </si>
  <si>
    <t>Anisoar clouds s.l</t>
  </si>
  <si>
    <t>Home asia store s.l.u</t>
  </si>
  <si>
    <t>Mobile factory-????</t>
  </si>
  <si>
    <t>Kimhowe 1982 s.l</t>
  </si>
  <si>
    <t>Wei jiong liu lin</t>
  </si>
  <si>
    <t>Wyr hipermarket s.l</t>
  </si>
  <si>
    <t>Xiaojun chen</t>
  </si>
  <si>
    <t>Nhafkra 050 s.l</t>
  </si>
  <si>
    <t>Mundomaxi sl</t>
  </si>
  <si>
    <t>Bazar family 2020 s.l</t>
  </si>
  <si>
    <t>Yuding hu</t>
  </si>
  <si>
    <t>Fangzheng s.l</t>
  </si>
  <si>
    <t>Miaolei wang</t>
  </si>
  <si>
    <t>Xhc brico 2019 s.l</t>
  </si>
  <si>
    <t>Xina center s.l</t>
  </si>
  <si>
    <t>Suli zheng</t>
  </si>
  <si>
    <t>Zhu guofeng</t>
  </si>
  <si>
    <t>Huanliang yang</t>
  </si>
  <si>
    <t>Le wang</t>
  </si>
  <si>
    <t>S Cangas</t>
  </si>
  <si>
    <t>S Cambados</t>
  </si>
  <si>
    <t>LLlanera</t>
  </si>
  <si>
    <t>S Cee</t>
  </si>
  <si>
    <t>S Lloret de mar</t>
  </si>
  <si>
    <t>S Lerida</t>
  </si>
  <si>
    <t>S Tamarite de litera</t>
  </si>
  <si>
    <t>S Monzon</t>
  </si>
  <si>
    <t>S Llica d amunt</t>
  </si>
  <si>
    <t>S Torrejon de ardoz</t>
  </si>
  <si>
    <t>S Ajalvir</t>
  </si>
  <si>
    <t>S Leganes</t>
  </si>
  <si>
    <t>S Sabadell</t>
  </si>
  <si>
    <t>S Lliça de vall</t>
  </si>
  <si>
    <t>S Vimianzo</t>
  </si>
  <si>
    <t>S Noia</t>
  </si>
  <si>
    <t>S Rianxo</t>
  </si>
  <si>
    <t>000140907190591B</t>
  </si>
  <si>
    <t>GXSD202307200015</t>
  </si>
  <si>
    <t>000203207181273B</t>
  </si>
  <si>
    <t>000103207200165C</t>
  </si>
  <si>
    <t>000288707212135B</t>
  </si>
  <si>
    <t>GXSD202307210007</t>
  </si>
  <si>
    <t>Dengrong liu</t>
  </si>
  <si>
    <t>Multihogar cambados s.l</t>
  </si>
  <si>
    <t>Yonhoo astur c.b</t>
  </si>
  <si>
    <t>Alma simon s.l.</t>
  </si>
  <si>
    <t>Hua tai s.l</t>
  </si>
  <si>
    <t>Unible familia s.l</t>
  </si>
  <si>
    <t>Mall store s.l</t>
  </si>
  <si>
    <t>Jiezhong xu</t>
  </si>
  <si>
    <t>Lingwei zhang</t>
  </si>
  <si>
    <t>Hongjie lan</t>
  </si>
  <si>
    <t>Miaoqun wu</t>
  </si>
  <si>
    <t>Wen xin</t>
  </si>
  <si>
    <t>Maxi casa amunt s.l</t>
  </si>
  <si>
    <t>Zhu huanhai</t>
  </si>
  <si>
    <t>Propicio 168 s.l</t>
  </si>
  <si>
    <t>Virtue ucca s.l</t>
  </si>
  <si>
    <t>Hong da china s.l</t>
  </si>
  <si>
    <t>Bazar leganes central s.l-???</t>
  </si>
  <si>
    <t>Chen xia hong</t>
  </si>
  <si>
    <t>Merca vall 2022 s.l.</t>
  </si>
  <si>
    <t>Euro bazar jin s.l</t>
  </si>
  <si>
    <t>Home wei 88 s.l</t>
  </si>
  <si>
    <t>Qibiao huang</t>
  </si>
  <si>
    <t>Hongguang xie</t>
  </si>
  <si>
    <t>Jian chen</t>
  </si>
  <si>
    <t>S Sant cugat del valles</t>
  </si>
  <si>
    <t>S Alvedro</t>
  </si>
  <si>
    <t>S Moralzarzal</t>
  </si>
  <si>
    <t>S Sarria (casco urbano)</t>
  </si>
  <si>
    <t>LCordoba</t>
  </si>
  <si>
    <t>S Valdemoro</t>
  </si>
  <si>
    <t>S Colmenarejo</t>
  </si>
  <si>
    <t>S Fisterra</t>
  </si>
  <si>
    <t>S Vilanova i la geltru</t>
  </si>
  <si>
    <t>S Carballo</t>
  </si>
  <si>
    <t>S Alagon</t>
  </si>
  <si>
    <t>S Boadilla del monte</t>
  </si>
  <si>
    <t>S Rozas de madrid las</t>
  </si>
  <si>
    <t>S Numancia de la sagra</t>
  </si>
  <si>
    <t>S Basauri</t>
  </si>
  <si>
    <t>S Tarancon</t>
  </si>
  <si>
    <t>S Calella</t>
  </si>
  <si>
    <t>LMalaga</t>
  </si>
  <si>
    <t>S Alcorcon</t>
  </si>
  <si>
    <t>S Cuellar</t>
  </si>
  <si>
    <t>S Pozuelo (madrid)</t>
  </si>
  <si>
    <t>S Foz (santiago)</t>
  </si>
  <si>
    <t>GXSD202307240013</t>
  </si>
  <si>
    <t>MAIL 26/07</t>
  </si>
  <si>
    <t>Yu chen</t>
  </si>
  <si>
    <t>Basar lluis companys s.l</t>
  </si>
  <si>
    <t>Super bazar haojie, s.l.</t>
  </si>
  <si>
    <t>Maja prohogar s.l</t>
  </si>
  <si>
    <t>Asian garden secret s.l</t>
  </si>
  <si>
    <t>Hongqin wei</t>
  </si>
  <si>
    <t>Renyong wu</t>
  </si>
  <si>
    <t>Dos hermanas style sol s.l</t>
  </si>
  <si>
    <t>Liyong shan</t>
  </si>
  <si>
    <t>Biluan chen</t>
  </si>
  <si>
    <t>Comercializaciones diamant</t>
  </si>
  <si>
    <t>Sisi liu</t>
  </si>
  <si>
    <t>Naiyu wang</t>
  </si>
  <si>
    <t>Xingfa 2021 s.l</t>
  </si>
  <si>
    <t>Euro hogar carballo s.l</t>
  </si>
  <si>
    <t>Zhao yi li</t>
  </si>
  <si>
    <t>Maxi china m30 s.l</t>
  </si>
  <si>
    <t>Chensi hiperhogar s.l</t>
  </si>
  <si>
    <t>Gran bazar alcala 2020 s.l</t>
  </si>
  <si>
    <t>Supermercado fortuna 2016</t>
  </si>
  <si>
    <t>Hiper asia sagra s.l</t>
  </si>
  <si>
    <t>Xin shi ji trade center s.l</t>
  </si>
  <si>
    <t>Chenjing xu</t>
  </si>
  <si>
    <t>Tresor trove s.l.</t>
  </si>
  <si>
    <t>Cortechino jjz s.l</t>
  </si>
  <si>
    <t>Corte chino qiu s.l</t>
  </si>
  <si>
    <t>Chen xuepei</t>
  </si>
  <si>
    <t>Jia shun he xiang s.l</t>
  </si>
  <si>
    <t>Hiper pozuelo s.l</t>
  </si>
  <si>
    <t>The telephone world one plu</t>
  </si>
  <si>
    <t>Mi bazar s.l</t>
  </si>
  <si>
    <t>Bazar plaza nueva s.l.</t>
  </si>
  <si>
    <t>Lei ye</t>
  </si>
  <si>
    <t>87998485</t>
  </si>
  <si>
    <t>999927911542</t>
  </si>
  <si>
    <t>999927911658</t>
  </si>
  <si>
    <t>999927918524</t>
  </si>
  <si>
    <t>999927919326</t>
  </si>
  <si>
    <t>999927919428</t>
  </si>
  <si>
    <t>999927919668</t>
  </si>
  <si>
    <t>999927919788</t>
  </si>
  <si>
    <t>999927919796</t>
  </si>
  <si>
    <t>999927919838</t>
  </si>
  <si>
    <t>999927919853</t>
  </si>
  <si>
    <t>999927919872</t>
  </si>
  <si>
    <t>999927919881</t>
  </si>
  <si>
    <t>999927920714</t>
  </si>
  <si>
    <t>999927923666</t>
  </si>
  <si>
    <t>999927928681</t>
  </si>
  <si>
    <t>999927929211</t>
  </si>
  <si>
    <t>999927928673</t>
  </si>
  <si>
    <t>999927934619</t>
  </si>
  <si>
    <t>999927934643</t>
  </si>
  <si>
    <t>999927934663</t>
  </si>
  <si>
    <t>999927936338</t>
  </si>
  <si>
    <t>999927937362</t>
  </si>
  <si>
    <t>999927937374</t>
  </si>
  <si>
    <t>999927937379</t>
  </si>
  <si>
    <t>999927941459</t>
  </si>
  <si>
    <t>999927943784</t>
  </si>
  <si>
    <t>999927946851</t>
  </si>
  <si>
    <t>999927946862</t>
  </si>
  <si>
    <t>999927947333</t>
  </si>
  <si>
    <t>999927947440</t>
  </si>
  <si>
    <t>999927948143</t>
  </si>
  <si>
    <t>999927948146</t>
  </si>
  <si>
    <t>999927950406</t>
  </si>
  <si>
    <t>999927950658</t>
  </si>
  <si>
    <t>999927955868</t>
  </si>
  <si>
    <t>88251531</t>
  </si>
  <si>
    <t>999927959316</t>
  </si>
  <si>
    <t>999927961044</t>
  </si>
  <si>
    <t>999927963872</t>
  </si>
  <si>
    <t>999927963894</t>
  </si>
  <si>
    <t>999927963998</t>
  </si>
  <si>
    <t>999927964036</t>
  </si>
  <si>
    <t>999927964077</t>
  </si>
  <si>
    <t>999927964185</t>
  </si>
  <si>
    <t>999927964396</t>
  </si>
  <si>
    <t>999927964419</t>
  </si>
  <si>
    <t>999927965007</t>
  </si>
  <si>
    <t>999927965489</t>
  </si>
  <si>
    <t>999927965500</t>
  </si>
  <si>
    <t>88280967</t>
  </si>
  <si>
    <t>999927964025</t>
  </si>
  <si>
    <t>999927970605</t>
  </si>
  <si>
    <t>999927970636</t>
  </si>
  <si>
    <t>999927970665</t>
  </si>
  <si>
    <t>999927980887</t>
  </si>
  <si>
    <t>999927981896</t>
  </si>
  <si>
    <t>999927981925</t>
  </si>
  <si>
    <t>999927970747</t>
  </si>
  <si>
    <t>999927991171</t>
  </si>
  <si>
    <t>999927991181</t>
  </si>
  <si>
    <t>999927983039</t>
  </si>
  <si>
    <t>999927998048</t>
  </si>
  <si>
    <t>999927998092</t>
  </si>
  <si>
    <t>999928000621</t>
  </si>
  <si>
    <t>999928000624</t>
  </si>
  <si>
    <t>999927998865</t>
  </si>
  <si>
    <t>999928005809</t>
  </si>
  <si>
    <t>999928006139</t>
  </si>
  <si>
    <t>999928006176</t>
  </si>
  <si>
    <t>999928006437</t>
  </si>
  <si>
    <t>999928006447</t>
  </si>
  <si>
    <t>999928006127</t>
  </si>
  <si>
    <t>999928009178</t>
  </si>
  <si>
    <t>999928009965</t>
  </si>
  <si>
    <t>999928010429</t>
  </si>
  <si>
    <t>999928010552</t>
  </si>
  <si>
    <t>999928016321</t>
  </si>
  <si>
    <t>999928016345</t>
  </si>
  <si>
    <t>999928018205</t>
  </si>
  <si>
    <t>999928018216</t>
  </si>
  <si>
    <t>999928018222</t>
  </si>
  <si>
    <t>999928018241</t>
  </si>
  <si>
    <t>999928018275</t>
  </si>
  <si>
    <t>999928018286</t>
  </si>
  <si>
    <t>999928018297</t>
  </si>
  <si>
    <t>999928018351</t>
  </si>
  <si>
    <t>999928018362</t>
  </si>
  <si>
    <t>999928009967</t>
  </si>
  <si>
    <t>999928018591</t>
  </si>
  <si>
    <t>999928018656</t>
  </si>
  <si>
    <t>999928019163</t>
  </si>
  <si>
    <t>999928019232</t>
  </si>
  <si>
    <t>999928021773</t>
  </si>
  <si>
    <t>999928021817</t>
  </si>
  <si>
    <t>999928022041</t>
  </si>
  <si>
    <t>999928022195</t>
  </si>
  <si>
    <t>999928022248</t>
  </si>
  <si>
    <t>999928022814</t>
  </si>
  <si>
    <t>999928023892</t>
  </si>
  <si>
    <t>999928026416</t>
  </si>
  <si>
    <t>999928026429</t>
  </si>
  <si>
    <t>999928026496</t>
  </si>
  <si>
    <t>999928026511</t>
  </si>
  <si>
    <t>999928026969</t>
  </si>
  <si>
    <t>999928026980</t>
  </si>
  <si>
    <t>999928018715</t>
  </si>
  <si>
    <t>999928021808</t>
  </si>
  <si>
    <t>999928030034</t>
  </si>
  <si>
    <t>999928032512</t>
  </si>
  <si>
    <t>999928032804</t>
  </si>
  <si>
    <t>999928035112</t>
  </si>
  <si>
    <t>999928035130</t>
  </si>
  <si>
    <t>999928035186</t>
  </si>
  <si>
    <t>999928035196</t>
  </si>
  <si>
    <t>999928035201</t>
  </si>
  <si>
    <t>999928035208</t>
  </si>
  <si>
    <t>88521931</t>
  </si>
  <si>
    <t>999928039277</t>
  </si>
  <si>
    <t>999928039306</t>
  </si>
  <si>
    <t>999928039324</t>
  </si>
  <si>
    <t>999928039390</t>
  </si>
  <si>
    <t>999928042275</t>
  </si>
  <si>
    <t>999928042291</t>
  </si>
  <si>
    <t>999928042314</t>
  </si>
  <si>
    <t>999928042328</t>
  </si>
  <si>
    <t>999928042351</t>
  </si>
  <si>
    <t>999928042490</t>
  </si>
  <si>
    <t>999928043355</t>
  </si>
  <si>
    <t>999928041350</t>
  </si>
  <si>
    <t>999928042408</t>
  </si>
  <si>
    <t>999928042458</t>
  </si>
  <si>
    <t>999928042471</t>
  </si>
  <si>
    <t>999928046720</t>
  </si>
  <si>
    <t>999928046751</t>
  </si>
  <si>
    <t>999928046764</t>
  </si>
  <si>
    <t>999928046773</t>
  </si>
  <si>
    <t>999928047048</t>
  </si>
  <si>
    <t>999928047528</t>
  </si>
  <si>
    <t>999928048578</t>
  </si>
  <si>
    <t>999928050331</t>
  </si>
  <si>
    <t>999928050948</t>
  </si>
  <si>
    <t>999928051005</t>
  </si>
  <si>
    <t>999928051352</t>
  </si>
  <si>
    <t>999928046693</t>
  </si>
  <si>
    <t>999928047541</t>
  </si>
  <si>
    <t>999928048789</t>
  </si>
  <si>
    <t>999928050326</t>
  </si>
  <si>
    <t>999928058571</t>
  </si>
  <si>
    <t>999928058599</t>
  </si>
  <si>
    <t>999928058622</t>
  </si>
  <si>
    <t>999928058635</t>
  </si>
  <si>
    <t>999928059789</t>
  </si>
  <si>
    <t>999928059807</t>
  </si>
  <si>
    <t>999928059681</t>
  </si>
  <si>
    <t>999928059740</t>
  </si>
  <si>
    <t>999928059810</t>
  </si>
  <si>
    <t>999928066519</t>
  </si>
  <si>
    <t>999928067396</t>
  </si>
  <si>
    <t>999928067819</t>
  </si>
  <si>
    <t>88587778</t>
  </si>
  <si>
    <t>999928066200</t>
  </si>
  <si>
    <t>999928067439</t>
  </si>
  <si>
    <t>999928067799</t>
  </si>
  <si>
    <t>999928075364</t>
  </si>
  <si>
    <t>999928075410</t>
  </si>
  <si>
    <t>999928075460</t>
  </si>
  <si>
    <t>999928075374</t>
  </si>
  <si>
    <t>999928075384</t>
  </si>
  <si>
    <t>999928075419</t>
  </si>
  <si>
    <t>999928075423</t>
  </si>
  <si>
    <t>999928075436</t>
  </si>
  <si>
    <t>999928083933</t>
  </si>
  <si>
    <t>999928084454</t>
  </si>
  <si>
    <t>999928084740</t>
  </si>
  <si>
    <t>999928084744</t>
  </si>
  <si>
    <t>999902366256</t>
  </si>
  <si>
    <t>999928084434</t>
  </si>
  <si>
    <t>999928089110</t>
  </si>
  <si>
    <t>999928089122</t>
  </si>
  <si>
    <t>999928089136</t>
  </si>
  <si>
    <t>999928090364</t>
  </si>
  <si>
    <t>999928092065</t>
  </si>
  <si>
    <t>999928092364</t>
  </si>
  <si>
    <t>999928092372</t>
  </si>
  <si>
    <t>999928092411</t>
  </si>
  <si>
    <t>999928092419</t>
  </si>
  <si>
    <t>999928092449</t>
  </si>
  <si>
    <t>161206231689</t>
  </si>
  <si>
    <t>132706290500</t>
  </si>
  <si>
    <t>102707030159</t>
  </si>
  <si>
    <t>172907030989</t>
  </si>
  <si>
    <t>807030953</t>
  </si>
  <si>
    <t>114606300299</t>
  </si>
  <si>
    <t>269807031964</t>
  </si>
  <si>
    <t>77606290001</t>
  </si>
  <si>
    <t>58306300001</t>
  </si>
  <si>
    <t>207806281321</t>
  </si>
  <si>
    <t>285006292108</t>
  </si>
  <si>
    <t>285807032110</t>
  </si>
  <si>
    <t>286507032115</t>
  </si>
  <si>
    <t>153507040734</t>
  </si>
  <si>
    <t>254507031828</t>
  </si>
  <si>
    <t>122007030398</t>
  </si>
  <si>
    <t>202807031269</t>
  </si>
  <si>
    <t>214607031393</t>
  </si>
  <si>
    <t>134207040516</t>
  </si>
  <si>
    <t>102507030157</t>
  </si>
  <si>
    <t>220506301463</t>
  </si>
  <si>
    <t>268307031949</t>
  </si>
  <si>
    <t>60807050001</t>
  </si>
  <si>
    <t>248007061768</t>
  </si>
  <si>
    <t>129407030476</t>
  </si>
  <si>
    <t>97606280100</t>
  </si>
  <si>
    <t>286507062115</t>
  </si>
  <si>
    <t>203507061276</t>
  </si>
  <si>
    <t>144707060630</t>
  </si>
  <si>
    <t>268607061953</t>
  </si>
  <si>
    <t>103207060165</t>
  </si>
  <si>
    <t>225207071529</t>
  </si>
  <si>
    <t>113707070285</t>
  </si>
  <si>
    <t>170507100914</t>
  </si>
  <si>
    <t>161507060816</t>
  </si>
  <si>
    <t>90107100001</t>
  </si>
  <si>
    <t>271007061975</t>
  </si>
  <si>
    <t>284807072098</t>
  </si>
  <si>
    <t>263307071909</t>
  </si>
  <si>
    <t>287807102127</t>
  </si>
  <si>
    <t>35907100001</t>
  </si>
  <si>
    <t>272107101987</t>
  </si>
  <si>
    <t>166907100873</t>
  </si>
  <si>
    <t>214607101393</t>
  </si>
  <si>
    <t>202307101264</t>
  </si>
  <si>
    <t>260407121888</t>
  </si>
  <si>
    <t>287607102124</t>
  </si>
  <si>
    <t>38007100001</t>
  </si>
  <si>
    <t>179007101021</t>
  </si>
  <si>
    <t>203106161272</t>
  </si>
  <si>
    <t>287707102125</t>
  </si>
  <si>
    <t>180107101032</t>
  </si>
  <si>
    <t>210107101347</t>
  </si>
  <si>
    <t>285706292109</t>
  </si>
  <si>
    <t>135707110532</t>
  </si>
  <si>
    <t>268407131950</t>
  </si>
  <si>
    <t>41307120001</t>
  </si>
  <si>
    <t>202307131264</t>
  </si>
  <si>
    <t>807120953</t>
  </si>
  <si>
    <t>214207131388</t>
  </si>
  <si>
    <t>267207131938</t>
  </si>
  <si>
    <t>279407142042</t>
  </si>
  <si>
    <t>116807130337</t>
  </si>
  <si>
    <t>209307171339</t>
  </si>
  <si>
    <t>275007172009</t>
  </si>
  <si>
    <t>56207170004</t>
  </si>
  <si>
    <t>196707111206</t>
  </si>
  <si>
    <t>156607120762</t>
  </si>
  <si>
    <t>212307141367</t>
  </si>
  <si>
    <t>143607110617</t>
  </si>
  <si>
    <t>100206280138</t>
  </si>
  <si>
    <t>108507170226</t>
  </si>
  <si>
    <t>120007130586</t>
  </si>
  <si>
    <t>241607171702</t>
  </si>
  <si>
    <t>257807171861</t>
  </si>
  <si>
    <t>103207120165</t>
  </si>
  <si>
    <t>173307130947</t>
  </si>
  <si>
    <t>221407181477</t>
  </si>
  <si>
    <t>184707131083</t>
  </si>
  <si>
    <t>227207111557</t>
  </si>
  <si>
    <t>109407130233</t>
  </si>
  <si>
    <t>268607181952</t>
  </si>
  <si>
    <t>179007181021</t>
  </si>
  <si>
    <t>36507170001</t>
  </si>
  <si>
    <t>214207181388</t>
  </si>
  <si>
    <t>31607170001</t>
  </si>
  <si>
    <t>209607171342</t>
  </si>
  <si>
    <t>174407170961</t>
  </si>
  <si>
    <t>124907180432</t>
  </si>
  <si>
    <t>288507172134</t>
  </si>
  <si>
    <t>178207141013</t>
  </si>
  <si>
    <t>102107130153</t>
  </si>
  <si>
    <t>140807170590</t>
  </si>
  <si>
    <t>141107170593</t>
  </si>
  <si>
    <t>194507191184</t>
  </si>
  <si>
    <t>254607191829</t>
  </si>
  <si>
    <t>72407170002</t>
  </si>
  <si>
    <t>256207171844</t>
  </si>
  <si>
    <t>76407170001</t>
  </si>
  <si>
    <t>180707191040</t>
  </si>
  <si>
    <t>127107200453</t>
  </si>
  <si>
    <t>222907201499</t>
  </si>
  <si>
    <t>272907181993</t>
  </si>
  <si>
    <t>254507191828</t>
  </si>
  <si>
    <t>120007200586</t>
  </si>
  <si>
    <t>55807180001</t>
  </si>
  <si>
    <t>160607200806</t>
  </si>
  <si>
    <t>187707171113</t>
  </si>
  <si>
    <t>269907201965</t>
  </si>
  <si>
    <t>265307171927</t>
  </si>
  <si>
    <t>138807191303</t>
  </si>
  <si>
    <t>180707201040</t>
  </si>
  <si>
    <t>254207211825</t>
  </si>
  <si>
    <t>275007202009</t>
  </si>
  <si>
    <t>1907200003</t>
  </si>
  <si>
    <t>154007210741</t>
  </si>
  <si>
    <t>185107201087</t>
  </si>
  <si>
    <t>102107240153</t>
  </si>
  <si>
    <t>263707201912</t>
  </si>
  <si>
    <t>236407211651</t>
  </si>
  <si>
    <t>264207211917</t>
  </si>
  <si>
    <t>279407212053</t>
  </si>
  <si>
    <t>215807241411</t>
  </si>
  <si>
    <t>253707241821</t>
  </si>
  <si>
    <t>214207211388</t>
  </si>
  <si>
    <t>248207241770</t>
  </si>
  <si>
    <t>34507200001</t>
  </si>
  <si>
    <t>288007192129</t>
  </si>
  <si>
    <t>219007171446</t>
  </si>
  <si>
    <t>263107111907</t>
  </si>
  <si>
    <t>171707250931</t>
  </si>
  <si>
    <t>179307211024</t>
  </si>
  <si>
    <t>93307210054</t>
  </si>
  <si>
    <t>276607242024</t>
  </si>
  <si>
    <t>137607240552</t>
  </si>
  <si>
    <t>289307202138</t>
  </si>
  <si>
    <t>290207252147</t>
  </si>
  <si>
    <t>36607240002</t>
  </si>
  <si>
    <t>277207242028</t>
  </si>
  <si>
    <t>235207241638</t>
  </si>
  <si>
    <t>219407241450</t>
  </si>
  <si>
    <t>234807241635</t>
  </si>
  <si>
    <t>118907240356</t>
  </si>
  <si>
    <t>283007242080</t>
  </si>
  <si>
    <t>2307260001</t>
  </si>
  <si>
    <t>275407262014</t>
  </si>
  <si>
    <t>260407141888</t>
  </si>
  <si>
    <t>238607241670</t>
  </si>
  <si>
    <t>171807260932</t>
  </si>
  <si>
    <t>146807270651</t>
  </si>
  <si>
    <t>271707311983</t>
  </si>
  <si>
    <t>224907271525</t>
  </si>
  <si>
    <t>245607281744</t>
  </si>
  <si>
    <t>2207280001</t>
  </si>
  <si>
    <t>211307271356</t>
  </si>
  <si>
    <t>135707250532</t>
  </si>
  <si>
    <t>279907242048</t>
  </si>
  <si>
    <t>30107250001</t>
  </si>
  <si>
    <t>258807311872</t>
  </si>
  <si>
    <t>S Baracaldo</t>
    <phoneticPr fontId="1" type="noConversion"/>
  </si>
  <si>
    <t>S Calella</t>
    <phoneticPr fontId="1" type="noConversion"/>
  </si>
  <si>
    <t>S Berango</t>
    <phoneticPr fontId="1" type="noConversion"/>
  </si>
  <si>
    <t>S Basauri</t>
    <phoneticPr fontId="1" type="noConversion"/>
  </si>
  <si>
    <t>S Alcorcon</t>
    <phoneticPr fontId="1" type="noConversion"/>
  </si>
  <si>
    <t>Future</t>
  </si>
  <si>
    <t>HIPER TORRIJOS S.L</t>
  </si>
  <si>
    <t>TEMING CHENG</t>
  </si>
  <si>
    <t>XUEZHEN CHEN</t>
  </si>
  <si>
    <t>GUANHAI DU</t>
  </si>
  <si>
    <t>CAIWEI CHEN</t>
  </si>
  <si>
    <t>RED COOL S.L</t>
  </si>
  <si>
    <t>YUDING HU</t>
  </si>
  <si>
    <t>ZHU GUOFENG</t>
  </si>
  <si>
    <t>XINA CENTER S.L</t>
  </si>
  <si>
    <t>HUA TAI S.L</t>
  </si>
  <si>
    <t>WEN XIN</t>
  </si>
  <si>
    <t>EURO BAZAR JIN S.L</t>
  </si>
  <si>
    <t>QIBIAO HUANG</t>
  </si>
  <si>
    <t>YU CHEN</t>
  </si>
  <si>
    <t>RENYONG WU</t>
  </si>
  <si>
    <t>CORTECHINO JJZ S.L</t>
  </si>
  <si>
    <t>BILUAN CHEN</t>
  </si>
  <si>
    <t>JIA SHUN HE XIANG S.L</t>
  </si>
  <si>
    <t>CHEN XUEPEI</t>
  </si>
  <si>
    <t>Sansheng tecnologia s.l ???            34,00</t>
    <phoneticPr fontId="1" type="noConversion"/>
  </si>
  <si>
    <t>Jans coco s.l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</si>
</sst>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;@"/>
    <numFmt numFmtId="177" formatCode="0.00_ ;[Red]\-0.00\ "/>
    <numFmt numFmtId="178" formatCode="0.00_ "/>
    <numFmt numFmtId="179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2" fillId="3" borderId="0" xfId="0" applyNumberFormat="1" applyFont="1" applyFill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2" fillId="6" borderId="0" xfId="0" applyFont="1" applyFill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1"/>
  <sheetViews>
    <sheetView topLeftCell="N1" workbookViewId="0">
      <pane ySplit="1" topLeftCell="A2" activePane="bottomLeft" state="frozen"/>
      <selection activeCell="G1" sqref="G1"/>
      <selection pane="bottomLeft" activeCell="N44" sqref="N44"/>
    </sheetView>
  </sheetViews>
  <sheetFormatPr defaultRowHeight="13.8" x14ac:dyDescent="0.25"/>
  <cols>
    <col min="1" max="1" width="10.88671875" style="1" customWidth="1"/>
    <col min="2" max="2" width="2.88671875" customWidth="1"/>
    <col min="3" max="3" width="16.5546875" style="2" customWidth="1"/>
    <col min="4" max="5" width="2.88671875" customWidth="1"/>
    <col min="6" max="6" width="6.6640625" style="6" customWidth="1"/>
    <col min="7" max="7" width="2.88671875" customWidth="1"/>
    <col min="8" max="8" width="7.109375" customWidth="1"/>
    <col min="9" max="9" width="3.5546875" customWidth="1"/>
    <col min="10" max="10" width="23.77734375" customWidth="1"/>
    <col min="11" max="12" width="2.88671875" customWidth="1"/>
    <col min="13" max="13" width="21.44140625" style="11" customWidth="1"/>
    <col min="14" max="14" width="28.6640625" customWidth="1"/>
    <col min="15" max="16" width="2.88671875" customWidth="1"/>
    <col min="17" max="17" width="9.44140625" style="7" customWidth="1"/>
    <col min="18" max="19" width="2.88671875" customWidth="1"/>
    <col min="20" max="20" width="8.88671875" style="7"/>
    <col min="21" max="22" width="2.88671875" customWidth="1"/>
    <col min="23" max="23" width="17.21875" style="7" customWidth="1"/>
    <col min="24" max="24" width="2.88671875" customWidth="1"/>
    <col min="25" max="25" width="8.88671875" style="7"/>
    <col min="26" max="26" width="2.88671875" customWidth="1"/>
    <col min="27" max="27" width="8.88671875" style="7"/>
    <col min="30" max="30" width="8.88671875" style="7"/>
    <col min="31" max="31" width="13.44140625" style="6" customWidth="1"/>
    <col min="32" max="32" width="8.88671875" style="6"/>
    <col min="35" max="35" width="10.44140625" customWidth="1"/>
    <col min="37" max="38" width="13.21875" customWidth="1"/>
    <col min="39" max="39" width="13.21875" style="7" customWidth="1"/>
    <col min="40" max="40" width="11.21875" customWidth="1"/>
  </cols>
  <sheetData>
    <row r="1" spans="1:41" s="4" customFormat="1" ht="31.2" x14ac:dyDescent="0.25">
      <c r="A1" s="3" t="s">
        <v>5</v>
      </c>
      <c r="C1" s="5" t="s">
        <v>6</v>
      </c>
      <c r="F1" s="4" t="s">
        <v>7</v>
      </c>
      <c r="H1" s="4" t="s">
        <v>8</v>
      </c>
      <c r="J1" s="4" t="s">
        <v>10</v>
      </c>
      <c r="M1" s="9" t="s">
        <v>11</v>
      </c>
      <c r="N1" s="4" t="s">
        <v>12</v>
      </c>
      <c r="Q1" s="13" t="s">
        <v>13</v>
      </c>
      <c r="T1" s="8" t="s">
        <v>16</v>
      </c>
      <c r="W1" s="12" t="s">
        <v>14</v>
      </c>
      <c r="Y1" s="8" t="s">
        <v>17</v>
      </c>
      <c r="AA1" s="8" t="s">
        <v>15</v>
      </c>
      <c r="AC1" s="24" t="s">
        <v>27</v>
      </c>
      <c r="AD1" s="31" t="s">
        <v>28</v>
      </c>
      <c r="AE1" s="24" t="s">
        <v>33</v>
      </c>
      <c r="AF1" s="24" t="s">
        <v>53</v>
      </c>
      <c r="AG1" s="24" t="s">
        <v>34</v>
      </c>
      <c r="AH1" s="24" t="s">
        <v>128</v>
      </c>
      <c r="AI1" s="24" t="s">
        <v>129</v>
      </c>
      <c r="AJ1" s="24" t="s">
        <v>130</v>
      </c>
      <c r="AK1" s="28" t="s">
        <v>131</v>
      </c>
      <c r="AL1" s="28" t="s">
        <v>132</v>
      </c>
      <c r="AM1" s="30" t="s">
        <v>133</v>
      </c>
      <c r="AN1" s="30" t="s">
        <v>139</v>
      </c>
    </row>
    <row r="2" spans="1:41" x14ac:dyDescent="0.25">
      <c r="A2" s="1">
        <v>45106</v>
      </c>
      <c r="C2" s="2" t="s">
        <v>439</v>
      </c>
      <c r="F2" s="6">
        <v>1</v>
      </c>
      <c r="H2">
        <v>19</v>
      </c>
      <c r="J2" t="s">
        <v>140</v>
      </c>
      <c r="M2" s="10" t="s">
        <v>171</v>
      </c>
      <c r="N2" t="s">
        <v>26</v>
      </c>
      <c r="Q2" s="7">
        <v>6.42</v>
      </c>
      <c r="AA2" s="7">
        <v>6.42</v>
      </c>
      <c r="AC2">
        <f>IF(ISBLANK(Q2),0,F2)</f>
        <v>1</v>
      </c>
      <c r="AD2" s="7">
        <f>IF(AC2=0,0,H2/F2-2)</f>
        <v>17</v>
      </c>
      <c r="AE2" s="6" t="str">
        <f>INDEX(地区归属!B:B,MATCH(J2,地区归属!A:A,0))</f>
        <v>PENINSULA</v>
      </c>
      <c r="AF2" s="6" t="str">
        <f>IF(AD2&lt;=19,"A",IF(AD2&lt;230,"B",IF(AD2&lt;307,"C","D")))</f>
        <v>A</v>
      </c>
      <c r="AG2">
        <f>IF(AC2&gt;6,SUMIFS(合同收费标准!G:G,合同收费标准!B:B,导入发票明细!AE2,合同收费标准!E:E,导入发票明细!AF2,合同收费标准!F:F,"MAS"),SUMIFS(合同收费标准!G:G,合同收费标准!B:B,导入发票明细!AE2,合同收费标准!E:E,导入发票明细!AF2,合同收费标准!F:F,导入发票明细!AC2))</f>
        <v>6.42</v>
      </c>
      <c r="AH2">
        <f>AC2*AG2</f>
        <v>6.42</v>
      </c>
      <c r="AI2" s="7">
        <f>AA2-AH2</f>
        <v>0</v>
      </c>
      <c r="AK2">
        <f>SUMIFS(CBL托收登记!D:D,CBL托收登记!E:E,N1)</f>
        <v>0</v>
      </c>
      <c r="AM2" s="7">
        <f>IF(AK2=0,0,IF(AK2*0.02&lt;3.2,3.2,AK2*0.02))</f>
        <v>0</v>
      </c>
      <c r="AN2" s="7">
        <f>AI2-AM2</f>
        <v>0</v>
      </c>
    </row>
    <row r="3" spans="1:41" x14ac:dyDescent="0.25">
      <c r="A3" s="1">
        <v>45108</v>
      </c>
      <c r="C3" s="2" t="s">
        <v>440</v>
      </c>
      <c r="F3" s="6">
        <v>2</v>
      </c>
      <c r="H3">
        <v>21</v>
      </c>
      <c r="J3" t="s">
        <v>141</v>
      </c>
      <c r="M3" s="10" t="s">
        <v>627</v>
      </c>
      <c r="N3" t="s">
        <v>176</v>
      </c>
      <c r="Q3" s="7">
        <v>9.6</v>
      </c>
      <c r="AA3" s="7">
        <v>9.6</v>
      </c>
      <c r="AC3">
        <f t="shared" ref="AC3:AC9" si="0">IF(ISBLANK(Q3),0,F3)</f>
        <v>2</v>
      </c>
      <c r="AD3" s="7">
        <f t="shared" ref="AD3:AD66" si="1">IF(AC3=0,0,H3/F3-2)</f>
        <v>8.5</v>
      </c>
      <c r="AE3" s="6" t="str">
        <f>INDEX(地区归属!B:B,MATCH(J3,地区归属!A:A,0))</f>
        <v>PENINSULA</v>
      </c>
      <c r="AF3" s="6" t="str">
        <f t="shared" ref="AF3:AF9" si="2">IF(AD3&lt;=19,"A",IF(AD3&lt;230,"B",IF(AD3&lt;307,"C","D")))</f>
        <v>A</v>
      </c>
      <c r="AG3">
        <f>IF(AC3&gt;6,SUMIFS(合同收费标准!G:G,合同收费标准!B:B,导入发票明细!AE3,合同收费标准!E:E,导入发票明细!AF3,合同收费标准!F:F,"MAS"),SUMIFS(合同收费标准!G:G,合同收费标准!B:B,导入发票明细!AE3,合同收费标准!E:E,导入发票明细!AF3,合同收费标准!F:F,导入发票明细!AC3))</f>
        <v>4.8</v>
      </c>
      <c r="AH3">
        <f t="shared" ref="AH3:AH9" si="3">AC3*AG3</f>
        <v>9.6</v>
      </c>
      <c r="AI3" s="7">
        <f t="shared" ref="AI3:AI9" si="4">AA3-AH3</f>
        <v>0</v>
      </c>
      <c r="AK3">
        <f>SUMIFS(CBL托收登记!D:D,CBL托收登记!E:E,N2)</f>
        <v>0</v>
      </c>
      <c r="AM3" s="7">
        <f t="shared" ref="AM3:AM9" si="5">IF(AK3=0,0,IF(AK3*0.02&lt;3.2,3.2,AK3*0.02))</f>
        <v>0</v>
      </c>
      <c r="AN3" s="7">
        <f t="shared" ref="AN3:AN9" si="6">AI3-AM3</f>
        <v>0</v>
      </c>
    </row>
    <row r="4" spans="1:41" x14ac:dyDescent="0.25">
      <c r="A4" s="1">
        <v>45110</v>
      </c>
      <c r="C4" s="2" t="s">
        <v>441</v>
      </c>
      <c r="F4" s="25">
        <v>6</v>
      </c>
      <c r="G4" s="26"/>
      <c r="H4" s="26">
        <v>95</v>
      </c>
      <c r="J4" s="26" t="s">
        <v>786</v>
      </c>
      <c r="M4" s="10" t="s">
        <v>628</v>
      </c>
      <c r="N4" t="s">
        <v>177</v>
      </c>
      <c r="Q4" s="7">
        <v>48.2</v>
      </c>
      <c r="AA4" s="27">
        <v>48.2</v>
      </c>
      <c r="AC4" s="26">
        <f t="shared" si="0"/>
        <v>6</v>
      </c>
      <c r="AD4" s="7">
        <f t="shared" si="1"/>
        <v>13.833333333333334</v>
      </c>
      <c r="AE4" s="6" t="str">
        <f>INDEX(地区归属!B:B,MATCH(J4,地区归属!A:A,0))</f>
        <v>PENINSULA</v>
      </c>
      <c r="AF4" s="25" t="str">
        <f t="shared" si="2"/>
        <v>A</v>
      </c>
      <c r="AG4" s="26">
        <f>IF(AC4&gt;6,SUMIFS(合同收费标准!G:G,合同收费标准!B:B,导入发票明细!AE4,合同收费标准!E:E,导入发票明细!AF4,合同收费标准!F:F,"MAS"),SUMIFS(合同收费标准!G:G,合同收费标准!B:B,导入发票明细!AE4,合同收费标准!E:E,导入发票明细!AF4,合同收费标准!F:F,导入发票明细!AC4))</f>
        <v>3.4</v>
      </c>
      <c r="AH4" s="26">
        <f t="shared" si="3"/>
        <v>20.399999999999999</v>
      </c>
      <c r="AI4" s="7">
        <f t="shared" si="4"/>
        <v>27.800000000000004</v>
      </c>
      <c r="AJ4" s="26"/>
      <c r="AK4">
        <f>SUMIFS(CBL托收登记!D:D,CBL托收登记!E:E,N3)</f>
        <v>0</v>
      </c>
      <c r="AM4" s="7">
        <f t="shared" si="5"/>
        <v>0</v>
      </c>
      <c r="AN4" s="7">
        <f t="shared" si="6"/>
        <v>27.800000000000004</v>
      </c>
      <c r="AO4" s="26"/>
    </row>
    <row r="5" spans="1:41" x14ac:dyDescent="0.25">
      <c r="A5" s="1">
        <v>45110</v>
      </c>
      <c r="C5" s="2" t="s">
        <v>442</v>
      </c>
      <c r="F5" s="6">
        <v>1</v>
      </c>
      <c r="H5">
        <v>21</v>
      </c>
      <c r="J5" t="s">
        <v>143</v>
      </c>
      <c r="M5" s="10" t="s">
        <v>629</v>
      </c>
      <c r="N5" t="s">
        <v>178</v>
      </c>
      <c r="Q5" s="7">
        <v>6.42</v>
      </c>
      <c r="AA5" s="7">
        <v>6.42</v>
      </c>
      <c r="AC5">
        <f t="shared" si="0"/>
        <v>1</v>
      </c>
      <c r="AD5" s="7">
        <f t="shared" si="1"/>
        <v>19</v>
      </c>
      <c r="AE5" s="6" t="str">
        <f>INDEX(地区归属!B:B,MATCH(J5,地区归属!A:A,0))</f>
        <v>PENINSULA</v>
      </c>
      <c r="AF5" s="6" t="str">
        <f t="shared" si="2"/>
        <v>A</v>
      </c>
      <c r="AG5">
        <f>IF(AC5&gt;6,SUMIFS(合同收费标准!G:G,合同收费标准!B:B,导入发票明细!AE5,合同收费标准!E:E,导入发票明细!AF5,合同收费标准!F:F,"MAS"),SUMIFS(合同收费标准!G:G,合同收费标准!B:B,导入发票明细!AE5,合同收费标准!E:E,导入发票明细!AF5,合同收费标准!F:F,导入发票明细!AC5))</f>
        <v>6.42</v>
      </c>
      <c r="AH5">
        <f t="shared" si="3"/>
        <v>6.42</v>
      </c>
      <c r="AI5" s="7">
        <f t="shared" si="4"/>
        <v>0</v>
      </c>
      <c r="AK5">
        <f>SUMIFS(CBL托收登记!D:D,CBL托收登记!E:E,N4)</f>
        <v>0</v>
      </c>
      <c r="AM5" s="7">
        <f t="shared" si="5"/>
        <v>0</v>
      </c>
      <c r="AN5" s="7">
        <f t="shared" si="6"/>
        <v>0</v>
      </c>
    </row>
    <row r="6" spans="1:41" x14ac:dyDescent="0.25">
      <c r="A6" s="1">
        <v>45110</v>
      </c>
      <c r="C6" s="2" t="s">
        <v>442</v>
      </c>
      <c r="F6" s="6">
        <v>1</v>
      </c>
      <c r="H6">
        <v>21</v>
      </c>
      <c r="J6" t="s">
        <v>143</v>
      </c>
      <c r="M6" s="10" t="s">
        <v>629</v>
      </c>
      <c r="N6" t="s">
        <v>0</v>
      </c>
      <c r="W6" s="7">
        <v>8.2899999999999991</v>
      </c>
      <c r="AA6" s="7">
        <v>8.2899999999999991</v>
      </c>
      <c r="AC6">
        <f t="shared" si="0"/>
        <v>0</v>
      </c>
      <c r="AD6" s="7">
        <f t="shared" si="1"/>
        <v>0</v>
      </c>
      <c r="AE6" s="6" t="str">
        <f>INDEX(地区归属!B:B,MATCH(J6,地区归属!A:A,0))</f>
        <v>PENINSULA</v>
      </c>
      <c r="AF6" s="6" t="str">
        <f t="shared" si="2"/>
        <v>A</v>
      </c>
      <c r="AG6">
        <f>IF(AC6&gt;6,SUMIFS(合同收费标准!G:G,合同收费标准!B:B,导入发票明细!AE6,合同收费标准!E:E,导入发票明细!AF6,合同收费标准!F:F,"MAS"),SUMIFS(合同收费标准!G:G,合同收费标准!B:B,导入发票明细!AE6,合同收费标准!E:E,导入发票明细!AF6,合同收费标准!F:F,导入发票明细!AC6))</f>
        <v>0</v>
      </c>
      <c r="AH6">
        <f t="shared" si="3"/>
        <v>0</v>
      </c>
      <c r="AI6" s="7">
        <f t="shared" si="4"/>
        <v>8.2899999999999991</v>
      </c>
      <c r="AK6">
        <f>SUMIFS(CBL托收登记!D:D,CBL托收登记!E:E,N5)</f>
        <v>414.33</v>
      </c>
      <c r="AM6" s="7">
        <f t="shared" si="5"/>
        <v>8.2866</v>
      </c>
      <c r="AN6" s="7">
        <f t="shared" si="6"/>
        <v>3.3999999999991815E-3</v>
      </c>
    </row>
    <row r="7" spans="1:41" x14ac:dyDescent="0.25">
      <c r="A7" s="1">
        <v>45110</v>
      </c>
      <c r="C7" s="2" t="s">
        <v>443</v>
      </c>
      <c r="F7" s="6">
        <v>2</v>
      </c>
      <c r="H7">
        <v>27</v>
      </c>
      <c r="J7" t="s">
        <v>144</v>
      </c>
      <c r="M7" s="10" t="s">
        <v>630</v>
      </c>
      <c r="N7" t="s">
        <v>179</v>
      </c>
      <c r="Q7" s="7">
        <v>9.6</v>
      </c>
      <c r="AA7" s="7">
        <v>9.6</v>
      </c>
      <c r="AC7">
        <f t="shared" si="0"/>
        <v>2</v>
      </c>
      <c r="AD7" s="7">
        <f t="shared" si="1"/>
        <v>11.5</v>
      </c>
      <c r="AE7" s="6" t="str">
        <f>INDEX(地区归属!B:B,MATCH(J7,地区归属!A:A,0))</f>
        <v>PENINSULA</v>
      </c>
      <c r="AF7" s="6" t="str">
        <f t="shared" si="2"/>
        <v>A</v>
      </c>
      <c r="AG7">
        <f>IF(AC7&gt;6,SUMIFS(合同收费标准!G:G,合同收费标准!B:B,导入发票明细!AE7,合同收费标准!E:E,导入发票明细!AF7,合同收费标准!F:F,"MAS"),SUMIFS(合同收费标准!G:G,合同收费标准!B:B,导入发票明细!AE7,合同收费标准!E:E,导入发票明细!AF7,合同收费标准!F:F,导入发票明细!AC7))</f>
        <v>4.8</v>
      </c>
      <c r="AH7">
        <f t="shared" si="3"/>
        <v>9.6</v>
      </c>
      <c r="AI7" s="7">
        <f t="shared" si="4"/>
        <v>0</v>
      </c>
      <c r="AK7">
        <f>SUMIFS(CBL托收登记!D:D,CBL托收登记!E:E,N6)</f>
        <v>0</v>
      </c>
      <c r="AM7" s="7">
        <f t="shared" si="5"/>
        <v>0</v>
      </c>
      <c r="AN7" s="7">
        <f t="shared" si="6"/>
        <v>0</v>
      </c>
    </row>
    <row r="8" spans="1:41" x14ac:dyDescent="0.25">
      <c r="A8" s="1">
        <v>45110</v>
      </c>
      <c r="C8" s="2" t="s">
        <v>444</v>
      </c>
      <c r="F8" s="6">
        <v>1</v>
      </c>
      <c r="H8">
        <v>200</v>
      </c>
      <c r="J8" t="s">
        <v>145</v>
      </c>
      <c r="M8" s="10" t="s">
        <v>631</v>
      </c>
      <c r="N8" t="s">
        <v>180</v>
      </c>
      <c r="Q8" s="7">
        <v>33.75</v>
      </c>
      <c r="AA8" s="7">
        <v>33.75</v>
      </c>
      <c r="AC8">
        <f t="shared" si="0"/>
        <v>1</v>
      </c>
      <c r="AD8" s="7">
        <f t="shared" si="1"/>
        <v>198</v>
      </c>
      <c r="AE8" s="6" t="str">
        <f>INDEX(地区归属!B:B,MATCH(J8,地区归属!A:A,0))</f>
        <v>PENINSULA</v>
      </c>
      <c r="AF8" s="6" t="str">
        <f t="shared" si="2"/>
        <v>B</v>
      </c>
      <c r="AG8">
        <f>IF(AC8&gt;6,SUMIFS(合同收费标准!G:G,合同收费标准!B:B,导入发票明细!AE8,合同收费标准!E:E,导入发票明细!AF8,合同收费标准!F:F,"MAS"),SUMIFS(合同收费标准!G:G,合同收费标准!B:B,导入发票明细!AE8,合同收费标准!E:E,导入发票明细!AF8,合同收费标准!F:F,导入发票明细!AC8))</f>
        <v>33.75</v>
      </c>
      <c r="AH8">
        <f t="shared" si="3"/>
        <v>33.75</v>
      </c>
      <c r="AI8" s="7">
        <f t="shared" si="4"/>
        <v>0</v>
      </c>
      <c r="AK8">
        <f>SUMIFS(CBL托收登记!D:D,CBL托收登记!E:E,N7)</f>
        <v>0</v>
      </c>
      <c r="AM8" s="7">
        <f t="shared" si="5"/>
        <v>0</v>
      </c>
      <c r="AN8" s="7">
        <f t="shared" si="6"/>
        <v>0</v>
      </c>
    </row>
    <row r="9" spans="1:41" x14ac:dyDescent="0.25">
      <c r="A9" s="1">
        <v>45110</v>
      </c>
      <c r="C9" s="2" t="s">
        <v>445</v>
      </c>
      <c r="F9" s="6">
        <v>11</v>
      </c>
      <c r="H9">
        <v>211</v>
      </c>
      <c r="J9" t="s">
        <v>146</v>
      </c>
      <c r="M9" s="10" t="s">
        <v>172</v>
      </c>
      <c r="N9" t="s">
        <v>181</v>
      </c>
      <c r="Q9" s="7">
        <v>37.4</v>
      </c>
      <c r="AA9" s="7">
        <v>37.4</v>
      </c>
      <c r="AC9">
        <f t="shared" si="0"/>
        <v>11</v>
      </c>
      <c r="AD9" s="7">
        <f t="shared" si="1"/>
        <v>17.181818181818183</v>
      </c>
      <c r="AE9" s="6" t="str">
        <f>INDEX(地区归属!B:B,MATCH(J9,地区归属!A:A,0))</f>
        <v>PENINSULA</v>
      </c>
      <c r="AF9" s="6" t="str">
        <f t="shared" si="2"/>
        <v>A</v>
      </c>
      <c r="AG9">
        <f>IF(AC9&gt;6,SUMIFS(合同收费标准!G:G,合同收费标准!B:B,导入发票明细!AE9,合同收费标准!E:E,导入发票明细!AF9,合同收费标准!F:F,"MAS"),SUMIFS(合同收费标准!G:G,合同收费标准!B:B,导入发票明细!AE9,合同收费标准!E:E,导入发票明细!AF9,合同收费标准!F:F,导入发票明细!AC9))</f>
        <v>3.4</v>
      </c>
      <c r="AH9">
        <f t="shared" si="3"/>
        <v>37.4</v>
      </c>
      <c r="AI9" s="7">
        <f t="shared" si="4"/>
        <v>0</v>
      </c>
      <c r="AK9">
        <f>SUMIFS(CBL托收登记!D:D,CBL托收登记!E:E,N8)</f>
        <v>0</v>
      </c>
      <c r="AM9" s="7">
        <f t="shared" si="5"/>
        <v>0</v>
      </c>
      <c r="AN9" s="7">
        <f t="shared" si="6"/>
        <v>0</v>
      </c>
    </row>
    <row r="10" spans="1:41" x14ac:dyDescent="0.25">
      <c r="A10" s="1">
        <v>45110</v>
      </c>
      <c r="C10" s="2" t="s">
        <v>446</v>
      </c>
      <c r="F10" s="6">
        <v>2</v>
      </c>
      <c r="H10">
        <v>30</v>
      </c>
      <c r="J10" t="s">
        <v>147</v>
      </c>
      <c r="M10" s="10" t="s">
        <v>632</v>
      </c>
      <c r="N10" t="s">
        <v>182</v>
      </c>
      <c r="Q10" s="7">
        <v>9.6</v>
      </c>
      <c r="AA10" s="7">
        <v>9.6</v>
      </c>
      <c r="AC10">
        <f t="shared" ref="AC10:AC38" si="7">IF(ISBLANK(Q10),0,F10)</f>
        <v>2</v>
      </c>
      <c r="AD10" s="7">
        <f t="shared" si="1"/>
        <v>13</v>
      </c>
      <c r="AE10" s="6" t="str">
        <f>INDEX(地区归属!B:B,MATCH(J10,地区归属!A:A,0))</f>
        <v>PENINSULA</v>
      </c>
      <c r="AF10" s="6" t="str">
        <f t="shared" ref="AF10:AF38" si="8">IF(AD10&lt;=19,"A",IF(AD10&lt;230,"B",IF(AD10&lt;307,"C","D")))</f>
        <v>A</v>
      </c>
      <c r="AG10">
        <f>IF(AC10&gt;6,SUMIFS(合同收费标准!G:G,合同收费标准!B:B,导入发票明细!AE10,合同收费标准!E:E,导入发票明细!AF10,合同收费标准!F:F,"MAS"),SUMIFS(合同收费标准!G:G,合同收费标准!B:B,导入发票明细!AE10,合同收费标准!E:E,导入发票明细!AF10,合同收费标准!F:F,导入发票明细!AC10))</f>
        <v>4.8</v>
      </c>
      <c r="AH10">
        <f t="shared" ref="AH10:AH38" si="9">AC10*AG10</f>
        <v>9.6</v>
      </c>
      <c r="AI10" s="7">
        <f t="shared" ref="AI10:AI38" si="10">AA10-AH10</f>
        <v>0</v>
      </c>
      <c r="AK10">
        <f>SUMIFS(CBL托收登记!D:D,CBL托收登记!E:E,N9)</f>
        <v>0</v>
      </c>
      <c r="AM10" s="7">
        <f t="shared" ref="AM10:AM38" si="11">IF(AK10=0,0,IF(AK10*0.02&lt;3.2,3.2,AK10*0.02))</f>
        <v>0</v>
      </c>
      <c r="AN10" s="7">
        <f t="shared" ref="AN10:AN38" si="12">AI10-AM10</f>
        <v>0</v>
      </c>
    </row>
    <row r="11" spans="1:41" x14ac:dyDescent="0.25">
      <c r="A11" s="1">
        <v>45110</v>
      </c>
      <c r="C11" s="2" t="s">
        <v>447</v>
      </c>
      <c r="F11" s="6">
        <v>2</v>
      </c>
      <c r="H11">
        <v>21</v>
      </c>
      <c r="J11" t="s">
        <v>148</v>
      </c>
      <c r="M11" s="10" t="s">
        <v>633</v>
      </c>
      <c r="N11" t="s">
        <v>183</v>
      </c>
      <c r="Q11" s="7">
        <v>7.34</v>
      </c>
      <c r="AA11" s="7">
        <v>7.34</v>
      </c>
      <c r="AC11">
        <f t="shared" si="7"/>
        <v>2</v>
      </c>
      <c r="AD11" s="7">
        <f t="shared" si="1"/>
        <v>8.5</v>
      </c>
      <c r="AE11" s="6" t="str">
        <f>INDEX(地区归属!B:B,MATCH(J11,地区归属!A:A,0))</f>
        <v>Madrid</v>
      </c>
      <c r="AF11" s="6" t="str">
        <f t="shared" si="8"/>
        <v>A</v>
      </c>
      <c r="AG11">
        <f>IF(AC11&gt;6,SUMIFS(合同收费标准!G:G,合同收费标准!B:B,导入发票明细!AE11,合同收费标准!E:E,导入发票明细!AF11,合同收费标准!F:F,"MAS"),SUMIFS(合同收费标准!G:G,合同收费标准!B:B,导入发票明细!AE11,合同收费标准!E:E,导入发票明细!AF11,合同收费标准!F:F,导入发票明细!AC11))</f>
        <v>3.67</v>
      </c>
      <c r="AH11">
        <f t="shared" si="9"/>
        <v>7.34</v>
      </c>
      <c r="AI11" s="7">
        <f t="shared" si="10"/>
        <v>0</v>
      </c>
      <c r="AK11">
        <f>SUMIFS(CBL托收登记!D:D,CBL托收登记!E:E,N10)</f>
        <v>0</v>
      </c>
      <c r="AM11" s="7">
        <f t="shared" si="11"/>
        <v>0</v>
      </c>
      <c r="AN11" s="7">
        <f t="shared" si="12"/>
        <v>0</v>
      </c>
    </row>
    <row r="12" spans="1:41" x14ac:dyDescent="0.25">
      <c r="A12" s="1">
        <v>45110</v>
      </c>
      <c r="C12" s="2" t="s">
        <v>448</v>
      </c>
      <c r="F12" s="6">
        <v>4</v>
      </c>
      <c r="H12">
        <v>63</v>
      </c>
      <c r="J12" t="s">
        <v>149</v>
      </c>
      <c r="M12" s="10" t="s">
        <v>634</v>
      </c>
      <c r="N12" t="s">
        <v>184</v>
      </c>
      <c r="Q12" s="7">
        <v>15.84</v>
      </c>
      <c r="AA12" s="7">
        <v>15.84</v>
      </c>
      <c r="AC12">
        <f t="shared" si="7"/>
        <v>4</v>
      </c>
      <c r="AD12" s="7">
        <f t="shared" si="1"/>
        <v>13.75</v>
      </c>
      <c r="AE12" s="6" t="str">
        <f>INDEX(地区归属!B:B,MATCH(J12,地区归属!A:A,0))</f>
        <v>PENINSULA</v>
      </c>
      <c r="AF12" s="6" t="str">
        <f t="shared" si="8"/>
        <v>A</v>
      </c>
      <c r="AG12">
        <f>IF(AC12&gt;6,SUMIFS(合同收费标准!G:G,合同收费标准!B:B,导入发票明细!AE12,合同收费标准!E:E,导入发票明细!AF12,合同收费标准!F:F,"MAS"),SUMIFS(合同收费标准!G:G,合同收费标准!B:B,导入发票明细!AE12,合同收费标准!E:E,导入发票明细!AF12,合同收费标准!F:F,导入发票明细!AC12))</f>
        <v>3.96</v>
      </c>
      <c r="AH12">
        <f t="shared" si="9"/>
        <v>15.84</v>
      </c>
      <c r="AI12" s="7">
        <f t="shared" si="10"/>
        <v>0</v>
      </c>
      <c r="AK12">
        <f>SUMIFS(CBL托收登记!D:D,CBL托收登记!E:E,N11)</f>
        <v>0</v>
      </c>
      <c r="AM12" s="7">
        <f t="shared" si="11"/>
        <v>0</v>
      </c>
      <c r="AN12" s="7">
        <f t="shared" si="12"/>
        <v>0</v>
      </c>
    </row>
    <row r="13" spans="1:41" x14ac:dyDescent="0.25">
      <c r="A13" s="1">
        <v>45110</v>
      </c>
      <c r="C13" s="2" t="s">
        <v>449</v>
      </c>
      <c r="F13" s="6">
        <v>1</v>
      </c>
      <c r="H13">
        <v>19</v>
      </c>
      <c r="J13" t="s">
        <v>150</v>
      </c>
      <c r="M13" s="10" t="s">
        <v>635</v>
      </c>
      <c r="N13" t="s">
        <v>185</v>
      </c>
      <c r="Q13" s="7">
        <v>6.42</v>
      </c>
      <c r="AA13" s="7">
        <v>6.42</v>
      </c>
      <c r="AC13">
        <f t="shared" si="7"/>
        <v>1</v>
      </c>
      <c r="AD13" s="7">
        <f t="shared" si="1"/>
        <v>17</v>
      </c>
      <c r="AE13" s="6" t="str">
        <f>INDEX(地区归属!B:B,MATCH(J13,地区归属!A:A,0))</f>
        <v>PENINSULA</v>
      </c>
      <c r="AF13" s="6" t="str">
        <f t="shared" si="8"/>
        <v>A</v>
      </c>
      <c r="AG13">
        <f>IF(AC13&gt;6,SUMIFS(合同收费标准!G:G,合同收费标准!B:B,导入发票明细!AE13,合同收费标准!E:E,导入发票明细!AF13,合同收费标准!F:F,"MAS"),SUMIFS(合同收费标准!G:G,合同收费标准!B:B,导入发票明细!AE13,合同收费标准!E:E,导入发票明细!AF13,合同收费标准!F:F,导入发票明细!AC13))</f>
        <v>6.42</v>
      </c>
      <c r="AH13">
        <f t="shared" si="9"/>
        <v>6.42</v>
      </c>
      <c r="AI13" s="7">
        <f t="shared" si="10"/>
        <v>0</v>
      </c>
      <c r="AK13">
        <f>SUMIFS(CBL托收登记!D:D,CBL托收登记!E:E,N12)</f>
        <v>0</v>
      </c>
      <c r="AM13" s="7">
        <f t="shared" si="11"/>
        <v>0</v>
      </c>
      <c r="AN13" s="7">
        <f t="shared" si="12"/>
        <v>0</v>
      </c>
    </row>
    <row r="14" spans="1:41" x14ac:dyDescent="0.25">
      <c r="A14" s="1">
        <v>45110</v>
      </c>
      <c r="C14" s="2" t="s">
        <v>450</v>
      </c>
      <c r="F14" s="6">
        <v>1</v>
      </c>
      <c r="H14">
        <v>18</v>
      </c>
      <c r="J14" t="s">
        <v>151</v>
      </c>
      <c r="M14" s="10" t="s">
        <v>636</v>
      </c>
      <c r="N14" t="s">
        <v>186</v>
      </c>
      <c r="Q14" s="7">
        <v>6.42</v>
      </c>
      <c r="AA14" s="7">
        <v>6.42</v>
      </c>
      <c r="AC14">
        <f t="shared" si="7"/>
        <v>1</v>
      </c>
      <c r="AD14" s="7">
        <f t="shared" si="1"/>
        <v>16</v>
      </c>
      <c r="AE14" s="6" t="str">
        <f>INDEX(地区归属!B:B,MATCH(J14,地区归属!A:A,0))</f>
        <v>PENINSULA</v>
      </c>
      <c r="AF14" s="6" t="str">
        <f t="shared" si="8"/>
        <v>A</v>
      </c>
      <c r="AG14">
        <f>IF(AC14&gt;6,SUMIFS(合同收费标准!G:G,合同收费标准!B:B,导入发票明细!AE14,合同收费标准!E:E,导入发票明细!AF14,合同收费标准!F:F,"MAS"),SUMIFS(合同收费标准!G:G,合同收费标准!B:B,导入发票明细!AE14,合同收费标准!E:E,导入发票明细!AF14,合同收费标准!F:F,导入发票明细!AC14))</f>
        <v>6.42</v>
      </c>
      <c r="AH14">
        <f t="shared" si="9"/>
        <v>6.42</v>
      </c>
      <c r="AI14" s="7">
        <f t="shared" si="10"/>
        <v>0</v>
      </c>
      <c r="AK14">
        <f>SUMIFS(CBL托收登记!D:D,CBL托收登记!E:E,N13)</f>
        <v>0</v>
      </c>
      <c r="AM14" s="7">
        <f t="shared" si="11"/>
        <v>0</v>
      </c>
      <c r="AN14" s="7">
        <f t="shared" si="12"/>
        <v>0</v>
      </c>
    </row>
    <row r="15" spans="1:41" x14ac:dyDescent="0.25">
      <c r="A15" s="1">
        <v>45110</v>
      </c>
      <c r="C15" s="2" t="s">
        <v>451</v>
      </c>
      <c r="F15" s="6">
        <v>1</v>
      </c>
      <c r="H15">
        <v>17</v>
      </c>
      <c r="J15" t="s">
        <v>148</v>
      </c>
      <c r="M15" s="10" t="s">
        <v>637</v>
      </c>
      <c r="N15" t="s">
        <v>187</v>
      </c>
      <c r="Q15" s="7">
        <v>5.47</v>
      </c>
      <c r="AA15" s="7">
        <v>5.47</v>
      </c>
      <c r="AC15">
        <f t="shared" si="7"/>
        <v>1</v>
      </c>
      <c r="AD15" s="7">
        <f t="shared" si="1"/>
        <v>15</v>
      </c>
      <c r="AE15" s="6" t="str">
        <f>INDEX(地区归属!B:B,MATCH(J15,地区归属!A:A,0))</f>
        <v>Madrid</v>
      </c>
      <c r="AF15" s="6" t="str">
        <f t="shared" si="8"/>
        <v>A</v>
      </c>
      <c r="AG15">
        <f>IF(AC15&gt;6,SUMIFS(合同收费标准!G:G,合同收费标准!B:B,导入发票明细!AE15,合同收费标准!E:E,导入发票明细!AF15,合同收费标准!F:F,"MAS"),SUMIFS(合同收费标准!G:G,合同收费标准!B:B,导入发票明细!AE15,合同收费标准!E:E,导入发票明细!AF15,合同收费标准!F:F,导入发票明细!AC15))</f>
        <v>5.47</v>
      </c>
      <c r="AH15">
        <f t="shared" si="9"/>
        <v>5.47</v>
      </c>
      <c r="AI15" s="7">
        <f t="shared" si="10"/>
        <v>0</v>
      </c>
      <c r="AK15">
        <f>SUMIFS(CBL托收登记!D:D,CBL托收登记!E:E,N14)</f>
        <v>0</v>
      </c>
      <c r="AM15" s="7">
        <f t="shared" si="11"/>
        <v>0</v>
      </c>
      <c r="AN15" s="7">
        <f t="shared" si="12"/>
        <v>0</v>
      </c>
    </row>
    <row r="16" spans="1:41" x14ac:dyDescent="0.25">
      <c r="A16" s="1">
        <v>45111</v>
      </c>
      <c r="C16" s="2" t="s">
        <v>452</v>
      </c>
      <c r="F16" s="6">
        <v>1</v>
      </c>
      <c r="H16">
        <v>19</v>
      </c>
      <c r="J16" t="s">
        <v>152</v>
      </c>
      <c r="M16" s="10" t="s">
        <v>638</v>
      </c>
      <c r="N16" t="s">
        <v>188</v>
      </c>
      <c r="Q16" s="7">
        <v>6.42</v>
      </c>
      <c r="AA16" s="7">
        <v>6.42</v>
      </c>
      <c r="AC16">
        <f t="shared" si="7"/>
        <v>1</v>
      </c>
      <c r="AD16" s="7">
        <f t="shared" si="1"/>
        <v>17</v>
      </c>
      <c r="AE16" s="6" t="str">
        <f>INDEX(地区归属!B:B,MATCH(J16,地区归属!A:A,0))</f>
        <v>PENINSULA</v>
      </c>
      <c r="AF16" s="6" t="str">
        <f t="shared" si="8"/>
        <v>A</v>
      </c>
      <c r="AG16">
        <f>IF(AC16&gt;6,SUMIFS(合同收费标准!G:G,合同收费标准!B:B,导入发票明细!AE16,合同收费标准!E:E,导入发票明细!AF16,合同收费标准!F:F,"MAS"),SUMIFS(合同收费标准!G:G,合同收费标准!B:B,导入发票明细!AE16,合同收费标准!E:E,导入发票明细!AF16,合同收费标准!F:F,导入发票明细!AC16))</f>
        <v>6.42</v>
      </c>
      <c r="AH16">
        <f t="shared" si="9"/>
        <v>6.42</v>
      </c>
      <c r="AI16" s="7">
        <f t="shared" si="10"/>
        <v>0</v>
      </c>
      <c r="AK16">
        <f>SUMIFS(CBL托收登记!D:D,CBL托收登记!E:E,N15)</f>
        <v>0</v>
      </c>
      <c r="AM16" s="7">
        <f t="shared" si="11"/>
        <v>0</v>
      </c>
      <c r="AN16" s="7">
        <f t="shared" si="12"/>
        <v>0</v>
      </c>
    </row>
    <row r="17" spans="1:40" x14ac:dyDescent="0.25">
      <c r="A17" s="1">
        <v>45111</v>
      </c>
      <c r="C17" s="2" t="s">
        <v>453</v>
      </c>
      <c r="F17" s="6">
        <v>1</v>
      </c>
      <c r="H17">
        <v>19</v>
      </c>
      <c r="J17" t="s">
        <v>153</v>
      </c>
      <c r="M17" s="10" t="s">
        <v>639</v>
      </c>
      <c r="N17" t="s">
        <v>189</v>
      </c>
      <c r="Q17" s="7">
        <v>6.42</v>
      </c>
      <c r="AA17" s="7">
        <v>6.42</v>
      </c>
      <c r="AC17">
        <f t="shared" si="7"/>
        <v>1</v>
      </c>
      <c r="AD17" s="7">
        <f t="shared" si="1"/>
        <v>17</v>
      </c>
      <c r="AE17" s="6" t="str">
        <f>INDEX(地区归属!B:B,MATCH(J17,地区归属!A:A,0))</f>
        <v>PENINSULA</v>
      </c>
      <c r="AF17" s="6" t="str">
        <f t="shared" si="8"/>
        <v>A</v>
      </c>
      <c r="AG17">
        <f>IF(AC17&gt;6,SUMIFS(合同收费标准!G:G,合同收费标准!B:B,导入发票明细!AE17,合同收费标准!E:E,导入发票明细!AF17,合同收费标准!F:F,"MAS"),SUMIFS(合同收费标准!G:G,合同收费标准!B:B,导入发票明细!AE17,合同收费标准!E:E,导入发票明细!AF17,合同收费标准!F:F,导入发票明细!AC17))</f>
        <v>6.42</v>
      </c>
      <c r="AH17">
        <f t="shared" si="9"/>
        <v>6.42</v>
      </c>
      <c r="AI17" s="7">
        <f t="shared" si="10"/>
        <v>0</v>
      </c>
      <c r="AK17">
        <f>SUMIFS(CBL托收登记!D:D,CBL托收登记!E:E,N16)</f>
        <v>0</v>
      </c>
      <c r="AM17" s="7">
        <f t="shared" si="11"/>
        <v>0</v>
      </c>
      <c r="AN17" s="7">
        <f t="shared" si="12"/>
        <v>0</v>
      </c>
    </row>
    <row r="18" spans="1:40" x14ac:dyDescent="0.25">
      <c r="A18" s="1">
        <v>45111</v>
      </c>
      <c r="C18" s="2" t="s">
        <v>454</v>
      </c>
      <c r="F18" s="6">
        <v>1</v>
      </c>
      <c r="H18">
        <v>14</v>
      </c>
      <c r="J18" t="s">
        <v>154</v>
      </c>
      <c r="M18" s="10" t="s">
        <v>640</v>
      </c>
      <c r="N18" t="s">
        <v>190</v>
      </c>
      <c r="Q18" s="7">
        <v>6.42</v>
      </c>
      <c r="AA18" s="7">
        <v>6.42</v>
      </c>
      <c r="AC18">
        <f t="shared" si="7"/>
        <v>1</v>
      </c>
      <c r="AD18" s="7">
        <f t="shared" si="1"/>
        <v>12</v>
      </c>
      <c r="AE18" s="6" t="str">
        <f>INDEX(地区归属!B:B,MATCH(J18,地区归属!A:A,0))</f>
        <v>PENINSULA</v>
      </c>
      <c r="AF18" s="6" t="str">
        <f t="shared" si="8"/>
        <v>A</v>
      </c>
      <c r="AG18">
        <f>IF(AC18&gt;6,SUMIFS(合同收费标准!G:G,合同收费标准!B:B,导入发票明细!AE18,合同收费标准!E:E,导入发票明细!AF18,合同收费标准!F:F,"MAS"),SUMIFS(合同收费标准!G:G,合同收费标准!B:B,导入发票明细!AE18,合同收费标准!E:E,导入发票明细!AF18,合同收费标准!F:F,导入发票明细!AC18))</f>
        <v>6.42</v>
      </c>
      <c r="AH18">
        <f t="shared" si="9"/>
        <v>6.42</v>
      </c>
      <c r="AI18" s="7">
        <f t="shared" si="10"/>
        <v>0</v>
      </c>
      <c r="AK18">
        <f>SUMIFS(CBL托收登记!D:D,CBL托收登记!E:E,N17)</f>
        <v>0</v>
      </c>
      <c r="AM18" s="7">
        <f t="shared" si="11"/>
        <v>0</v>
      </c>
      <c r="AN18" s="7">
        <f t="shared" si="12"/>
        <v>0</v>
      </c>
    </row>
    <row r="19" spans="1:40" x14ac:dyDescent="0.25">
      <c r="A19" s="1">
        <v>45111</v>
      </c>
      <c r="C19" s="2" t="s">
        <v>455</v>
      </c>
      <c r="F19" s="6">
        <v>1</v>
      </c>
      <c r="H19">
        <v>14</v>
      </c>
      <c r="J19" t="s">
        <v>155</v>
      </c>
      <c r="M19" s="10" t="s">
        <v>641</v>
      </c>
      <c r="N19" t="s">
        <v>191</v>
      </c>
      <c r="Q19" s="7">
        <v>6.42</v>
      </c>
      <c r="AA19" s="7">
        <v>6.42</v>
      </c>
      <c r="AC19">
        <f t="shared" si="7"/>
        <v>1</v>
      </c>
      <c r="AD19" s="7">
        <f t="shared" si="1"/>
        <v>12</v>
      </c>
      <c r="AE19" s="6" t="str">
        <f>INDEX(地区归属!B:B,MATCH(J19,地区归属!A:A,0))</f>
        <v>PENINSULA</v>
      </c>
      <c r="AF19" s="6" t="str">
        <f t="shared" si="8"/>
        <v>A</v>
      </c>
      <c r="AG19">
        <f>IF(AC19&gt;6,SUMIFS(合同收费标准!G:G,合同收费标准!B:B,导入发票明细!AE19,合同收费标准!E:E,导入发票明细!AF19,合同收费标准!F:F,"MAS"),SUMIFS(合同收费标准!G:G,合同收费标准!B:B,导入发票明细!AE19,合同收费标准!E:E,导入发票明细!AF19,合同收费标准!F:F,导入发票明细!AC19))</f>
        <v>6.42</v>
      </c>
      <c r="AH19">
        <f t="shared" si="9"/>
        <v>6.42</v>
      </c>
      <c r="AI19" s="7">
        <f t="shared" si="10"/>
        <v>0</v>
      </c>
      <c r="AK19">
        <f>SUMIFS(CBL托收登记!D:D,CBL托收登记!E:E,N18)</f>
        <v>0</v>
      </c>
      <c r="AM19" s="7">
        <f t="shared" si="11"/>
        <v>0</v>
      </c>
      <c r="AN19" s="7">
        <f t="shared" si="12"/>
        <v>0</v>
      </c>
    </row>
    <row r="20" spans="1:40" x14ac:dyDescent="0.25">
      <c r="A20" s="1">
        <v>45112</v>
      </c>
      <c r="C20" s="2" t="s">
        <v>456</v>
      </c>
      <c r="F20" s="6">
        <v>1</v>
      </c>
      <c r="H20">
        <v>20</v>
      </c>
      <c r="J20" t="s">
        <v>156</v>
      </c>
      <c r="M20" s="10" t="s">
        <v>642</v>
      </c>
      <c r="N20" t="s">
        <v>192</v>
      </c>
      <c r="Q20" s="7">
        <v>6.42</v>
      </c>
      <c r="AA20" s="7">
        <v>6.42</v>
      </c>
      <c r="AC20">
        <f t="shared" si="7"/>
        <v>1</v>
      </c>
      <c r="AD20" s="7">
        <f t="shared" si="1"/>
        <v>18</v>
      </c>
      <c r="AE20" s="6" t="str">
        <f>INDEX(地区归属!B:B,MATCH(J20,地区归属!A:A,0))</f>
        <v>PENINSULA</v>
      </c>
      <c r="AF20" s="6" t="str">
        <f t="shared" si="8"/>
        <v>A</v>
      </c>
      <c r="AG20">
        <f>IF(AC20&gt;6,SUMIFS(合同收费标准!G:G,合同收费标准!B:B,导入发票明细!AE20,合同收费标准!E:E,导入发票明细!AF20,合同收费标准!F:F,"MAS"),SUMIFS(合同收费标准!G:G,合同收费标准!B:B,导入发票明细!AE20,合同收费标准!E:E,导入发票明细!AF20,合同收费标准!F:F,导入发票明细!AC20))</f>
        <v>6.42</v>
      </c>
      <c r="AH20">
        <f t="shared" si="9"/>
        <v>6.42</v>
      </c>
      <c r="AI20" s="7">
        <f t="shared" si="10"/>
        <v>0</v>
      </c>
      <c r="AK20">
        <f>SUMIFS(CBL托收登记!D:D,CBL托收登记!E:E,N19)</f>
        <v>0</v>
      </c>
      <c r="AM20" s="7">
        <f t="shared" si="11"/>
        <v>0</v>
      </c>
      <c r="AN20" s="7">
        <f t="shared" si="12"/>
        <v>0</v>
      </c>
    </row>
    <row r="21" spans="1:40" x14ac:dyDescent="0.25">
      <c r="A21" s="1">
        <v>45112</v>
      </c>
      <c r="C21" s="2" t="s">
        <v>456</v>
      </c>
      <c r="F21" s="6">
        <v>1</v>
      </c>
      <c r="H21">
        <v>20</v>
      </c>
      <c r="J21" t="s">
        <v>156</v>
      </c>
      <c r="M21" s="10" t="s">
        <v>642</v>
      </c>
      <c r="N21" t="s">
        <v>0</v>
      </c>
      <c r="W21" s="7">
        <v>4.5</v>
      </c>
      <c r="AA21" s="7">
        <v>4.5</v>
      </c>
      <c r="AC21">
        <f t="shared" si="7"/>
        <v>0</v>
      </c>
      <c r="AD21" s="7">
        <f t="shared" si="1"/>
        <v>0</v>
      </c>
      <c r="AE21" s="6" t="str">
        <f>INDEX(地区归属!B:B,MATCH(J21,地区归属!A:A,0))</f>
        <v>PENINSULA</v>
      </c>
      <c r="AF21" s="6" t="str">
        <f t="shared" si="8"/>
        <v>A</v>
      </c>
      <c r="AG21">
        <f>IF(AC21&gt;6,SUMIFS(合同收费标准!G:G,合同收费标准!B:B,导入发票明细!AE21,合同收费标准!E:E,导入发票明细!AF21,合同收费标准!F:F,"MAS"),SUMIFS(合同收费标准!G:G,合同收费标准!B:B,导入发票明细!AE21,合同收费标准!E:E,导入发票明细!AF21,合同收费标准!F:F,导入发票明细!AC21))</f>
        <v>0</v>
      </c>
      <c r="AH21">
        <f t="shared" si="9"/>
        <v>0</v>
      </c>
      <c r="AI21" s="7">
        <f t="shared" si="10"/>
        <v>4.5</v>
      </c>
      <c r="AK21">
        <f>SUMIFS(CBL托收登记!D:D,CBL托收登记!E:E,N20)</f>
        <v>225.08</v>
      </c>
      <c r="AM21" s="7">
        <f t="shared" si="11"/>
        <v>4.5016000000000007</v>
      </c>
      <c r="AN21" s="7">
        <f t="shared" si="12"/>
        <v>-1.600000000000712E-3</v>
      </c>
    </row>
    <row r="22" spans="1:40" x14ac:dyDescent="0.25">
      <c r="A22" s="1">
        <v>45112</v>
      </c>
      <c r="C22" s="2" t="s">
        <v>457</v>
      </c>
      <c r="F22" s="6">
        <v>1</v>
      </c>
      <c r="H22">
        <v>13</v>
      </c>
      <c r="J22" t="s">
        <v>157</v>
      </c>
      <c r="M22" s="10" t="s">
        <v>173</v>
      </c>
      <c r="N22" t="s">
        <v>193</v>
      </c>
      <c r="Q22" s="7">
        <v>6.42</v>
      </c>
      <c r="AA22" s="7">
        <v>6.42</v>
      </c>
      <c r="AC22">
        <f t="shared" si="7"/>
        <v>1</v>
      </c>
      <c r="AD22" s="7">
        <f t="shared" si="1"/>
        <v>11</v>
      </c>
      <c r="AE22" s="6" t="str">
        <f>INDEX(地区归属!B:B,MATCH(J22,地区归属!A:A,0))</f>
        <v>PENINSULA</v>
      </c>
      <c r="AF22" s="6" t="str">
        <f t="shared" si="8"/>
        <v>A</v>
      </c>
      <c r="AG22">
        <f>IF(AC22&gt;6,SUMIFS(合同收费标准!G:G,合同收费标准!B:B,导入发票明细!AE22,合同收费标准!E:E,导入发票明细!AF22,合同收费标准!F:F,"MAS"),SUMIFS(合同收费标准!G:G,合同收费标准!B:B,导入发票明细!AE22,合同收费标准!E:E,导入发票明细!AF22,合同收费标准!F:F,导入发票明细!AC22))</f>
        <v>6.42</v>
      </c>
      <c r="AH22">
        <f t="shared" si="9"/>
        <v>6.42</v>
      </c>
      <c r="AI22" s="7">
        <f t="shared" si="10"/>
        <v>0</v>
      </c>
      <c r="AK22">
        <f>SUMIFS(CBL托收登记!D:D,CBL托收登记!E:E,N21)</f>
        <v>0</v>
      </c>
      <c r="AM22" s="7">
        <f t="shared" si="11"/>
        <v>0</v>
      </c>
      <c r="AN22" s="7">
        <f t="shared" si="12"/>
        <v>0</v>
      </c>
    </row>
    <row r="23" spans="1:40" x14ac:dyDescent="0.25">
      <c r="A23" s="1">
        <v>45112</v>
      </c>
      <c r="C23" s="2" t="s">
        <v>457</v>
      </c>
      <c r="F23" s="6">
        <v>1</v>
      </c>
      <c r="H23">
        <v>13</v>
      </c>
      <c r="J23" t="s">
        <v>157</v>
      </c>
      <c r="M23" s="10" t="s">
        <v>173</v>
      </c>
      <c r="N23" t="s">
        <v>0</v>
      </c>
      <c r="W23" s="7">
        <v>5.99</v>
      </c>
      <c r="AA23" s="7">
        <v>5.99</v>
      </c>
      <c r="AC23">
        <f t="shared" si="7"/>
        <v>0</v>
      </c>
      <c r="AD23" s="7">
        <f t="shared" si="1"/>
        <v>0</v>
      </c>
      <c r="AE23" s="6" t="str">
        <f>INDEX(地区归属!B:B,MATCH(J23,地区归属!A:A,0))</f>
        <v>PENINSULA</v>
      </c>
      <c r="AF23" s="6" t="str">
        <f t="shared" si="8"/>
        <v>A</v>
      </c>
      <c r="AG23">
        <f>IF(AC23&gt;6,SUMIFS(合同收费标准!G:G,合同收费标准!B:B,导入发票明细!AE23,合同收费标准!E:E,导入发票明细!AF23,合同收费标准!F:F,"MAS"),SUMIFS(合同收费标准!G:G,合同收费标准!B:B,导入发票明细!AE23,合同收费标准!E:E,导入发票明细!AF23,合同收费标准!F:F,导入发票明细!AC23))</f>
        <v>0</v>
      </c>
      <c r="AH23">
        <f t="shared" si="9"/>
        <v>0</v>
      </c>
      <c r="AI23" s="7">
        <f t="shared" si="10"/>
        <v>5.99</v>
      </c>
      <c r="AK23">
        <f>SUMIFS(CBL托收登记!D:D,CBL托收登记!E:E,N22)</f>
        <v>299.56</v>
      </c>
      <c r="AM23" s="7">
        <f t="shared" si="11"/>
        <v>5.9912000000000001</v>
      </c>
      <c r="AN23" s="7">
        <f t="shared" si="12"/>
        <v>-1.1999999999998678E-3</v>
      </c>
    </row>
    <row r="24" spans="1:40" x14ac:dyDescent="0.25">
      <c r="A24" s="1">
        <v>45112</v>
      </c>
      <c r="C24" s="2" t="s">
        <v>458</v>
      </c>
      <c r="F24" s="6">
        <v>3</v>
      </c>
      <c r="H24">
        <v>51</v>
      </c>
      <c r="J24" t="s">
        <v>158</v>
      </c>
      <c r="M24" s="10" t="s">
        <v>643</v>
      </c>
      <c r="N24" t="s">
        <v>194</v>
      </c>
      <c r="Q24" s="7">
        <v>12.72</v>
      </c>
      <c r="AA24" s="7">
        <v>12.72</v>
      </c>
      <c r="AC24">
        <f t="shared" si="7"/>
        <v>3</v>
      </c>
      <c r="AD24" s="7">
        <f t="shared" si="1"/>
        <v>15</v>
      </c>
      <c r="AE24" s="6" t="str">
        <f>INDEX(地区归属!B:B,MATCH(J24,地区归属!A:A,0))</f>
        <v>PENINSULA</v>
      </c>
      <c r="AF24" s="6" t="str">
        <f t="shared" si="8"/>
        <v>A</v>
      </c>
      <c r="AG24">
        <f>IF(AC24&gt;6,SUMIFS(合同收费标准!G:G,合同收费标准!B:B,导入发票明细!AE24,合同收费标准!E:E,导入发票明细!AF24,合同收费标准!F:F,"MAS"),SUMIFS(合同收费标准!G:G,合同收费标准!B:B,导入发票明细!AE24,合同收费标准!E:E,导入发票明细!AF24,合同收费标准!F:F,导入发票明细!AC24))</f>
        <v>4.24</v>
      </c>
      <c r="AH24">
        <f t="shared" si="9"/>
        <v>12.72</v>
      </c>
      <c r="AI24" s="7">
        <f t="shared" si="10"/>
        <v>0</v>
      </c>
      <c r="AK24">
        <f>SUMIFS(CBL托收登记!D:D,CBL托收登记!E:E,N23)</f>
        <v>0</v>
      </c>
      <c r="AM24" s="7">
        <f t="shared" si="11"/>
        <v>0</v>
      </c>
      <c r="AN24" s="7">
        <f t="shared" si="12"/>
        <v>0</v>
      </c>
    </row>
    <row r="25" spans="1:40" x14ac:dyDescent="0.25">
      <c r="A25" s="1">
        <v>45112</v>
      </c>
      <c r="C25" s="2" t="s">
        <v>459</v>
      </c>
      <c r="F25" s="6">
        <v>5</v>
      </c>
      <c r="H25">
        <v>67</v>
      </c>
      <c r="J25" t="s">
        <v>159</v>
      </c>
      <c r="M25" s="10" t="s">
        <v>644</v>
      </c>
      <c r="N25" t="s">
        <v>195</v>
      </c>
      <c r="Q25" s="7">
        <v>19</v>
      </c>
      <c r="AA25" s="7">
        <v>19</v>
      </c>
      <c r="AC25">
        <f t="shared" si="7"/>
        <v>5</v>
      </c>
      <c r="AD25" s="7">
        <f t="shared" si="1"/>
        <v>11.4</v>
      </c>
      <c r="AE25" s="6" t="str">
        <f>INDEX(地区归属!B:B,MATCH(J25,地区归属!A:A,0))</f>
        <v>PENINSULA</v>
      </c>
      <c r="AF25" s="6" t="str">
        <f t="shared" si="8"/>
        <v>A</v>
      </c>
      <c r="AG25">
        <f>IF(AC25&gt;6,SUMIFS(合同收费标准!G:G,合同收费标准!B:B,导入发票明细!AE25,合同收费标准!E:E,导入发票明细!AF25,合同收费标准!F:F,"MAS"),SUMIFS(合同收费标准!G:G,合同收费标准!B:B,导入发票明细!AE25,合同收费标准!E:E,导入发票明细!AF25,合同收费标准!F:F,导入发票明细!AC25))</f>
        <v>3.8</v>
      </c>
      <c r="AH25">
        <f t="shared" si="9"/>
        <v>19</v>
      </c>
      <c r="AI25" s="7">
        <f t="shared" si="10"/>
        <v>0</v>
      </c>
      <c r="AK25">
        <f>SUMIFS(CBL托收登记!D:D,CBL托收登记!E:E,N24)</f>
        <v>0</v>
      </c>
      <c r="AM25" s="7">
        <f t="shared" si="11"/>
        <v>0</v>
      </c>
      <c r="AN25" s="7">
        <f t="shared" si="12"/>
        <v>0</v>
      </c>
    </row>
    <row r="26" spans="1:40" x14ac:dyDescent="0.25">
      <c r="A26" s="1">
        <v>45112</v>
      </c>
      <c r="C26" s="2" t="s">
        <v>460</v>
      </c>
      <c r="F26" s="6">
        <v>2</v>
      </c>
      <c r="H26">
        <v>34</v>
      </c>
      <c r="J26" t="s">
        <v>160</v>
      </c>
      <c r="M26" s="10" t="s">
        <v>645</v>
      </c>
      <c r="N26" t="s">
        <v>196</v>
      </c>
      <c r="Q26" s="7">
        <v>9.6</v>
      </c>
      <c r="AA26" s="7">
        <v>9.6</v>
      </c>
      <c r="AC26">
        <f t="shared" si="7"/>
        <v>2</v>
      </c>
      <c r="AD26" s="7">
        <f t="shared" si="1"/>
        <v>15</v>
      </c>
      <c r="AE26" s="6" t="str">
        <f>INDEX(地区归属!B:B,MATCH(J26,地区归属!A:A,0))</f>
        <v>PENINSULA</v>
      </c>
      <c r="AF26" s="6" t="str">
        <f t="shared" si="8"/>
        <v>A</v>
      </c>
      <c r="AG26">
        <f>IF(AC26&gt;6,SUMIFS(合同收费标准!G:G,合同收费标准!B:B,导入发票明细!AE26,合同收费标准!E:E,导入发票明细!AF26,合同收费标准!F:F,"MAS"),SUMIFS(合同收费标准!G:G,合同收费标准!B:B,导入发票明细!AE26,合同收费标准!E:E,导入发票明细!AF26,合同收费标准!F:F,导入发票明细!AC26))</f>
        <v>4.8</v>
      </c>
      <c r="AH26">
        <f t="shared" si="9"/>
        <v>9.6</v>
      </c>
      <c r="AI26" s="7">
        <f t="shared" si="10"/>
        <v>0</v>
      </c>
      <c r="AK26">
        <f>SUMIFS(CBL托收登记!D:D,CBL托收登记!E:E,N25)</f>
        <v>0</v>
      </c>
      <c r="AM26" s="7">
        <f t="shared" si="11"/>
        <v>0</v>
      </c>
      <c r="AN26" s="7">
        <f t="shared" si="12"/>
        <v>0</v>
      </c>
    </row>
    <row r="27" spans="1:40" x14ac:dyDescent="0.25">
      <c r="A27" s="1">
        <v>45112</v>
      </c>
      <c r="C27" s="2" t="s">
        <v>461</v>
      </c>
      <c r="F27" s="6">
        <v>3</v>
      </c>
      <c r="H27">
        <v>35</v>
      </c>
      <c r="J27" t="s">
        <v>161</v>
      </c>
      <c r="M27" s="10" t="s">
        <v>646</v>
      </c>
      <c r="N27" t="s">
        <v>197</v>
      </c>
      <c r="Q27" s="7">
        <v>12.72</v>
      </c>
      <c r="AA27" s="7">
        <v>12.72</v>
      </c>
      <c r="AC27">
        <f t="shared" si="7"/>
        <v>3</v>
      </c>
      <c r="AD27" s="7">
        <f t="shared" si="1"/>
        <v>9.6666666666666661</v>
      </c>
      <c r="AE27" s="6" t="str">
        <f>INDEX(地区归属!B:B,MATCH(J27,地区归属!A:A,0))</f>
        <v>PENINSULA</v>
      </c>
      <c r="AF27" s="6" t="str">
        <f t="shared" si="8"/>
        <v>A</v>
      </c>
      <c r="AG27">
        <f>IF(AC27&gt;6,SUMIFS(合同收费标准!G:G,合同收费标准!B:B,导入发票明细!AE27,合同收费标准!E:E,导入发票明细!AF27,合同收费标准!F:F,"MAS"),SUMIFS(合同收费标准!G:G,合同收费标准!B:B,导入发票明细!AE27,合同收费标准!E:E,导入发票明细!AF27,合同收费标准!F:F,导入发票明细!AC27))</f>
        <v>4.24</v>
      </c>
      <c r="AH27">
        <f t="shared" si="9"/>
        <v>12.72</v>
      </c>
      <c r="AI27" s="7">
        <f t="shared" si="10"/>
        <v>0</v>
      </c>
      <c r="AK27">
        <f>SUMIFS(CBL托收登记!D:D,CBL托收登记!E:E,N26)</f>
        <v>0</v>
      </c>
      <c r="AM27" s="7">
        <f t="shared" si="11"/>
        <v>0</v>
      </c>
      <c r="AN27" s="7">
        <f t="shared" si="12"/>
        <v>0</v>
      </c>
    </row>
    <row r="28" spans="1:40" x14ac:dyDescent="0.25">
      <c r="A28" s="1">
        <v>45113</v>
      </c>
      <c r="C28" s="2" t="s">
        <v>462</v>
      </c>
      <c r="F28" s="6">
        <v>1</v>
      </c>
      <c r="H28">
        <v>20</v>
      </c>
      <c r="J28" t="s">
        <v>162</v>
      </c>
      <c r="M28" s="10" t="s">
        <v>647</v>
      </c>
      <c r="N28" t="s">
        <v>198</v>
      </c>
      <c r="Q28" s="7">
        <v>5.47</v>
      </c>
      <c r="AA28" s="7">
        <v>5.47</v>
      </c>
      <c r="AC28">
        <f t="shared" si="7"/>
        <v>1</v>
      </c>
      <c r="AD28" s="7">
        <f t="shared" si="1"/>
        <v>18</v>
      </c>
      <c r="AE28" s="6" t="str">
        <f>INDEX(地区归属!B:B,MATCH(J28,地区归属!A:A,0))</f>
        <v>Madrid</v>
      </c>
      <c r="AF28" s="6" t="str">
        <f t="shared" si="8"/>
        <v>A</v>
      </c>
      <c r="AG28">
        <f>IF(AC28&gt;6,SUMIFS(合同收费标准!G:G,合同收费标准!B:B,导入发票明细!AE28,合同收费标准!E:E,导入发票明细!AF28,合同收费标准!F:F,"MAS"),SUMIFS(合同收费标准!G:G,合同收费标准!B:B,导入发票明细!AE28,合同收费标准!E:E,导入发票明细!AF28,合同收费标准!F:F,导入发票明细!AC28))</f>
        <v>5.47</v>
      </c>
      <c r="AH28">
        <f t="shared" si="9"/>
        <v>5.47</v>
      </c>
      <c r="AI28" s="7">
        <f t="shared" si="10"/>
        <v>0</v>
      </c>
      <c r="AK28">
        <f>SUMIFS(CBL托收登记!D:D,CBL托收登记!E:E,N27)</f>
        <v>0</v>
      </c>
      <c r="AM28" s="7">
        <f t="shared" si="11"/>
        <v>0</v>
      </c>
      <c r="AN28" s="7">
        <f t="shared" si="12"/>
        <v>0</v>
      </c>
    </row>
    <row r="29" spans="1:40" x14ac:dyDescent="0.25">
      <c r="A29" s="1">
        <v>45113</v>
      </c>
      <c r="C29" s="2" t="s">
        <v>463</v>
      </c>
      <c r="F29" s="6">
        <v>3</v>
      </c>
      <c r="H29">
        <v>50</v>
      </c>
      <c r="J29" t="s">
        <v>163</v>
      </c>
      <c r="M29" s="10" t="s">
        <v>648</v>
      </c>
      <c r="N29" t="s">
        <v>199</v>
      </c>
      <c r="Q29" s="7">
        <v>10.199999999999999</v>
      </c>
      <c r="AA29" s="7">
        <v>10.199999999999999</v>
      </c>
      <c r="AC29">
        <f t="shared" si="7"/>
        <v>3</v>
      </c>
      <c r="AD29" s="7">
        <f t="shared" si="1"/>
        <v>14.666666666666668</v>
      </c>
      <c r="AE29" s="6" t="str">
        <f>INDEX(地区归属!B:B,MATCH(J29,地区归属!A:A,0))</f>
        <v>Madrid</v>
      </c>
      <c r="AF29" s="6" t="str">
        <f t="shared" si="8"/>
        <v>A</v>
      </c>
      <c r="AG29">
        <f>IF(AC29&gt;6,SUMIFS(合同收费标准!G:G,合同收费标准!B:B,导入发票明细!AE29,合同收费标准!E:E,导入发票明细!AF29,合同收费标准!F:F,"MAS"),SUMIFS(合同收费标准!G:G,合同收费标准!B:B,导入发票明细!AE29,合同收费标准!E:E,导入发票明细!AF29,合同收费标准!F:F,导入发票明细!AC29))</f>
        <v>3.4</v>
      </c>
      <c r="AH29">
        <f t="shared" si="9"/>
        <v>10.199999999999999</v>
      </c>
      <c r="AI29" s="7">
        <f t="shared" si="10"/>
        <v>0</v>
      </c>
      <c r="AK29">
        <f>SUMIFS(CBL托收登记!D:D,CBL托收登记!E:E,N28)</f>
        <v>0</v>
      </c>
      <c r="AM29" s="7">
        <f t="shared" si="11"/>
        <v>0</v>
      </c>
      <c r="AN29" s="7">
        <f t="shared" si="12"/>
        <v>0</v>
      </c>
    </row>
    <row r="30" spans="1:40" x14ac:dyDescent="0.25">
      <c r="A30" s="1">
        <v>45113</v>
      </c>
      <c r="C30" s="2" t="s">
        <v>464</v>
      </c>
      <c r="F30" s="6">
        <v>3</v>
      </c>
      <c r="H30">
        <v>46</v>
      </c>
      <c r="J30" t="s">
        <v>164</v>
      </c>
      <c r="M30" s="10" t="s">
        <v>649</v>
      </c>
      <c r="N30" t="s">
        <v>200</v>
      </c>
      <c r="Q30" s="7">
        <v>12.72</v>
      </c>
      <c r="AA30" s="7">
        <v>12.72</v>
      </c>
      <c r="AC30">
        <f t="shared" si="7"/>
        <v>3</v>
      </c>
      <c r="AD30" s="7">
        <f t="shared" si="1"/>
        <v>13.333333333333334</v>
      </c>
      <c r="AE30" s="6" t="str">
        <f>INDEX(地区归属!B:B,MATCH(J30,地区归属!A:A,0))</f>
        <v>PENINSULA</v>
      </c>
      <c r="AF30" s="6" t="str">
        <f t="shared" si="8"/>
        <v>A</v>
      </c>
      <c r="AG30">
        <f>IF(AC30&gt;6,SUMIFS(合同收费标准!G:G,合同收费标准!B:B,导入发票明细!AE30,合同收费标准!E:E,导入发票明细!AF30,合同收费标准!F:F,"MAS"),SUMIFS(合同收费标准!G:G,合同收费标准!B:B,导入发票明细!AE30,合同收费标准!E:E,导入发票明细!AF30,合同收费标准!F:F,导入发票明细!AC30))</f>
        <v>4.24</v>
      </c>
      <c r="AH30">
        <f t="shared" si="9"/>
        <v>12.72</v>
      </c>
      <c r="AI30" s="7">
        <f t="shared" si="10"/>
        <v>0</v>
      </c>
      <c r="AK30">
        <f>SUMIFS(CBL托收登记!D:D,CBL托收登记!E:E,N29)</f>
        <v>0</v>
      </c>
      <c r="AM30" s="7">
        <f t="shared" si="11"/>
        <v>0</v>
      </c>
      <c r="AN30" s="7">
        <f t="shared" si="12"/>
        <v>0</v>
      </c>
    </row>
    <row r="31" spans="1:40" x14ac:dyDescent="0.25">
      <c r="A31" s="1">
        <v>45113</v>
      </c>
      <c r="C31" s="2" t="s">
        <v>465</v>
      </c>
      <c r="F31" s="6">
        <v>1</v>
      </c>
      <c r="H31">
        <v>18</v>
      </c>
      <c r="J31" t="s">
        <v>158</v>
      </c>
      <c r="M31" s="10" t="s">
        <v>650</v>
      </c>
      <c r="N31" t="s">
        <v>201</v>
      </c>
      <c r="Q31" s="7">
        <v>6.42</v>
      </c>
      <c r="AA31" s="7">
        <v>6.42</v>
      </c>
      <c r="AC31">
        <f t="shared" si="7"/>
        <v>1</v>
      </c>
      <c r="AD31" s="7">
        <f t="shared" si="1"/>
        <v>16</v>
      </c>
      <c r="AE31" s="6" t="str">
        <f>INDEX(地区归属!B:B,MATCH(J31,地区归属!A:A,0))</f>
        <v>PENINSULA</v>
      </c>
      <c r="AF31" s="6" t="str">
        <f t="shared" si="8"/>
        <v>A</v>
      </c>
      <c r="AG31">
        <f>IF(AC31&gt;6,SUMIFS(合同收费标准!G:G,合同收费标准!B:B,导入发票明细!AE31,合同收费标准!E:E,导入发票明细!AF31,合同收费标准!F:F,"MAS"),SUMIFS(合同收费标准!G:G,合同收费标准!B:B,导入发票明细!AE31,合同收费标准!E:E,导入发票明细!AF31,合同收费标准!F:F,导入发票明细!AC31))</f>
        <v>6.42</v>
      </c>
      <c r="AH31">
        <f t="shared" si="9"/>
        <v>6.42</v>
      </c>
      <c r="AI31" s="7">
        <f t="shared" si="10"/>
        <v>0</v>
      </c>
      <c r="AK31">
        <f>SUMIFS(CBL托收登记!D:D,CBL托收登记!E:E,N30)</f>
        <v>0</v>
      </c>
      <c r="AM31" s="7">
        <f t="shared" si="11"/>
        <v>0</v>
      </c>
      <c r="AN31" s="7">
        <f t="shared" si="12"/>
        <v>0</v>
      </c>
    </row>
    <row r="32" spans="1:40" x14ac:dyDescent="0.25">
      <c r="A32" s="1">
        <v>45113</v>
      </c>
      <c r="C32" s="2" t="s">
        <v>466</v>
      </c>
      <c r="F32" s="6">
        <v>2</v>
      </c>
      <c r="H32">
        <v>36</v>
      </c>
      <c r="J32" t="s">
        <v>165</v>
      </c>
      <c r="M32" s="10" t="s">
        <v>651</v>
      </c>
      <c r="N32" t="s">
        <v>202</v>
      </c>
      <c r="Q32" s="7">
        <v>9.6</v>
      </c>
      <c r="AA32" s="7">
        <v>9.6</v>
      </c>
      <c r="AC32">
        <f t="shared" si="7"/>
        <v>2</v>
      </c>
      <c r="AD32" s="7">
        <f t="shared" si="1"/>
        <v>16</v>
      </c>
      <c r="AE32" s="6" t="str">
        <f>INDEX(地区归属!B:B,MATCH(J32,地区归属!A:A,0))</f>
        <v>PENINSULA</v>
      </c>
      <c r="AF32" s="6" t="str">
        <f t="shared" si="8"/>
        <v>A</v>
      </c>
      <c r="AG32">
        <f>IF(AC32&gt;6,SUMIFS(合同收费标准!G:G,合同收费标准!B:B,导入发票明细!AE32,合同收费标准!E:E,导入发票明细!AF32,合同收费标准!F:F,"MAS"),SUMIFS(合同收费标准!G:G,合同收费标准!B:B,导入发票明细!AE32,合同收费标准!E:E,导入发票明细!AF32,合同收费标准!F:F,导入发票明细!AC32))</f>
        <v>4.8</v>
      </c>
      <c r="AH32">
        <f t="shared" si="9"/>
        <v>9.6</v>
      </c>
      <c r="AI32" s="7">
        <f t="shared" si="10"/>
        <v>0</v>
      </c>
      <c r="AK32">
        <f>SUMIFS(CBL托收登记!D:D,CBL托收登记!E:E,N31)</f>
        <v>0</v>
      </c>
      <c r="AM32" s="7">
        <f t="shared" si="11"/>
        <v>0</v>
      </c>
      <c r="AN32" s="7">
        <f t="shared" si="12"/>
        <v>0</v>
      </c>
    </row>
    <row r="33" spans="1:41" x14ac:dyDescent="0.25">
      <c r="A33" s="1">
        <v>45113</v>
      </c>
      <c r="C33" s="2" t="s">
        <v>467</v>
      </c>
      <c r="F33" s="6">
        <v>2</v>
      </c>
      <c r="H33">
        <v>36</v>
      </c>
      <c r="J33" t="s">
        <v>166</v>
      </c>
      <c r="M33" s="10" t="s">
        <v>652</v>
      </c>
      <c r="N33" t="s">
        <v>203</v>
      </c>
      <c r="Q33" s="7">
        <v>9.6</v>
      </c>
      <c r="AA33" s="7">
        <v>9.6</v>
      </c>
      <c r="AC33">
        <f t="shared" si="7"/>
        <v>2</v>
      </c>
      <c r="AD33" s="7">
        <f t="shared" si="1"/>
        <v>16</v>
      </c>
      <c r="AE33" s="6" t="str">
        <f>INDEX(地区归属!B:B,MATCH(J33,地区归属!A:A,0))</f>
        <v>PENINSULA</v>
      </c>
      <c r="AF33" s="6" t="str">
        <f t="shared" si="8"/>
        <v>A</v>
      </c>
      <c r="AG33">
        <f>IF(AC33&gt;6,SUMIFS(合同收费标准!G:G,合同收费标准!B:B,导入发票明细!AE33,合同收费标准!E:E,导入发票明细!AF33,合同收费标准!F:F,"MAS"),SUMIFS(合同收费标准!G:G,合同收费标准!B:B,导入发票明细!AE33,合同收费标准!E:E,导入发票明细!AF33,合同收费标准!F:F,导入发票明细!AC33))</f>
        <v>4.8</v>
      </c>
      <c r="AH33">
        <f t="shared" si="9"/>
        <v>9.6</v>
      </c>
      <c r="AI33" s="7">
        <f t="shared" si="10"/>
        <v>0</v>
      </c>
      <c r="AK33">
        <f>SUMIFS(CBL托收登记!D:D,CBL托收登记!E:E,N32)</f>
        <v>0</v>
      </c>
      <c r="AM33" s="7">
        <f t="shared" si="11"/>
        <v>0</v>
      </c>
      <c r="AN33" s="7">
        <f t="shared" si="12"/>
        <v>0</v>
      </c>
    </row>
    <row r="34" spans="1:41" x14ac:dyDescent="0.25">
      <c r="A34" s="1">
        <v>45114</v>
      </c>
      <c r="C34" s="2" t="s">
        <v>468</v>
      </c>
      <c r="F34" s="6">
        <v>3</v>
      </c>
      <c r="H34">
        <v>40</v>
      </c>
      <c r="J34" t="s">
        <v>153</v>
      </c>
      <c r="M34" s="10" t="s">
        <v>653</v>
      </c>
      <c r="N34" t="s">
        <v>189</v>
      </c>
      <c r="Q34" s="7">
        <v>12.72</v>
      </c>
      <c r="AA34" s="7">
        <v>12.72</v>
      </c>
      <c r="AC34">
        <f t="shared" si="7"/>
        <v>3</v>
      </c>
      <c r="AD34" s="7">
        <f t="shared" si="1"/>
        <v>11.333333333333334</v>
      </c>
      <c r="AE34" s="6" t="str">
        <f>INDEX(地区归属!B:B,MATCH(J34,地区归属!A:A,0))</f>
        <v>PENINSULA</v>
      </c>
      <c r="AF34" s="6" t="str">
        <f t="shared" si="8"/>
        <v>A</v>
      </c>
      <c r="AG34">
        <f>IF(AC34&gt;6,SUMIFS(合同收费标准!G:G,合同收费标准!B:B,导入发票明细!AE34,合同收费标准!E:E,导入发票明细!AF34,合同收费标准!F:F,"MAS"),SUMIFS(合同收费标准!G:G,合同收费标准!B:B,导入发票明细!AE34,合同收费标准!E:E,导入发票明细!AF34,合同收费标准!F:F,导入发票明细!AC34))</f>
        <v>4.24</v>
      </c>
      <c r="AH34">
        <f t="shared" si="9"/>
        <v>12.72</v>
      </c>
      <c r="AI34" s="7">
        <f t="shared" si="10"/>
        <v>0</v>
      </c>
      <c r="AK34">
        <f>SUMIFS(CBL托收登记!D:D,CBL托收登记!E:E,N33)</f>
        <v>0</v>
      </c>
      <c r="AM34" s="7">
        <f t="shared" si="11"/>
        <v>0</v>
      </c>
      <c r="AN34" s="7">
        <f t="shared" si="12"/>
        <v>0</v>
      </c>
    </row>
    <row r="35" spans="1:41" x14ac:dyDescent="0.25">
      <c r="A35" s="1">
        <v>45114</v>
      </c>
      <c r="C35" s="2" t="s">
        <v>469</v>
      </c>
      <c r="F35" s="6">
        <v>10</v>
      </c>
      <c r="H35">
        <v>200</v>
      </c>
      <c r="J35" t="s">
        <v>167</v>
      </c>
      <c r="M35" s="10" t="s">
        <v>174</v>
      </c>
      <c r="N35" t="s">
        <v>811</v>
      </c>
      <c r="Q35" s="7">
        <v>34</v>
      </c>
      <c r="AA35" s="7">
        <v>34</v>
      </c>
      <c r="AC35">
        <f t="shared" si="7"/>
        <v>10</v>
      </c>
      <c r="AD35" s="7">
        <f t="shared" si="1"/>
        <v>18</v>
      </c>
      <c r="AE35" s="6" t="str">
        <f>INDEX(地区归属!B:B,MATCH(J35,地区归属!A:A,0))</f>
        <v>PENINSULA</v>
      </c>
      <c r="AF35" s="6" t="str">
        <f t="shared" si="8"/>
        <v>A</v>
      </c>
      <c r="AG35">
        <f>IF(AC35&gt;6,SUMIFS(合同收费标准!G:G,合同收费标准!B:B,导入发票明细!AE35,合同收费标准!E:E,导入发票明细!AF35,合同收费标准!F:F,"MAS"),SUMIFS(合同收费标准!G:G,合同收费标准!B:B,导入发票明细!AE35,合同收费标准!E:E,导入发票明细!AF35,合同收费标准!F:F,导入发票明细!AC35))</f>
        <v>3.4</v>
      </c>
      <c r="AH35">
        <f t="shared" si="9"/>
        <v>34</v>
      </c>
      <c r="AI35" s="7">
        <f t="shared" si="10"/>
        <v>0</v>
      </c>
      <c r="AK35">
        <f>SUMIFS(CBL托收登记!D:D,CBL托收登记!E:E,N34)</f>
        <v>0</v>
      </c>
      <c r="AM35" s="7">
        <f t="shared" si="11"/>
        <v>0</v>
      </c>
      <c r="AN35" s="7">
        <f t="shared" si="12"/>
        <v>0</v>
      </c>
    </row>
    <row r="36" spans="1:41" x14ac:dyDescent="0.25">
      <c r="A36" s="1">
        <v>45114</v>
      </c>
      <c r="C36" s="2" t="s">
        <v>470</v>
      </c>
      <c r="F36" s="6">
        <v>2</v>
      </c>
      <c r="H36">
        <v>26</v>
      </c>
      <c r="J36" t="s">
        <v>168</v>
      </c>
      <c r="M36" s="10" t="s">
        <v>654</v>
      </c>
      <c r="N36" t="s">
        <v>204</v>
      </c>
      <c r="Q36" s="7">
        <v>9.6</v>
      </c>
      <c r="AA36" s="7">
        <v>9.6</v>
      </c>
      <c r="AC36">
        <f t="shared" si="7"/>
        <v>2</v>
      </c>
      <c r="AD36" s="7">
        <f t="shared" si="1"/>
        <v>11</v>
      </c>
      <c r="AE36" s="6" t="str">
        <f>INDEX(地区归属!B:B,MATCH(J36,地区归属!A:A,0))</f>
        <v>PENINSULA</v>
      </c>
      <c r="AF36" s="6" t="str">
        <f t="shared" si="8"/>
        <v>A</v>
      </c>
      <c r="AG36">
        <f>IF(AC36&gt;6,SUMIFS(合同收费标准!G:G,合同收费标准!B:B,导入发票明细!AE36,合同收费标准!E:E,导入发票明细!AF36,合同收费标准!F:F,"MAS"),SUMIFS(合同收费标准!G:G,合同收费标准!B:B,导入发票明细!AE36,合同收费标准!E:E,导入发票明细!AF36,合同收费标准!F:F,导入发票明细!AC36))</f>
        <v>4.8</v>
      </c>
      <c r="AH36">
        <f t="shared" si="9"/>
        <v>9.6</v>
      </c>
      <c r="AI36" s="7">
        <f t="shared" si="10"/>
        <v>0</v>
      </c>
      <c r="AK36">
        <f>SUMIFS(CBL托收登记!D:D,CBL托收登记!E:E,N35)</f>
        <v>0</v>
      </c>
      <c r="AM36" s="7">
        <f t="shared" si="11"/>
        <v>0</v>
      </c>
      <c r="AN36" s="7">
        <f t="shared" si="12"/>
        <v>0</v>
      </c>
    </row>
    <row r="37" spans="1:41" x14ac:dyDescent="0.25">
      <c r="A37" s="1">
        <v>45114</v>
      </c>
      <c r="C37" s="2" t="s">
        <v>471</v>
      </c>
      <c r="F37" s="6">
        <v>2</v>
      </c>
      <c r="H37">
        <v>34</v>
      </c>
      <c r="J37" t="s">
        <v>169</v>
      </c>
      <c r="M37" s="10" t="s">
        <v>655</v>
      </c>
      <c r="N37" t="s">
        <v>205</v>
      </c>
      <c r="Q37" s="7">
        <v>9.6</v>
      </c>
      <c r="AA37" s="7">
        <v>9.6</v>
      </c>
      <c r="AC37">
        <f t="shared" si="7"/>
        <v>2</v>
      </c>
      <c r="AD37" s="7">
        <f t="shared" si="1"/>
        <v>15</v>
      </c>
      <c r="AE37" s="6" t="str">
        <f>INDEX(地区归属!B:B,MATCH(J37,地区归属!A:A,0))</f>
        <v>PENINSULA</v>
      </c>
      <c r="AF37" s="6" t="str">
        <f t="shared" si="8"/>
        <v>A</v>
      </c>
      <c r="AG37">
        <f>IF(AC37&gt;6,SUMIFS(合同收费标准!G:G,合同收费标准!B:B,导入发票明细!AE37,合同收费标准!E:E,导入发票明细!AF37,合同收费标准!F:F,"MAS"),SUMIFS(合同收费标准!G:G,合同收费标准!B:B,导入发票明细!AE37,合同收费标准!E:E,导入发票明细!AF37,合同收费标准!F:F,导入发票明细!AC37))</f>
        <v>4.8</v>
      </c>
      <c r="AH37">
        <f t="shared" si="9"/>
        <v>9.6</v>
      </c>
      <c r="AI37" s="7">
        <f t="shared" si="10"/>
        <v>0</v>
      </c>
      <c r="AK37">
        <f>SUMIFS(CBL托收登记!D:D,CBL托收登记!E:E,N36)</f>
        <v>0</v>
      </c>
      <c r="AM37" s="7">
        <f t="shared" si="11"/>
        <v>0</v>
      </c>
      <c r="AN37" s="7">
        <f t="shared" si="12"/>
        <v>0</v>
      </c>
    </row>
    <row r="38" spans="1:41" x14ac:dyDescent="0.25">
      <c r="A38" s="1">
        <v>45114</v>
      </c>
      <c r="C38" s="2" t="s">
        <v>471</v>
      </c>
      <c r="F38" s="6">
        <v>2</v>
      </c>
      <c r="H38">
        <v>34</v>
      </c>
      <c r="J38" t="s">
        <v>169</v>
      </c>
      <c r="M38" s="10" t="s">
        <v>655</v>
      </c>
      <c r="N38" t="s">
        <v>0</v>
      </c>
      <c r="W38" s="7">
        <v>15.86</v>
      </c>
      <c r="AA38" s="7">
        <v>15.86</v>
      </c>
      <c r="AC38">
        <f t="shared" si="7"/>
        <v>0</v>
      </c>
      <c r="AD38" s="7">
        <f t="shared" si="1"/>
        <v>0</v>
      </c>
      <c r="AE38" s="6" t="str">
        <f>INDEX(地区归属!B:B,MATCH(J38,地区归属!A:A,0))</f>
        <v>PENINSULA</v>
      </c>
      <c r="AF38" s="6" t="str">
        <f t="shared" si="8"/>
        <v>A</v>
      </c>
      <c r="AG38">
        <f>IF(AC38&gt;6,SUMIFS(合同收费标准!G:G,合同收费标准!B:B,导入发票明细!AE38,合同收费标准!E:E,导入发票明细!AF38,合同收费标准!F:F,"MAS"),SUMIFS(合同收费标准!G:G,合同收费标准!B:B,导入发票明细!AE38,合同收费标准!E:E,导入发票明细!AF38,合同收费标准!F:F,导入发票明细!AC38))</f>
        <v>0</v>
      </c>
      <c r="AH38">
        <f t="shared" si="9"/>
        <v>0</v>
      </c>
      <c r="AI38" s="7">
        <f t="shared" si="10"/>
        <v>15.86</v>
      </c>
      <c r="AK38">
        <f>SUMIFS(CBL托收登记!D:D,CBL托收登记!E:E,N37)</f>
        <v>792.83</v>
      </c>
      <c r="AM38" s="7">
        <f t="shared" si="11"/>
        <v>15.856600000000002</v>
      </c>
      <c r="AN38" s="7">
        <f t="shared" si="12"/>
        <v>3.3999999999974051E-3</v>
      </c>
    </row>
    <row r="39" spans="1:41" x14ac:dyDescent="0.25">
      <c r="A39" s="1">
        <v>45114</v>
      </c>
      <c r="C39" s="2" t="s">
        <v>472</v>
      </c>
      <c r="F39" s="6">
        <v>1</v>
      </c>
      <c r="H39">
        <v>19</v>
      </c>
      <c r="J39" t="s">
        <v>3</v>
      </c>
      <c r="M39" s="10" t="s">
        <v>656</v>
      </c>
      <c r="N39" t="s">
        <v>206</v>
      </c>
      <c r="Q39" s="7">
        <v>6.42</v>
      </c>
      <c r="AA39" s="7">
        <v>6.42</v>
      </c>
      <c r="AC39">
        <f t="shared" ref="AC39:AC102" si="13">IF(ISBLANK(Q39),0,F39)</f>
        <v>1</v>
      </c>
      <c r="AD39" s="7">
        <f t="shared" si="1"/>
        <v>17</v>
      </c>
      <c r="AE39" s="6" t="str">
        <f>INDEX(地区归属!B:B,MATCH(J39,地区归属!A:A,0))</f>
        <v>PENINSULA</v>
      </c>
      <c r="AF39" s="6" t="str">
        <f t="shared" ref="AF39:AF102" si="14">IF(AD39&lt;=19,"A",IF(AD39&lt;230,"B",IF(AD39&lt;307,"C","D")))</f>
        <v>A</v>
      </c>
      <c r="AG39">
        <f>IF(AC39&gt;6,SUMIFS(合同收费标准!G:G,合同收费标准!B:B,导入发票明细!AE39,合同收费标准!E:E,导入发票明细!AF39,合同收费标准!F:F,"MAS"),SUMIFS(合同收费标准!G:G,合同收费标准!B:B,导入发票明细!AE39,合同收费标准!E:E,导入发票明细!AF39,合同收费标准!F:F,导入发票明细!AC39))</f>
        <v>6.42</v>
      </c>
      <c r="AH39">
        <f t="shared" ref="AH39:AH102" si="15">AC39*AG39</f>
        <v>6.42</v>
      </c>
      <c r="AI39" s="7">
        <f t="shared" ref="AI39:AI102" si="16">AA39-AH39</f>
        <v>0</v>
      </c>
      <c r="AK39">
        <f>SUMIFS(CBL托收登记!D:D,CBL托收登记!E:E,N38)</f>
        <v>0</v>
      </c>
      <c r="AM39" s="7">
        <f t="shared" ref="AM39:AM102" si="17">IF(AK39=0,0,IF(AK39*0.02&lt;3.2,3.2,AK39*0.02))</f>
        <v>0</v>
      </c>
      <c r="AN39" s="7">
        <f t="shared" ref="AN39:AN102" si="18">AI39-AM39</f>
        <v>0</v>
      </c>
    </row>
    <row r="40" spans="1:41" x14ac:dyDescent="0.25">
      <c r="A40" s="1">
        <v>45114</v>
      </c>
      <c r="C40" s="2" t="s">
        <v>473</v>
      </c>
      <c r="F40" s="6">
        <v>9</v>
      </c>
      <c r="H40">
        <v>173</v>
      </c>
      <c r="J40" t="s">
        <v>2</v>
      </c>
      <c r="M40" s="10" t="s">
        <v>657</v>
      </c>
      <c r="N40" t="s">
        <v>23</v>
      </c>
      <c r="Q40" s="7">
        <v>30.6</v>
      </c>
      <c r="AA40" s="7">
        <v>30.6</v>
      </c>
      <c r="AC40">
        <f t="shared" si="13"/>
        <v>9</v>
      </c>
      <c r="AD40" s="7">
        <f t="shared" si="1"/>
        <v>17.222222222222221</v>
      </c>
      <c r="AE40" s="6" t="str">
        <f>INDEX(地区归属!B:B,MATCH(J40,地区归属!A:A,0))</f>
        <v>PENINSULA</v>
      </c>
      <c r="AF40" s="6" t="str">
        <f t="shared" si="14"/>
        <v>A</v>
      </c>
      <c r="AG40">
        <f>IF(AC40&gt;6,SUMIFS(合同收费标准!G:G,合同收费标准!B:B,导入发票明细!AE40,合同收费标准!E:E,导入发票明细!AF40,合同收费标准!F:F,"MAS"),SUMIFS(合同收费标准!G:G,合同收费标准!B:B,导入发票明细!AE40,合同收费标准!E:E,导入发票明细!AF40,合同收费标准!F:F,导入发票明细!AC40))</f>
        <v>3.4</v>
      </c>
      <c r="AH40">
        <f t="shared" si="15"/>
        <v>30.599999999999998</v>
      </c>
      <c r="AI40" s="7">
        <f t="shared" si="16"/>
        <v>0</v>
      </c>
      <c r="AK40">
        <f>SUMIFS(CBL托收登记!D:D,CBL托收登记!E:E,N39)</f>
        <v>0</v>
      </c>
      <c r="AM40" s="7">
        <f t="shared" si="17"/>
        <v>0</v>
      </c>
      <c r="AN40" s="7">
        <f t="shared" si="18"/>
        <v>0</v>
      </c>
    </row>
    <row r="41" spans="1:41" x14ac:dyDescent="0.25">
      <c r="A41" s="1">
        <v>45114</v>
      </c>
      <c r="C41" s="2" t="s">
        <v>474</v>
      </c>
      <c r="F41" s="6">
        <v>7</v>
      </c>
      <c r="H41">
        <v>134</v>
      </c>
      <c r="J41" t="s">
        <v>167</v>
      </c>
      <c r="M41" s="10" t="s">
        <v>658</v>
      </c>
      <c r="N41" t="s">
        <v>207</v>
      </c>
      <c r="Q41" s="7">
        <v>23.8</v>
      </c>
      <c r="AA41" s="7">
        <v>23.8</v>
      </c>
      <c r="AC41">
        <f t="shared" si="13"/>
        <v>7</v>
      </c>
      <c r="AD41" s="7">
        <f t="shared" si="1"/>
        <v>17.142857142857142</v>
      </c>
      <c r="AE41" s="6" t="str">
        <f>INDEX(地区归属!B:B,MATCH(J41,地区归属!A:A,0))</f>
        <v>PENINSULA</v>
      </c>
      <c r="AF41" s="6" t="str">
        <f t="shared" si="14"/>
        <v>A</v>
      </c>
      <c r="AG41">
        <f>IF(AC41&gt;6,SUMIFS(合同收费标准!G:G,合同收费标准!B:B,导入发票明细!AE41,合同收费标准!E:E,导入发票明细!AF41,合同收费标准!F:F,"MAS"),SUMIFS(合同收费标准!G:G,合同收费标准!B:B,导入发票明细!AE41,合同收费标准!E:E,导入发票明细!AF41,合同收费标准!F:F,导入发票明细!AC41))</f>
        <v>3.4</v>
      </c>
      <c r="AH41">
        <f t="shared" si="15"/>
        <v>23.8</v>
      </c>
      <c r="AI41" s="7">
        <f t="shared" si="16"/>
        <v>0</v>
      </c>
      <c r="AK41">
        <f>SUMIFS(CBL托收登记!D:D,CBL托收登记!E:E,N40)</f>
        <v>0</v>
      </c>
      <c r="AM41" s="7">
        <f t="shared" si="17"/>
        <v>0</v>
      </c>
      <c r="AN41" s="7">
        <f t="shared" si="18"/>
        <v>0</v>
      </c>
    </row>
    <row r="42" spans="1:41" x14ac:dyDescent="0.25">
      <c r="A42" s="1">
        <v>45117</v>
      </c>
      <c r="C42" s="2" t="s">
        <v>475</v>
      </c>
      <c r="F42" s="6">
        <v>1</v>
      </c>
      <c r="H42">
        <v>35</v>
      </c>
      <c r="J42" t="s">
        <v>24</v>
      </c>
      <c r="M42" s="10" t="s">
        <v>175</v>
      </c>
      <c r="N42" t="s">
        <v>208</v>
      </c>
      <c r="Q42" s="7">
        <v>6.42</v>
      </c>
      <c r="AA42" s="7">
        <v>6.42</v>
      </c>
      <c r="AC42">
        <f t="shared" si="13"/>
        <v>1</v>
      </c>
      <c r="AD42" s="7">
        <v>18</v>
      </c>
      <c r="AE42" s="6" t="str">
        <f>INDEX(地区归属!B:B,MATCH(J42,地区归属!A:A,0))</f>
        <v>PENINSULA</v>
      </c>
      <c r="AF42" s="6" t="str">
        <f t="shared" si="14"/>
        <v>A</v>
      </c>
      <c r="AG42">
        <f>IF(AC42&gt;6,SUMIFS(合同收费标准!G:G,合同收费标准!B:B,导入发票明细!AE42,合同收费标准!E:E,导入发票明细!AF42,合同收费标准!F:F,"MAS"),SUMIFS(合同收费标准!G:G,合同收费标准!B:B,导入发票明细!AE42,合同收费标准!E:E,导入发票明细!AF42,合同收费标准!F:F,导入发票明细!AC42))</f>
        <v>6.42</v>
      </c>
      <c r="AH42">
        <f t="shared" si="15"/>
        <v>6.42</v>
      </c>
      <c r="AI42" s="7">
        <f t="shared" si="16"/>
        <v>0</v>
      </c>
      <c r="AK42">
        <f>SUMIFS(CBL托收登记!D:D,CBL托收登记!E:E,N41)</f>
        <v>0</v>
      </c>
      <c r="AM42" s="7">
        <f t="shared" si="17"/>
        <v>0</v>
      </c>
      <c r="AN42" s="7">
        <f t="shared" si="18"/>
        <v>0</v>
      </c>
    </row>
    <row r="43" spans="1:41" x14ac:dyDescent="0.25">
      <c r="A43" s="1">
        <v>45117</v>
      </c>
      <c r="C43" s="2" t="s">
        <v>476</v>
      </c>
      <c r="F43" s="6">
        <v>3</v>
      </c>
      <c r="H43">
        <v>50</v>
      </c>
      <c r="J43" t="s">
        <v>170</v>
      </c>
      <c r="M43" s="10" t="s">
        <v>659</v>
      </c>
      <c r="N43" t="s">
        <v>209</v>
      </c>
      <c r="Q43" s="7">
        <v>12.72</v>
      </c>
      <c r="AA43" s="7">
        <v>12.72</v>
      </c>
      <c r="AC43">
        <f t="shared" si="13"/>
        <v>3</v>
      </c>
      <c r="AD43" s="7">
        <f t="shared" si="1"/>
        <v>14.666666666666668</v>
      </c>
      <c r="AE43" s="6" t="str">
        <f>INDEX(地区归属!B:B,MATCH(J43,地区归属!A:A,0))</f>
        <v>PENINSULA</v>
      </c>
      <c r="AF43" s="6" t="str">
        <f t="shared" si="14"/>
        <v>A</v>
      </c>
      <c r="AG43">
        <f>IF(AC43&gt;6,SUMIFS(合同收费标准!G:G,合同收费标准!B:B,导入发票明细!AE43,合同收费标准!E:E,导入发票明细!AF43,合同收费标准!F:F,"MAS"),SUMIFS(合同收费标准!G:G,合同收费标准!B:B,导入发票明细!AE43,合同收费标准!E:E,导入发票明细!AF43,合同收费标准!F:F,导入发票明细!AC43))</f>
        <v>4.24</v>
      </c>
      <c r="AH43">
        <f t="shared" si="15"/>
        <v>12.72</v>
      </c>
      <c r="AI43" s="7">
        <f t="shared" si="16"/>
        <v>0</v>
      </c>
      <c r="AK43">
        <f>SUMIFS(CBL托收登记!D:D,CBL托收登记!E:E,N42)</f>
        <v>0</v>
      </c>
      <c r="AM43" s="7">
        <f t="shared" si="17"/>
        <v>0</v>
      </c>
      <c r="AN43" s="7">
        <f t="shared" si="18"/>
        <v>0</v>
      </c>
    </row>
    <row r="44" spans="1:41" x14ac:dyDescent="0.25">
      <c r="A44" s="1">
        <v>45117</v>
      </c>
      <c r="C44" s="2" t="s">
        <v>477</v>
      </c>
      <c r="F44" s="6">
        <v>2</v>
      </c>
      <c r="H44">
        <v>38</v>
      </c>
      <c r="J44" t="s">
        <v>210</v>
      </c>
      <c r="M44" s="10" t="s">
        <v>660</v>
      </c>
      <c r="N44" t="s">
        <v>812</v>
      </c>
      <c r="Q44" s="7">
        <v>9.6</v>
      </c>
      <c r="AA44" s="7">
        <v>9.6</v>
      </c>
      <c r="AC44">
        <f t="shared" si="13"/>
        <v>2</v>
      </c>
      <c r="AD44" s="7">
        <f t="shared" si="1"/>
        <v>17</v>
      </c>
      <c r="AE44" s="6" t="str">
        <f>INDEX(地区归属!B:B,MATCH(J44,地区归属!A:A,0))</f>
        <v>PENINSULA</v>
      </c>
      <c r="AF44" s="6" t="str">
        <f t="shared" si="14"/>
        <v>A</v>
      </c>
      <c r="AG44">
        <f>IF(AC44&gt;6,SUMIFS(合同收费标准!G:G,合同收费标准!B:B,导入发票明细!AE44,合同收费标准!E:E,导入发票明细!AF44,合同收费标准!F:F,"MAS"),SUMIFS(合同收费标准!G:G,合同收费标准!B:B,导入发票明细!AE44,合同收费标准!E:E,导入发票明细!AF44,合同收费标准!F:F,导入发票明细!AC44))</f>
        <v>4.8</v>
      </c>
      <c r="AH44">
        <f t="shared" si="15"/>
        <v>9.6</v>
      </c>
      <c r="AI44" s="7">
        <f t="shared" si="16"/>
        <v>0</v>
      </c>
      <c r="AK44">
        <f>SUMIFS(CBL托收登记!D:D,CBL托收登记!E:E,N43)</f>
        <v>0</v>
      </c>
      <c r="AM44" s="7">
        <f t="shared" si="17"/>
        <v>0</v>
      </c>
      <c r="AN44" s="7">
        <f t="shared" si="18"/>
        <v>0</v>
      </c>
    </row>
    <row r="45" spans="1:41" x14ac:dyDescent="0.25">
      <c r="A45" s="1">
        <v>45117</v>
      </c>
      <c r="C45" s="2" t="s">
        <v>477</v>
      </c>
      <c r="F45" s="6">
        <v>2</v>
      </c>
      <c r="H45">
        <v>38</v>
      </c>
      <c r="J45" t="s">
        <v>210</v>
      </c>
      <c r="M45" s="10" t="s">
        <v>660</v>
      </c>
      <c r="N45" t="s">
        <v>241</v>
      </c>
      <c r="AA45" s="7">
        <v>7</v>
      </c>
      <c r="AC45">
        <f t="shared" si="13"/>
        <v>0</v>
      </c>
      <c r="AD45" s="7">
        <f t="shared" si="1"/>
        <v>0</v>
      </c>
      <c r="AE45" s="6" t="str">
        <f>INDEX(地区归属!B:B,MATCH(J45,地区归属!A:A,0))</f>
        <v>PENINSULA</v>
      </c>
      <c r="AF45" s="6" t="str">
        <f t="shared" si="14"/>
        <v>A</v>
      </c>
      <c r="AG45">
        <f>IF(AC45&gt;6,SUMIFS(合同收费标准!G:G,合同收费标准!B:B,导入发票明细!AE45,合同收费标准!E:E,导入发票明细!AF45,合同收费标准!F:F,"MAS"),SUMIFS(合同收费标准!G:G,合同收费标准!B:B,导入发票明细!AE45,合同收费标准!E:E,导入发票明细!AF45,合同收费标准!F:F,导入发票明细!AC45))</f>
        <v>0</v>
      </c>
      <c r="AH45">
        <f t="shared" si="15"/>
        <v>0</v>
      </c>
      <c r="AI45" s="7">
        <f t="shared" si="16"/>
        <v>7</v>
      </c>
      <c r="AK45">
        <f>SUMIFS(CBL托收登记!D:D,CBL托收登记!E:E,N44)</f>
        <v>0</v>
      </c>
      <c r="AM45" s="7">
        <f t="shared" si="17"/>
        <v>0</v>
      </c>
      <c r="AN45" s="7">
        <f t="shared" si="18"/>
        <v>7</v>
      </c>
      <c r="AO45" s="26"/>
    </row>
    <row r="46" spans="1:41" x14ac:dyDescent="0.25">
      <c r="A46" s="1">
        <v>45117</v>
      </c>
      <c r="C46" s="2" t="s">
        <v>477</v>
      </c>
      <c r="F46" s="6">
        <v>2</v>
      </c>
      <c r="H46">
        <v>38</v>
      </c>
      <c r="J46" t="s">
        <v>210</v>
      </c>
      <c r="M46" s="10" t="s">
        <v>660</v>
      </c>
      <c r="N46" t="s">
        <v>0</v>
      </c>
      <c r="W46" s="7">
        <v>14.51</v>
      </c>
      <c r="AA46" s="7">
        <v>14.51</v>
      </c>
      <c r="AC46">
        <f t="shared" si="13"/>
        <v>0</v>
      </c>
      <c r="AD46" s="7">
        <f t="shared" si="1"/>
        <v>0</v>
      </c>
      <c r="AE46" s="6" t="str">
        <f>INDEX(地区归属!B:B,MATCH(J46,地区归属!A:A,0))</f>
        <v>PENINSULA</v>
      </c>
      <c r="AF46" s="6" t="str">
        <f t="shared" si="14"/>
        <v>A</v>
      </c>
      <c r="AG46">
        <f>IF(AC46&gt;6,SUMIFS(合同收费标准!G:G,合同收费标准!B:B,导入发票明细!AE46,合同收费标准!E:E,导入发票明细!AF46,合同收费标准!F:F,"MAS"),SUMIFS(合同收费标准!G:G,合同收费标准!B:B,导入发票明细!AE46,合同收费标准!E:E,导入发票明细!AF46,合同收费标准!F:F,导入发票明细!AC46))</f>
        <v>0</v>
      </c>
      <c r="AH46">
        <f t="shared" si="15"/>
        <v>0</v>
      </c>
      <c r="AI46" s="7">
        <f t="shared" si="16"/>
        <v>14.51</v>
      </c>
      <c r="AK46">
        <f>SUMIFS(CBL托收登记!D:D,CBL托收登记!E:E,N45)</f>
        <v>0</v>
      </c>
      <c r="AM46" s="7">
        <f t="shared" si="17"/>
        <v>0</v>
      </c>
      <c r="AN46" s="7">
        <f t="shared" si="18"/>
        <v>14.51</v>
      </c>
      <c r="AO46" s="26"/>
    </row>
    <row r="47" spans="1:41" x14ac:dyDescent="0.25">
      <c r="A47" s="1">
        <v>45117</v>
      </c>
      <c r="C47" s="2" t="s">
        <v>478</v>
      </c>
      <c r="F47" s="6">
        <v>6</v>
      </c>
      <c r="H47">
        <v>115</v>
      </c>
      <c r="J47" t="s">
        <v>211</v>
      </c>
      <c r="M47" s="10" t="s">
        <v>234</v>
      </c>
      <c r="N47" t="s">
        <v>242</v>
      </c>
      <c r="Q47" s="7">
        <v>20.399999999999999</v>
      </c>
      <c r="AA47" s="7">
        <v>20.399999999999999</v>
      </c>
      <c r="AC47">
        <f t="shared" si="13"/>
        <v>6</v>
      </c>
      <c r="AD47" s="7">
        <f t="shared" si="1"/>
        <v>17.166666666666668</v>
      </c>
      <c r="AE47" s="6" t="str">
        <f>INDEX(地区归属!B:B,MATCH(J47,地区归属!A:A,0))</f>
        <v>PENINSULA</v>
      </c>
      <c r="AF47" s="6" t="str">
        <f t="shared" si="14"/>
        <v>A</v>
      </c>
      <c r="AG47">
        <f>IF(AC47&gt;6,SUMIFS(合同收费标准!G:G,合同收费标准!B:B,导入发票明细!AE47,合同收费标准!E:E,导入发票明细!AF47,合同收费标准!F:F,"MAS"),SUMIFS(合同收费标准!G:G,合同收费标准!B:B,导入发票明细!AE47,合同收费标准!E:E,导入发票明细!AF47,合同收费标准!F:F,导入发票明细!AC47))</f>
        <v>3.4</v>
      </c>
      <c r="AH47">
        <f t="shared" si="15"/>
        <v>20.399999999999999</v>
      </c>
      <c r="AI47" s="7">
        <f t="shared" si="16"/>
        <v>0</v>
      </c>
      <c r="AK47">
        <f>SUMIFS(CBL托收登记!D:D,CBL托收登记!E:E,N46)</f>
        <v>0</v>
      </c>
      <c r="AM47" s="7">
        <f t="shared" si="17"/>
        <v>0</v>
      </c>
      <c r="AN47" s="7">
        <f t="shared" si="18"/>
        <v>0</v>
      </c>
    </row>
    <row r="48" spans="1:41" x14ac:dyDescent="0.25">
      <c r="A48" s="1">
        <v>45117</v>
      </c>
      <c r="C48" s="2" t="s">
        <v>479</v>
      </c>
      <c r="F48" s="6">
        <v>1</v>
      </c>
      <c r="H48">
        <v>18</v>
      </c>
      <c r="J48" t="s">
        <v>148</v>
      </c>
      <c r="M48" s="10" t="s">
        <v>661</v>
      </c>
      <c r="N48" t="s">
        <v>243</v>
      </c>
      <c r="Q48" s="7">
        <v>5.47</v>
      </c>
      <c r="AA48" s="7">
        <v>5.47</v>
      </c>
      <c r="AC48">
        <f t="shared" si="13"/>
        <v>1</v>
      </c>
      <c r="AD48" s="7">
        <f t="shared" si="1"/>
        <v>16</v>
      </c>
      <c r="AE48" s="6" t="str">
        <f>INDEX(地区归属!B:B,MATCH(J48,地区归属!A:A,0))</f>
        <v>Madrid</v>
      </c>
      <c r="AF48" s="6" t="str">
        <f t="shared" si="14"/>
        <v>A</v>
      </c>
      <c r="AG48">
        <f>IF(AC48&gt;6,SUMIFS(合同收费标准!G:G,合同收费标准!B:B,导入发票明细!AE48,合同收费标准!E:E,导入发票明细!AF48,合同收费标准!F:F,"MAS"),SUMIFS(合同收费标准!G:G,合同收费标准!B:B,导入发票明细!AE48,合同收费标准!E:E,导入发票明细!AF48,合同收费标准!F:F,导入发票明细!AC48))</f>
        <v>5.47</v>
      </c>
      <c r="AH48">
        <f t="shared" si="15"/>
        <v>5.47</v>
      </c>
      <c r="AI48" s="7">
        <f t="shared" si="16"/>
        <v>0</v>
      </c>
      <c r="AK48">
        <f>SUMIFS(CBL托收登记!D:D,CBL托收登记!E:E,N47)</f>
        <v>0</v>
      </c>
      <c r="AM48" s="7">
        <f t="shared" si="17"/>
        <v>0</v>
      </c>
      <c r="AN48" s="7">
        <f t="shared" si="18"/>
        <v>0</v>
      </c>
    </row>
    <row r="49" spans="1:40" x14ac:dyDescent="0.25">
      <c r="A49" s="1">
        <v>45117</v>
      </c>
      <c r="C49" s="2" t="s">
        <v>480</v>
      </c>
      <c r="F49" s="6">
        <v>2</v>
      </c>
      <c r="H49">
        <v>38</v>
      </c>
      <c r="J49" t="s">
        <v>212</v>
      </c>
      <c r="M49" s="10" t="s">
        <v>235</v>
      </c>
      <c r="N49" t="s">
        <v>244</v>
      </c>
      <c r="Q49" s="7">
        <v>9.6</v>
      </c>
      <c r="AA49" s="7">
        <v>9.6</v>
      </c>
      <c r="AC49">
        <f t="shared" si="13"/>
        <v>2</v>
      </c>
      <c r="AD49" s="7">
        <f t="shared" si="1"/>
        <v>17</v>
      </c>
      <c r="AE49" s="6" t="str">
        <f>INDEX(地区归属!B:B,MATCH(J49,地区归属!A:A,0))</f>
        <v>PENINSULA</v>
      </c>
      <c r="AF49" s="6" t="str">
        <f t="shared" si="14"/>
        <v>A</v>
      </c>
      <c r="AG49">
        <f>IF(AC49&gt;6,SUMIFS(合同收费标准!G:G,合同收费标准!B:B,导入发票明细!AE49,合同收费标准!E:E,导入发票明细!AF49,合同收费标准!F:F,"MAS"),SUMIFS(合同收费标准!G:G,合同收费标准!B:B,导入发票明细!AE49,合同收费标准!E:E,导入发票明细!AF49,合同收费标准!F:F,导入发票明细!AC49))</f>
        <v>4.8</v>
      </c>
      <c r="AH49">
        <f t="shared" si="15"/>
        <v>9.6</v>
      </c>
      <c r="AI49" s="7">
        <f t="shared" si="16"/>
        <v>0</v>
      </c>
      <c r="AK49">
        <f>SUMIFS(CBL托收登记!D:D,CBL托收登记!E:E,N48)</f>
        <v>0</v>
      </c>
      <c r="AM49" s="7">
        <f t="shared" si="17"/>
        <v>0</v>
      </c>
      <c r="AN49" s="7">
        <f t="shared" si="18"/>
        <v>0</v>
      </c>
    </row>
    <row r="50" spans="1:40" x14ac:dyDescent="0.25">
      <c r="A50" s="1">
        <v>45117</v>
      </c>
      <c r="C50" s="2" t="s">
        <v>481</v>
      </c>
      <c r="F50" s="6">
        <v>2</v>
      </c>
      <c r="H50">
        <v>28</v>
      </c>
      <c r="J50" t="s">
        <v>213</v>
      </c>
      <c r="M50" s="10" t="s">
        <v>662</v>
      </c>
      <c r="N50" t="s">
        <v>245</v>
      </c>
      <c r="Q50" s="7">
        <v>9.6</v>
      </c>
      <c r="AA50" s="7">
        <v>9.6</v>
      </c>
      <c r="AC50">
        <f t="shared" si="13"/>
        <v>2</v>
      </c>
      <c r="AD50" s="7">
        <f t="shared" si="1"/>
        <v>12</v>
      </c>
      <c r="AE50" s="6" t="str">
        <f>INDEX(地区归属!B:B,MATCH(J50,地区归属!A:A,0))</f>
        <v>PENINSULA</v>
      </c>
      <c r="AF50" s="6" t="str">
        <f t="shared" si="14"/>
        <v>A</v>
      </c>
      <c r="AG50">
        <f>IF(AC50&gt;6,SUMIFS(合同收费标准!G:G,合同收费标准!B:B,导入发票明细!AE50,合同收费标准!E:E,导入发票明细!AF50,合同收费标准!F:F,"MAS"),SUMIFS(合同收费标准!G:G,合同收费标准!B:B,导入发票明细!AE50,合同收费标准!E:E,导入发票明细!AF50,合同收费标准!F:F,导入发票明细!AC50))</f>
        <v>4.8</v>
      </c>
      <c r="AH50">
        <f t="shared" si="15"/>
        <v>9.6</v>
      </c>
      <c r="AI50" s="7">
        <f t="shared" si="16"/>
        <v>0</v>
      </c>
      <c r="AK50">
        <f>SUMIFS(CBL托收登记!D:D,CBL托收登记!E:E,N49)</f>
        <v>0</v>
      </c>
      <c r="AM50" s="7">
        <f t="shared" si="17"/>
        <v>0</v>
      </c>
      <c r="AN50" s="7">
        <f t="shared" si="18"/>
        <v>0</v>
      </c>
    </row>
    <row r="51" spans="1:40" x14ac:dyDescent="0.25">
      <c r="A51" s="1">
        <v>45117</v>
      </c>
      <c r="C51" s="2" t="s">
        <v>482</v>
      </c>
      <c r="F51" s="6">
        <v>2</v>
      </c>
      <c r="H51">
        <v>29</v>
      </c>
      <c r="J51" t="s">
        <v>214</v>
      </c>
      <c r="M51" s="10" t="s">
        <v>663</v>
      </c>
      <c r="N51" t="s">
        <v>246</v>
      </c>
      <c r="Q51" s="7">
        <v>9.6</v>
      </c>
      <c r="AA51" s="7">
        <v>9.6</v>
      </c>
      <c r="AC51">
        <f t="shared" si="13"/>
        <v>2</v>
      </c>
      <c r="AD51" s="7">
        <f t="shared" si="1"/>
        <v>12.5</v>
      </c>
      <c r="AE51" s="6" t="str">
        <f>INDEX(地区归属!B:B,MATCH(J51,地区归属!A:A,0))</f>
        <v>PENINSULA</v>
      </c>
      <c r="AF51" s="6" t="str">
        <f t="shared" si="14"/>
        <v>A</v>
      </c>
      <c r="AG51">
        <f>IF(AC51&gt;6,SUMIFS(合同收费标准!G:G,合同收费标准!B:B,导入发票明细!AE51,合同收费标准!E:E,导入发票明细!AF51,合同收费标准!F:F,"MAS"),SUMIFS(合同收费标准!G:G,合同收费标准!B:B,导入发票明细!AE51,合同收费标准!E:E,导入发票明细!AF51,合同收费标准!F:F,导入发票明细!AC51))</f>
        <v>4.8</v>
      </c>
      <c r="AH51">
        <f t="shared" si="15"/>
        <v>9.6</v>
      </c>
      <c r="AI51" s="7">
        <f t="shared" si="16"/>
        <v>0</v>
      </c>
      <c r="AK51">
        <f>SUMIFS(CBL托收登记!D:D,CBL托收登记!E:E,N50)</f>
        <v>0</v>
      </c>
      <c r="AM51" s="7">
        <f t="shared" si="17"/>
        <v>0</v>
      </c>
      <c r="AN51" s="7">
        <f t="shared" si="18"/>
        <v>0</v>
      </c>
    </row>
    <row r="52" spans="1:40" x14ac:dyDescent="0.25">
      <c r="A52" s="1">
        <v>45117</v>
      </c>
      <c r="C52" s="2" t="s">
        <v>483</v>
      </c>
      <c r="F52" s="6">
        <v>1</v>
      </c>
      <c r="H52">
        <v>10</v>
      </c>
      <c r="J52" t="s">
        <v>215</v>
      </c>
      <c r="M52" s="10" t="s">
        <v>664</v>
      </c>
      <c r="N52" t="s">
        <v>247</v>
      </c>
      <c r="Q52" s="7">
        <v>6.42</v>
      </c>
      <c r="AA52" s="7">
        <v>6.42</v>
      </c>
      <c r="AC52">
        <f t="shared" si="13"/>
        <v>1</v>
      </c>
      <c r="AD52" s="7">
        <f t="shared" si="1"/>
        <v>8</v>
      </c>
      <c r="AE52" s="6" t="str">
        <f>INDEX(地区归属!B:B,MATCH(J52,地区归属!A:A,0))</f>
        <v>PENINSULA</v>
      </c>
      <c r="AF52" s="6" t="str">
        <f t="shared" si="14"/>
        <v>A</v>
      </c>
      <c r="AG52">
        <f>IF(AC52&gt;6,SUMIFS(合同收费标准!G:G,合同收费标准!B:B,导入发票明细!AE52,合同收费标准!E:E,导入发票明细!AF52,合同收费标准!F:F,"MAS"),SUMIFS(合同收费标准!G:G,合同收费标准!B:B,导入发票明细!AE52,合同收费标准!E:E,导入发票明细!AF52,合同收费标准!F:F,导入发票明细!AC52))</f>
        <v>6.42</v>
      </c>
      <c r="AH52">
        <f t="shared" si="15"/>
        <v>6.42</v>
      </c>
      <c r="AI52" s="7">
        <f t="shared" si="16"/>
        <v>0</v>
      </c>
      <c r="AK52">
        <f>SUMIFS(CBL托收登记!D:D,CBL托收登记!E:E,N51)</f>
        <v>0</v>
      </c>
      <c r="AM52" s="7">
        <f t="shared" si="17"/>
        <v>0</v>
      </c>
      <c r="AN52" s="7">
        <f t="shared" si="18"/>
        <v>0</v>
      </c>
    </row>
    <row r="53" spans="1:40" x14ac:dyDescent="0.25">
      <c r="A53" s="1">
        <v>45117</v>
      </c>
      <c r="C53" s="2" t="s">
        <v>484</v>
      </c>
      <c r="F53" s="6">
        <v>2</v>
      </c>
      <c r="H53">
        <v>37</v>
      </c>
      <c r="J53" t="s">
        <v>216</v>
      </c>
      <c r="M53" s="10" t="s">
        <v>665</v>
      </c>
      <c r="N53" t="s">
        <v>248</v>
      </c>
      <c r="Q53" s="7">
        <v>9.6</v>
      </c>
      <c r="AA53" s="7">
        <v>9.6</v>
      </c>
      <c r="AC53">
        <f t="shared" si="13"/>
        <v>2</v>
      </c>
      <c r="AD53" s="7">
        <f t="shared" si="1"/>
        <v>16.5</v>
      </c>
      <c r="AE53" s="6" t="str">
        <f>INDEX(地区归属!B:B,MATCH(J53,地区归属!A:A,0))</f>
        <v>PENINSULA</v>
      </c>
      <c r="AF53" s="6" t="str">
        <f t="shared" si="14"/>
        <v>A</v>
      </c>
      <c r="AG53">
        <f>IF(AC53&gt;6,SUMIFS(合同收费标准!G:G,合同收费标准!B:B,导入发票明细!AE53,合同收费标准!E:E,导入发票明细!AF53,合同收费标准!F:F,"MAS"),SUMIFS(合同收费标准!G:G,合同收费标准!B:B,导入发票明细!AE53,合同收费标准!E:E,导入发票明细!AF53,合同收费标准!F:F,导入发票明细!AC53))</f>
        <v>4.8</v>
      </c>
      <c r="AH53">
        <f t="shared" si="15"/>
        <v>9.6</v>
      </c>
      <c r="AI53" s="7">
        <f t="shared" si="16"/>
        <v>0</v>
      </c>
      <c r="AK53">
        <f>SUMIFS(CBL托收登记!D:D,CBL托收登记!E:E,N52)</f>
        <v>0</v>
      </c>
      <c r="AM53" s="7">
        <f t="shared" si="17"/>
        <v>0</v>
      </c>
      <c r="AN53" s="7">
        <f t="shared" si="18"/>
        <v>0</v>
      </c>
    </row>
    <row r="54" spans="1:40" x14ac:dyDescent="0.25">
      <c r="A54" s="1">
        <v>45117</v>
      </c>
      <c r="C54" s="2" t="s">
        <v>485</v>
      </c>
      <c r="F54" s="6">
        <v>1</v>
      </c>
      <c r="H54">
        <v>19</v>
      </c>
      <c r="J54" t="s">
        <v>217</v>
      </c>
      <c r="M54" s="10" t="s">
        <v>236</v>
      </c>
      <c r="N54" t="s">
        <v>249</v>
      </c>
      <c r="Q54" s="7">
        <v>6.42</v>
      </c>
      <c r="AA54" s="7">
        <v>6.42</v>
      </c>
      <c r="AC54">
        <f t="shared" si="13"/>
        <v>1</v>
      </c>
      <c r="AD54" s="7">
        <f t="shared" si="1"/>
        <v>17</v>
      </c>
      <c r="AE54" s="6" t="str">
        <f>INDEX(地区归属!B:B,MATCH(J54,地区归属!A:A,0))</f>
        <v>PENINSULA</v>
      </c>
      <c r="AF54" s="6" t="str">
        <f t="shared" si="14"/>
        <v>A</v>
      </c>
      <c r="AG54">
        <f>IF(AC54&gt;6,SUMIFS(合同收费标准!G:G,合同收费标准!B:B,导入发票明细!AE54,合同收费标准!E:E,导入发票明细!AF54,合同收费标准!F:F,"MAS"),SUMIFS(合同收费标准!G:G,合同收费标准!B:B,导入发票明细!AE54,合同收费标准!E:E,导入发票明细!AF54,合同收费标准!F:F,导入发票明细!AC54))</f>
        <v>6.42</v>
      </c>
      <c r="AH54">
        <f t="shared" si="15"/>
        <v>6.42</v>
      </c>
      <c r="AI54" s="7">
        <f t="shared" si="16"/>
        <v>0</v>
      </c>
      <c r="AK54">
        <f>SUMIFS(CBL托收登记!D:D,CBL托收登记!E:E,N53)</f>
        <v>0</v>
      </c>
      <c r="AM54" s="7">
        <f t="shared" si="17"/>
        <v>0</v>
      </c>
      <c r="AN54" s="7">
        <f t="shared" si="18"/>
        <v>0</v>
      </c>
    </row>
    <row r="55" spans="1:40" x14ac:dyDescent="0.25">
      <c r="A55" s="1">
        <v>45117</v>
      </c>
      <c r="C55" s="2" t="s">
        <v>486</v>
      </c>
      <c r="F55" s="6">
        <v>1</v>
      </c>
      <c r="H55">
        <v>19</v>
      </c>
      <c r="J55" t="s">
        <v>144</v>
      </c>
      <c r="M55" s="10" t="s">
        <v>666</v>
      </c>
      <c r="N55" t="s">
        <v>250</v>
      </c>
      <c r="Q55" s="7">
        <v>6.42</v>
      </c>
      <c r="AA55" s="7">
        <v>6.42</v>
      </c>
      <c r="AC55">
        <f t="shared" si="13"/>
        <v>1</v>
      </c>
      <c r="AD55" s="7">
        <f t="shared" si="1"/>
        <v>17</v>
      </c>
      <c r="AE55" s="6" t="str">
        <f>INDEX(地区归属!B:B,MATCH(J55,地区归属!A:A,0))</f>
        <v>PENINSULA</v>
      </c>
      <c r="AF55" s="6" t="str">
        <f t="shared" si="14"/>
        <v>A</v>
      </c>
      <c r="AG55">
        <f>IF(AC55&gt;6,SUMIFS(合同收费标准!G:G,合同收费标准!B:B,导入发票明细!AE55,合同收费标准!E:E,导入发票明细!AF55,合同收费标准!F:F,"MAS"),SUMIFS(合同收费标准!G:G,合同收费标准!B:B,导入发票明细!AE55,合同收费标准!E:E,导入发票明细!AF55,合同收费标准!F:F,导入发票明细!AC55))</f>
        <v>6.42</v>
      </c>
      <c r="AH55">
        <f t="shared" si="15"/>
        <v>6.42</v>
      </c>
      <c r="AI55" s="7">
        <f t="shared" si="16"/>
        <v>0</v>
      </c>
      <c r="AK55">
        <f>SUMIFS(CBL托收登记!D:D,CBL托收登记!E:E,N54)</f>
        <v>0</v>
      </c>
      <c r="AM55" s="7">
        <f t="shared" si="17"/>
        <v>0</v>
      </c>
      <c r="AN55" s="7">
        <f t="shared" si="18"/>
        <v>0</v>
      </c>
    </row>
    <row r="56" spans="1:40" x14ac:dyDescent="0.25">
      <c r="A56" s="1">
        <v>45117</v>
      </c>
      <c r="C56" s="2" t="s">
        <v>487</v>
      </c>
      <c r="F56" s="6">
        <v>1</v>
      </c>
      <c r="H56">
        <v>416</v>
      </c>
      <c r="J56" t="s">
        <v>218</v>
      </c>
      <c r="M56" s="10" t="s">
        <v>667</v>
      </c>
      <c r="N56" t="s">
        <v>251</v>
      </c>
      <c r="Q56" s="7">
        <v>46.33</v>
      </c>
      <c r="AA56" s="7">
        <v>46.33</v>
      </c>
      <c r="AC56">
        <f t="shared" si="13"/>
        <v>1</v>
      </c>
      <c r="AD56" s="7">
        <f t="shared" si="1"/>
        <v>414</v>
      </c>
      <c r="AE56" s="6" t="str">
        <f>INDEX(地区归属!B:B,MATCH(J56,地区归属!A:A,0))</f>
        <v>PENINSULA</v>
      </c>
      <c r="AF56" s="6" t="str">
        <f t="shared" si="14"/>
        <v>D</v>
      </c>
      <c r="AG56">
        <f>IF(AC56&gt;6,SUMIFS(合同收费标准!G:G,合同收费标准!B:B,导入发票明细!AE56,合同收费标准!E:E,导入发票明细!AF56,合同收费标准!F:F,"MAS"),SUMIFS(合同收费标准!G:G,合同收费标准!B:B,导入发票明细!AE56,合同收费标准!E:E,导入发票明细!AF56,合同收费标准!F:F,导入发票明细!AC56))</f>
        <v>46.33</v>
      </c>
      <c r="AH56">
        <f t="shared" si="15"/>
        <v>46.33</v>
      </c>
      <c r="AI56" s="7">
        <f t="shared" si="16"/>
        <v>0</v>
      </c>
      <c r="AK56">
        <f>SUMIFS(CBL托收登记!D:D,CBL托收登记!E:E,N55)</f>
        <v>0</v>
      </c>
      <c r="AM56" s="7">
        <f t="shared" si="17"/>
        <v>0</v>
      </c>
      <c r="AN56" s="7">
        <f t="shared" si="18"/>
        <v>0</v>
      </c>
    </row>
    <row r="57" spans="1:40" x14ac:dyDescent="0.25">
      <c r="A57" s="1">
        <v>45117</v>
      </c>
      <c r="C57" s="2" t="s">
        <v>488</v>
      </c>
      <c r="F57" s="6">
        <v>1</v>
      </c>
      <c r="H57">
        <v>307</v>
      </c>
      <c r="J57" t="s">
        <v>219</v>
      </c>
      <c r="M57" s="10" t="s">
        <v>237</v>
      </c>
      <c r="N57" t="s">
        <v>252</v>
      </c>
      <c r="Q57" s="7">
        <v>33.75</v>
      </c>
      <c r="AA57" s="7">
        <v>33.75</v>
      </c>
      <c r="AC57">
        <f t="shared" si="13"/>
        <v>1</v>
      </c>
      <c r="AD57" s="7">
        <v>200</v>
      </c>
      <c r="AE57" s="6" t="str">
        <f>INDEX(地区归属!B:B,MATCH(J57,地区归属!A:A,0))</f>
        <v>PENINSULA</v>
      </c>
      <c r="AF57" s="6" t="str">
        <f t="shared" si="14"/>
        <v>B</v>
      </c>
      <c r="AG57">
        <f>IF(AC57&gt;6,SUMIFS(合同收费标准!G:G,合同收费标准!B:B,导入发票明细!AE57,合同收费标准!E:E,导入发票明细!AF57,合同收费标准!F:F,"MAS"),SUMIFS(合同收费标准!G:G,合同收费标准!B:B,导入发票明细!AE57,合同收费标准!E:E,导入发票明细!AF57,合同收费标准!F:F,导入发票明细!AC57))</f>
        <v>33.75</v>
      </c>
      <c r="AH57">
        <f t="shared" si="15"/>
        <v>33.75</v>
      </c>
      <c r="AI57" s="7">
        <f t="shared" si="16"/>
        <v>0</v>
      </c>
      <c r="AK57">
        <f>SUMIFS(CBL托收登记!D:D,CBL托收登记!E:E,N56)</f>
        <v>0</v>
      </c>
      <c r="AM57" s="7">
        <f t="shared" si="17"/>
        <v>0</v>
      </c>
      <c r="AN57" s="7">
        <f t="shared" si="18"/>
        <v>0</v>
      </c>
    </row>
    <row r="58" spans="1:40" x14ac:dyDescent="0.25">
      <c r="A58" s="1">
        <v>45118</v>
      </c>
      <c r="C58" s="2" t="s">
        <v>489</v>
      </c>
      <c r="F58" s="6">
        <v>6</v>
      </c>
      <c r="H58">
        <v>115</v>
      </c>
      <c r="J58" t="s">
        <v>220</v>
      </c>
      <c r="M58" s="10" t="s">
        <v>238</v>
      </c>
      <c r="N58" t="s">
        <v>253</v>
      </c>
      <c r="Q58" s="7">
        <v>20.399999999999999</v>
      </c>
      <c r="AA58" s="7">
        <v>20.399999999999999</v>
      </c>
      <c r="AC58">
        <f t="shared" si="13"/>
        <v>6</v>
      </c>
      <c r="AD58" s="7">
        <f t="shared" si="1"/>
        <v>17.166666666666668</v>
      </c>
      <c r="AE58" s="6" t="str">
        <f>INDEX(地区归属!B:B,MATCH(J58,地区归属!A:A,0))</f>
        <v>PENINSULA</v>
      </c>
      <c r="AF58" s="6" t="str">
        <f t="shared" si="14"/>
        <v>A</v>
      </c>
      <c r="AG58">
        <f>IF(AC58&gt;6,SUMIFS(合同收费标准!G:G,合同收费标准!B:B,导入发票明细!AE58,合同收费标准!E:E,导入发票明细!AF58,合同收费标准!F:F,"MAS"),SUMIFS(合同收费标准!G:G,合同收费标准!B:B,导入发票明细!AE58,合同收费标准!E:E,导入发票明细!AF58,合同收费标准!F:F,导入发票明细!AC58))</f>
        <v>3.4</v>
      </c>
      <c r="AH58">
        <f t="shared" si="15"/>
        <v>20.399999999999999</v>
      </c>
      <c r="AI58" s="7">
        <f t="shared" si="16"/>
        <v>0</v>
      </c>
      <c r="AK58">
        <f>SUMIFS(CBL托收登记!D:D,CBL托收登记!E:E,N57)</f>
        <v>0</v>
      </c>
      <c r="AM58" s="7">
        <f t="shared" si="17"/>
        <v>0</v>
      </c>
      <c r="AN58" s="7">
        <f t="shared" si="18"/>
        <v>0</v>
      </c>
    </row>
    <row r="59" spans="1:40" x14ac:dyDescent="0.25">
      <c r="A59" s="1">
        <v>45118</v>
      </c>
      <c r="C59" s="2" t="s">
        <v>490</v>
      </c>
      <c r="F59" s="6">
        <v>2</v>
      </c>
      <c r="H59">
        <v>25</v>
      </c>
      <c r="J59" t="s">
        <v>221</v>
      </c>
      <c r="M59" s="10" t="s">
        <v>668</v>
      </c>
      <c r="N59" t="s">
        <v>254</v>
      </c>
      <c r="Q59" s="7">
        <v>9.6</v>
      </c>
      <c r="AA59" s="7">
        <v>9.6</v>
      </c>
      <c r="AC59">
        <f t="shared" si="13"/>
        <v>2</v>
      </c>
      <c r="AD59" s="7">
        <f t="shared" si="1"/>
        <v>10.5</v>
      </c>
      <c r="AE59" s="6" t="str">
        <f>INDEX(地区归属!B:B,MATCH(J59,地区归属!A:A,0))</f>
        <v>PENINSULA</v>
      </c>
      <c r="AF59" s="6" t="str">
        <f t="shared" si="14"/>
        <v>A</v>
      </c>
      <c r="AG59">
        <f>IF(AC59&gt;6,SUMIFS(合同收费标准!G:G,合同收费标准!B:B,导入发票明细!AE59,合同收费标准!E:E,导入发票明细!AF59,合同收费标准!F:F,"MAS"),SUMIFS(合同收费标准!G:G,合同收费标准!B:B,导入发票明细!AE59,合同收费标准!E:E,导入发票明细!AF59,合同收费标准!F:F,导入发票明细!AC59))</f>
        <v>4.8</v>
      </c>
      <c r="AH59">
        <f t="shared" si="15"/>
        <v>9.6</v>
      </c>
      <c r="AI59" s="7">
        <f t="shared" si="16"/>
        <v>0</v>
      </c>
      <c r="AK59">
        <f>SUMIFS(CBL托收登记!D:D,CBL托收登记!E:E,N58)</f>
        <v>0</v>
      </c>
      <c r="AM59" s="7">
        <f t="shared" si="17"/>
        <v>0</v>
      </c>
      <c r="AN59" s="7">
        <f t="shared" si="18"/>
        <v>0</v>
      </c>
    </row>
    <row r="60" spans="1:40" x14ac:dyDescent="0.25">
      <c r="A60" s="1">
        <v>45118</v>
      </c>
      <c r="C60" s="2" t="s">
        <v>490</v>
      </c>
      <c r="F60" s="6">
        <v>2</v>
      </c>
      <c r="H60">
        <v>25</v>
      </c>
      <c r="J60" t="s">
        <v>221</v>
      </c>
      <c r="M60" s="10" t="s">
        <v>668</v>
      </c>
      <c r="N60" t="s">
        <v>0</v>
      </c>
      <c r="W60" s="7">
        <v>6.9</v>
      </c>
      <c r="AA60" s="7">
        <v>6.9</v>
      </c>
      <c r="AC60">
        <f t="shared" si="13"/>
        <v>0</v>
      </c>
      <c r="AD60" s="7">
        <f t="shared" si="1"/>
        <v>0</v>
      </c>
      <c r="AE60" s="6" t="str">
        <f>INDEX(地区归属!B:B,MATCH(J60,地区归属!A:A,0))</f>
        <v>PENINSULA</v>
      </c>
      <c r="AF60" s="6" t="str">
        <f t="shared" si="14"/>
        <v>A</v>
      </c>
      <c r="AG60">
        <f>IF(AC60&gt;6,SUMIFS(合同收费标准!G:G,合同收费标准!B:B,导入发票明细!AE60,合同收费标准!E:E,导入发票明细!AF60,合同收费标准!F:F,"MAS"),SUMIFS(合同收费标准!G:G,合同收费标准!B:B,导入发票明细!AE60,合同收费标准!E:E,导入发票明细!AF60,合同收费标准!F:F,导入发票明细!AC60))</f>
        <v>0</v>
      </c>
      <c r="AH60">
        <f t="shared" si="15"/>
        <v>0</v>
      </c>
      <c r="AI60" s="7">
        <f t="shared" si="16"/>
        <v>6.9</v>
      </c>
      <c r="AK60">
        <f>SUMIFS(CBL托收登记!D:D,CBL托收登记!E:E,N59)</f>
        <v>345.28</v>
      </c>
      <c r="AM60" s="7">
        <f t="shared" si="17"/>
        <v>6.9055999999999997</v>
      </c>
      <c r="AN60" s="7">
        <f t="shared" si="18"/>
        <v>-5.5999999999993832E-3</v>
      </c>
    </row>
    <row r="61" spans="1:40" x14ac:dyDescent="0.25">
      <c r="A61" s="1">
        <v>45119</v>
      </c>
      <c r="C61" s="2" t="s">
        <v>491</v>
      </c>
      <c r="F61" s="6">
        <v>1</v>
      </c>
      <c r="H61">
        <v>19</v>
      </c>
      <c r="J61" t="s">
        <v>222</v>
      </c>
      <c r="M61" s="10" t="s">
        <v>669</v>
      </c>
      <c r="N61" t="s">
        <v>255</v>
      </c>
      <c r="Q61" s="7">
        <v>6.42</v>
      </c>
      <c r="AA61" s="7">
        <v>6.42</v>
      </c>
      <c r="AC61">
        <f t="shared" si="13"/>
        <v>1</v>
      </c>
      <c r="AD61" s="7">
        <f t="shared" si="1"/>
        <v>17</v>
      </c>
      <c r="AE61" s="6" t="str">
        <f>INDEX(地区归属!B:B,MATCH(J61,地区归属!A:A,0))</f>
        <v>PENINSULA</v>
      </c>
      <c r="AF61" s="6" t="str">
        <f t="shared" si="14"/>
        <v>A</v>
      </c>
      <c r="AG61">
        <f>IF(AC61&gt;6,SUMIFS(合同收费标准!G:G,合同收费标准!B:B,导入发票明细!AE61,合同收费标准!E:E,导入发票明细!AF61,合同收费标准!F:F,"MAS"),SUMIFS(合同收费标准!G:G,合同收费标准!B:B,导入发票明细!AE61,合同收费标准!E:E,导入发票明细!AF61,合同收费标准!F:F,导入发票明细!AC61))</f>
        <v>6.42</v>
      </c>
      <c r="AH61">
        <f t="shared" si="15"/>
        <v>6.42</v>
      </c>
      <c r="AI61" s="7">
        <f t="shared" si="16"/>
        <v>0</v>
      </c>
      <c r="AK61">
        <f>SUMIFS(CBL托收登记!D:D,CBL托收登记!E:E,N60)</f>
        <v>0</v>
      </c>
      <c r="AM61" s="7">
        <f t="shared" si="17"/>
        <v>0</v>
      </c>
      <c r="AN61" s="7">
        <f t="shared" si="18"/>
        <v>0</v>
      </c>
    </row>
    <row r="62" spans="1:40" x14ac:dyDescent="0.25">
      <c r="A62" s="1">
        <v>45119</v>
      </c>
      <c r="C62" s="2" t="s">
        <v>492</v>
      </c>
      <c r="F62" s="6">
        <v>5</v>
      </c>
      <c r="H62">
        <v>96</v>
      </c>
      <c r="J62" t="s">
        <v>159</v>
      </c>
      <c r="M62" s="10" t="s">
        <v>670</v>
      </c>
      <c r="N62" t="s">
        <v>195</v>
      </c>
      <c r="Q62" s="7">
        <v>19</v>
      </c>
      <c r="AA62" s="7">
        <v>19</v>
      </c>
      <c r="AC62">
        <f t="shared" si="13"/>
        <v>5</v>
      </c>
      <c r="AD62" s="7">
        <f t="shared" si="1"/>
        <v>17.2</v>
      </c>
      <c r="AE62" s="6" t="str">
        <f>INDEX(地区归属!B:B,MATCH(J62,地区归属!A:A,0))</f>
        <v>PENINSULA</v>
      </c>
      <c r="AF62" s="6" t="str">
        <f t="shared" si="14"/>
        <v>A</v>
      </c>
      <c r="AG62">
        <f>IF(AC62&gt;6,SUMIFS(合同收费标准!G:G,合同收费标准!B:B,导入发票明细!AE62,合同收费标准!E:E,导入发票明细!AF62,合同收费标准!F:F,"MAS"),SUMIFS(合同收费标准!G:G,合同收费标准!B:B,导入发票明细!AE62,合同收费标准!E:E,导入发票明细!AF62,合同收费标准!F:F,导入发票明细!AC62))</f>
        <v>3.8</v>
      </c>
      <c r="AH62">
        <f t="shared" si="15"/>
        <v>19</v>
      </c>
      <c r="AI62" s="7">
        <f t="shared" si="16"/>
        <v>0</v>
      </c>
      <c r="AK62">
        <f>SUMIFS(CBL托收登记!D:D,CBL托收登记!E:E,N61)</f>
        <v>0</v>
      </c>
      <c r="AM62" s="7">
        <f t="shared" si="17"/>
        <v>0</v>
      </c>
      <c r="AN62" s="7">
        <f t="shared" si="18"/>
        <v>0</v>
      </c>
    </row>
    <row r="63" spans="1:40" x14ac:dyDescent="0.25">
      <c r="A63" s="1">
        <v>45119</v>
      </c>
      <c r="C63" s="2" t="s">
        <v>493</v>
      </c>
      <c r="F63" s="6">
        <v>4</v>
      </c>
      <c r="H63">
        <v>77</v>
      </c>
      <c r="J63" t="s">
        <v>145</v>
      </c>
      <c r="M63" s="10" t="s">
        <v>671</v>
      </c>
      <c r="N63" t="s">
        <v>18</v>
      </c>
      <c r="Q63" s="7">
        <v>15.84</v>
      </c>
      <c r="AA63" s="7">
        <v>15.84</v>
      </c>
      <c r="AC63">
        <f t="shared" si="13"/>
        <v>4</v>
      </c>
      <c r="AD63" s="7">
        <f t="shared" si="1"/>
        <v>17.25</v>
      </c>
      <c r="AE63" s="6" t="str">
        <f>INDEX(地区归属!B:B,MATCH(J63,地区归属!A:A,0))</f>
        <v>PENINSULA</v>
      </c>
      <c r="AF63" s="6" t="str">
        <f t="shared" si="14"/>
        <v>A</v>
      </c>
      <c r="AG63">
        <f>IF(AC63&gt;6,SUMIFS(合同收费标准!G:G,合同收费标准!B:B,导入发票明细!AE63,合同收费标准!E:E,导入发票明细!AF63,合同收费标准!F:F,"MAS"),SUMIFS(合同收费标准!G:G,合同收费标准!B:B,导入发票明细!AE63,合同收费标准!E:E,导入发票明细!AF63,合同收费标准!F:F,导入发票明细!AC63))</f>
        <v>3.96</v>
      </c>
      <c r="AH63">
        <f t="shared" si="15"/>
        <v>15.84</v>
      </c>
      <c r="AI63" s="7">
        <f t="shared" si="16"/>
        <v>0</v>
      </c>
      <c r="AK63">
        <f>SUMIFS(CBL托收登记!D:D,CBL托收登记!E:E,N62)</f>
        <v>0</v>
      </c>
      <c r="AM63" s="7">
        <f t="shared" si="17"/>
        <v>0</v>
      </c>
      <c r="AN63" s="7">
        <f t="shared" si="18"/>
        <v>0</v>
      </c>
    </row>
    <row r="64" spans="1:40" x14ac:dyDescent="0.25">
      <c r="A64" s="1">
        <v>45119</v>
      </c>
      <c r="C64" s="2" t="s">
        <v>494</v>
      </c>
      <c r="F64" s="6">
        <v>2</v>
      </c>
      <c r="H64">
        <v>38</v>
      </c>
      <c r="J64" t="s">
        <v>788</v>
      </c>
      <c r="M64" s="10" t="s">
        <v>672</v>
      </c>
      <c r="N64" t="s">
        <v>256</v>
      </c>
      <c r="Q64" s="7">
        <v>9.6</v>
      </c>
      <c r="AA64" s="7">
        <v>9.6</v>
      </c>
      <c r="AC64">
        <f t="shared" si="13"/>
        <v>2</v>
      </c>
      <c r="AD64" s="7">
        <f t="shared" si="1"/>
        <v>17</v>
      </c>
      <c r="AE64" s="6" t="str">
        <f>INDEX(地区归属!B:B,MATCH(J64,地区归属!A:A,0))</f>
        <v>PENINSULA</v>
      </c>
      <c r="AF64" s="6" t="str">
        <f t="shared" si="14"/>
        <v>A</v>
      </c>
      <c r="AG64">
        <f>IF(AC64&gt;6,SUMIFS(合同收费标准!G:G,合同收费标准!B:B,导入发票明细!AE64,合同收费标准!E:E,导入发票明细!AF64,合同收费标准!F:F,"MAS"),SUMIFS(合同收费标准!G:G,合同收费标准!B:B,导入发票明细!AE64,合同收费标准!E:E,导入发票明细!AF64,合同收费标准!F:F,导入发票明细!AC64))</f>
        <v>4.8</v>
      </c>
      <c r="AH64">
        <f t="shared" si="15"/>
        <v>9.6</v>
      </c>
      <c r="AI64" s="7">
        <f t="shared" si="16"/>
        <v>0</v>
      </c>
      <c r="AK64">
        <f>SUMIFS(CBL托收登记!D:D,CBL托收登记!E:E,N63)</f>
        <v>0</v>
      </c>
      <c r="AM64" s="7">
        <f t="shared" si="17"/>
        <v>0</v>
      </c>
      <c r="AN64" s="7">
        <f t="shared" si="18"/>
        <v>0</v>
      </c>
    </row>
    <row r="65" spans="1:40" x14ac:dyDescent="0.25">
      <c r="A65" s="1">
        <v>45119</v>
      </c>
      <c r="C65" s="2" t="s">
        <v>495</v>
      </c>
      <c r="F65" s="6">
        <v>1</v>
      </c>
      <c r="H65">
        <v>19</v>
      </c>
      <c r="J65" t="s">
        <v>144</v>
      </c>
      <c r="M65" s="10" t="s">
        <v>673</v>
      </c>
      <c r="N65" t="s">
        <v>257</v>
      </c>
      <c r="Q65" s="7">
        <v>6.42</v>
      </c>
      <c r="AA65" s="7">
        <v>6.42</v>
      </c>
      <c r="AC65">
        <f t="shared" si="13"/>
        <v>1</v>
      </c>
      <c r="AD65" s="7">
        <f t="shared" si="1"/>
        <v>17</v>
      </c>
      <c r="AE65" s="6" t="str">
        <f>INDEX(地区归属!B:B,MATCH(J65,地区归属!A:A,0))</f>
        <v>PENINSULA</v>
      </c>
      <c r="AF65" s="6" t="str">
        <f t="shared" si="14"/>
        <v>A</v>
      </c>
      <c r="AG65">
        <f>IF(AC65&gt;6,SUMIFS(合同收费标准!G:G,合同收费标准!B:B,导入发票明细!AE65,合同收费标准!E:E,导入发票明细!AF65,合同收费标准!F:F,"MAS"),SUMIFS(合同收费标准!G:G,合同收费标准!B:B,导入发票明细!AE65,合同收费标准!E:E,导入发票明细!AF65,合同收费标准!F:F,导入发票明细!AC65))</f>
        <v>6.42</v>
      </c>
      <c r="AH65">
        <f t="shared" si="15"/>
        <v>6.42</v>
      </c>
      <c r="AI65" s="7">
        <f t="shared" si="16"/>
        <v>0</v>
      </c>
      <c r="AK65">
        <f>SUMIFS(CBL托收登记!D:D,CBL托收登记!E:E,N64)</f>
        <v>0</v>
      </c>
      <c r="AM65" s="7">
        <f t="shared" si="17"/>
        <v>0</v>
      </c>
      <c r="AN65" s="7">
        <f t="shared" si="18"/>
        <v>0</v>
      </c>
    </row>
    <row r="66" spans="1:40" x14ac:dyDescent="0.25">
      <c r="A66" s="1">
        <v>45119</v>
      </c>
      <c r="C66" s="2" t="s">
        <v>496</v>
      </c>
      <c r="F66" s="6">
        <v>3</v>
      </c>
      <c r="H66">
        <v>58</v>
      </c>
      <c r="J66" t="s">
        <v>161</v>
      </c>
      <c r="M66" s="10" t="s">
        <v>674</v>
      </c>
      <c r="N66" t="s">
        <v>258</v>
      </c>
      <c r="Q66" s="7">
        <v>12.72</v>
      </c>
      <c r="AA66" s="7">
        <v>12.72</v>
      </c>
      <c r="AC66">
        <f t="shared" si="13"/>
        <v>3</v>
      </c>
      <c r="AD66" s="7">
        <f t="shared" si="1"/>
        <v>17.333333333333332</v>
      </c>
      <c r="AE66" s="6" t="str">
        <f>INDEX(地区归属!B:B,MATCH(J66,地区归属!A:A,0))</f>
        <v>PENINSULA</v>
      </c>
      <c r="AF66" s="6" t="str">
        <f t="shared" si="14"/>
        <v>A</v>
      </c>
      <c r="AG66">
        <f>IF(AC66&gt;6,SUMIFS(合同收费标准!G:G,合同收费标准!B:B,导入发票明细!AE66,合同收费标准!E:E,导入发票明细!AF66,合同收费标准!F:F,"MAS"),SUMIFS(合同收费标准!G:G,合同收费标准!B:B,导入发票明细!AE66,合同收费标准!E:E,导入发票明细!AF66,合同收费标准!F:F,导入发票明细!AC66))</f>
        <v>4.24</v>
      </c>
      <c r="AH66">
        <f t="shared" si="15"/>
        <v>12.72</v>
      </c>
      <c r="AI66" s="7">
        <f t="shared" si="16"/>
        <v>0</v>
      </c>
      <c r="AK66">
        <f>SUMIFS(CBL托收登记!D:D,CBL托收登记!E:E,N65)</f>
        <v>0</v>
      </c>
      <c r="AM66" s="7">
        <f t="shared" si="17"/>
        <v>0</v>
      </c>
      <c r="AN66" s="7">
        <f t="shared" si="18"/>
        <v>0</v>
      </c>
    </row>
    <row r="67" spans="1:40" x14ac:dyDescent="0.25">
      <c r="A67" s="1">
        <v>45120</v>
      </c>
      <c r="C67" s="2" t="s">
        <v>497</v>
      </c>
      <c r="F67" s="6">
        <v>1</v>
      </c>
      <c r="H67">
        <v>353</v>
      </c>
      <c r="J67" t="s">
        <v>19</v>
      </c>
      <c r="M67" s="10" t="s">
        <v>675</v>
      </c>
      <c r="N67" t="s">
        <v>259</v>
      </c>
      <c r="Q67" s="7">
        <v>33.75</v>
      </c>
      <c r="AA67" s="7">
        <v>33.75</v>
      </c>
      <c r="AC67">
        <f t="shared" si="13"/>
        <v>1</v>
      </c>
      <c r="AD67" s="7">
        <v>200</v>
      </c>
      <c r="AE67" s="6" t="str">
        <f>INDEX(地区归属!B:B,MATCH(J67,地区归属!A:A,0))</f>
        <v>PENINSULA</v>
      </c>
      <c r="AF67" s="6" t="str">
        <f t="shared" si="14"/>
        <v>B</v>
      </c>
      <c r="AG67">
        <f>IF(AC67&gt;6,SUMIFS(合同收费标准!G:G,合同收费标准!B:B,导入发票明细!AE67,合同收费标准!E:E,导入发票明细!AF67,合同收费标准!F:F,"MAS"),SUMIFS(合同收费标准!G:G,合同收费标准!B:B,导入发票明细!AE67,合同收费标准!E:E,导入发票明细!AF67,合同收费标准!F:F,导入发票明细!AC67))</f>
        <v>33.75</v>
      </c>
      <c r="AH67">
        <f t="shared" si="15"/>
        <v>33.75</v>
      </c>
      <c r="AI67" s="7">
        <f t="shared" si="16"/>
        <v>0</v>
      </c>
      <c r="AK67">
        <f>SUMIFS(CBL托收登记!D:D,CBL托收登记!E:E,N66)</f>
        <v>0</v>
      </c>
      <c r="AM67" s="7">
        <f t="shared" si="17"/>
        <v>0</v>
      </c>
      <c r="AN67" s="7">
        <f t="shared" si="18"/>
        <v>0</v>
      </c>
    </row>
    <row r="68" spans="1:40" x14ac:dyDescent="0.25">
      <c r="A68" s="1">
        <v>45120</v>
      </c>
      <c r="C68" s="2" t="s">
        <v>498</v>
      </c>
      <c r="F68" s="6">
        <v>2</v>
      </c>
      <c r="H68">
        <v>31</v>
      </c>
      <c r="J68" t="s">
        <v>224</v>
      </c>
      <c r="M68" s="10" t="s">
        <v>676</v>
      </c>
      <c r="N68" t="s">
        <v>260</v>
      </c>
      <c r="Q68" s="7">
        <v>9.6</v>
      </c>
      <c r="AA68" s="7">
        <v>9.6</v>
      </c>
      <c r="AC68">
        <f t="shared" si="13"/>
        <v>2</v>
      </c>
      <c r="AD68" s="7">
        <f t="shared" ref="AD68:AD130" si="19">IF(AC68=0,0,H68/F68-2)</f>
        <v>13.5</v>
      </c>
      <c r="AE68" s="6" t="str">
        <f>INDEX(地区归属!B:B,MATCH(J68,地区归属!A:A,0))</f>
        <v>PENINSULA</v>
      </c>
      <c r="AF68" s="6" t="str">
        <f t="shared" si="14"/>
        <v>A</v>
      </c>
      <c r="AG68">
        <f>IF(AC68&gt;6,SUMIFS(合同收费标准!G:G,合同收费标准!B:B,导入发票明细!AE68,合同收费标准!E:E,导入发票明细!AF68,合同收费标准!F:F,"MAS"),SUMIFS(合同收费标准!G:G,合同收费标准!B:B,导入发票明细!AE68,合同收费标准!E:E,导入发票明细!AF68,合同收费标准!F:F,导入发票明细!AC68))</f>
        <v>4.8</v>
      </c>
      <c r="AH68">
        <f t="shared" si="15"/>
        <v>9.6</v>
      </c>
      <c r="AI68" s="7">
        <f t="shared" si="16"/>
        <v>0</v>
      </c>
      <c r="AK68">
        <f>SUMIFS(CBL托收登记!D:D,CBL托收登记!E:E,N67)</f>
        <v>0</v>
      </c>
      <c r="AM68" s="7">
        <f t="shared" si="17"/>
        <v>0</v>
      </c>
      <c r="AN68" s="7">
        <f t="shared" si="18"/>
        <v>0</v>
      </c>
    </row>
    <row r="69" spans="1:40" x14ac:dyDescent="0.25">
      <c r="A69" s="1">
        <v>45120</v>
      </c>
      <c r="C69" s="2" t="s">
        <v>499</v>
      </c>
      <c r="F69" s="6">
        <v>1</v>
      </c>
      <c r="H69">
        <v>17</v>
      </c>
      <c r="J69" t="s">
        <v>225</v>
      </c>
      <c r="M69" s="10" t="s">
        <v>677</v>
      </c>
      <c r="N69" t="s">
        <v>261</v>
      </c>
      <c r="Q69" s="7">
        <v>6.42</v>
      </c>
      <c r="AA69" s="7">
        <v>6.42</v>
      </c>
      <c r="AC69">
        <f t="shared" si="13"/>
        <v>1</v>
      </c>
      <c r="AD69" s="7">
        <f t="shared" si="19"/>
        <v>15</v>
      </c>
      <c r="AE69" s="6" t="str">
        <f>INDEX(地区归属!B:B,MATCH(J69,地区归属!A:A,0))</f>
        <v>PENINSULA</v>
      </c>
      <c r="AF69" s="6" t="str">
        <f t="shared" si="14"/>
        <v>A</v>
      </c>
      <c r="AG69">
        <f>IF(AC69&gt;6,SUMIFS(合同收费标准!G:G,合同收费标准!B:B,导入发票明细!AE69,合同收费标准!E:E,导入发票明细!AF69,合同收费标准!F:F,"MAS"),SUMIFS(合同收费标准!G:G,合同收费标准!B:B,导入发票明细!AE69,合同收费标准!E:E,导入发票明细!AF69,合同收费标准!F:F,导入发票明细!AC69))</f>
        <v>6.42</v>
      </c>
      <c r="AH69">
        <f t="shared" si="15"/>
        <v>6.42</v>
      </c>
      <c r="AI69" s="7">
        <f t="shared" si="16"/>
        <v>0</v>
      </c>
      <c r="AK69">
        <f>SUMIFS(CBL托收登记!D:D,CBL托收登记!E:E,N68)</f>
        <v>0</v>
      </c>
      <c r="AM69" s="7">
        <f t="shared" si="17"/>
        <v>0</v>
      </c>
      <c r="AN69" s="7">
        <f t="shared" si="18"/>
        <v>0</v>
      </c>
    </row>
    <row r="70" spans="1:40" x14ac:dyDescent="0.25">
      <c r="A70" s="1">
        <v>45121</v>
      </c>
      <c r="C70" s="2" t="s">
        <v>500</v>
      </c>
      <c r="F70" s="6">
        <v>1</v>
      </c>
      <c r="H70">
        <v>19</v>
      </c>
      <c r="J70" t="s">
        <v>225</v>
      </c>
      <c r="M70" s="10" t="s">
        <v>678</v>
      </c>
      <c r="N70" t="s">
        <v>262</v>
      </c>
      <c r="Q70" s="7">
        <v>6.42</v>
      </c>
      <c r="AA70" s="7">
        <v>6.42</v>
      </c>
      <c r="AC70">
        <f t="shared" si="13"/>
        <v>1</v>
      </c>
      <c r="AD70" s="7">
        <f t="shared" si="19"/>
        <v>17</v>
      </c>
      <c r="AE70" s="6" t="str">
        <f>INDEX(地区归属!B:B,MATCH(J70,地区归属!A:A,0))</f>
        <v>PENINSULA</v>
      </c>
      <c r="AF70" s="6" t="str">
        <f t="shared" si="14"/>
        <v>A</v>
      </c>
      <c r="AG70">
        <f>IF(AC70&gt;6,SUMIFS(合同收费标准!G:G,合同收费标准!B:B,导入发票明细!AE70,合同收费标准!E:E,导入发票明细!AF70,合同收费标准!F:F,"MAS"),SUMIFS(合同收费标准!G:G,合同收费标准!B:B,导入发票明细!AE70,合同收费标准!E:E,导入发票明细!AF70,合同收费标准!F:F,导入发票明细!AC70))</f>
        <v>6.42</v>
      </c>
      <c r="AH70">
        <f t="shared" si="15"/>
        <v>6.42</v>
      </c>
      <c r="AI70" s="7">
        <f t="shared" si="16"/>
        <v>0</v>
      </c>
      <c r="AK70">
        <f>SUMIFS(CBL托收登记!D:D,CBL托收登记!E:E,N69)</f>
        <v>0</v>
      </c>
      <c r="AM70" s="7">
        <f t="shared" si="17"/>
        <v>0</v>
      </c>
      <c r="AN70" s="7">
        <f t="shared" si="18"/>
        <v>0</v>
      </c>
    </row>
    <row r="71" spans="1:40" x14ac:dyDescent="0.25">
      <c r="A71" s="1">
        <v>45121</v>
      </c>
      <c r="C71" s="2" t="s">
        <v>501</v>
      </c>
      <c r="F71" s="6">
        <v>1</v>
      </c>
      <c r="H71">
        <v>19</v>
      </c>
      <c r="J71" t="s">
        <v>226</v>
      </c>
      <c r="M71" s="10" t="s">
        <v>239</v>
      </c>
      <c r="N71" t="s">
        <v>263</v>
      </c>
      <c r="Q71" s="7">
        <v>6.42</v>
      </c>
      <c r="AA71" s="7">
        <v>6.42</v>
      </c>
      <c r="AC71">
        <f t="shared" si="13"/>
        <v>1</v>
      </c>
      <c r="AD71" s="7">
        <f t="shared" si="19"/>
        <v>17</v>
      </c>
      <c r="AE71" s="6" t="str">
        <f>INDEX(地区归属!B:B,MATCH(J71,地区归属!A:A,0))</f>
        <v>PENINSULA</v>
      </c>
      <c r="AF71" s="6" t="str">
        <f t="shared" si="14"/>
        <v>A</v>
      </c>
      <c r="AG71">
        <f>IF(AC71&gt;6,SUMIFS(合同收费标准!G:G,合同收费标准!B:B,导入发票明细!AE71,合同收费标准!E:E,导入发票明细!AF71,合同收费标准!F:F,"MAS"),SUMIFS(合同收费标准!G:G,合同收费标准!B:B,导入发票明细!AE71,合同收费标准!E:E,导入发票明细!AF71,合同收费标准!F:F,导入发票明细!AC71))</f>
        <v>6.42</v>
      </c>
      <c r="AH71">
        <f t="shared" si="15"/>
        <v>6.42</v>
      </c>
      <c r="AI71" s="7">
        <f t="shared" si="16"/>
        <v>0</v>
      </c>
      <c r="AK71">
        <f>SUMIFS(CBL托收登记!D:D,CBL托收登记!E:E,N70)</f>
        <v>0</v>
      </c>
      <c r="AM71" s="7">
        <f t="shared" si="17"/>
        <v>0</v>
      </c>
      <c r="AN71" s="7">
        <f t="shared" si="18"/>
        <v>0</v>
      </c>
    </row>
    <row r="72" spans="1:40" x14ac:dyDescent="0.25">
      <c r="A72" s="1">
        <v>45121</v>
      </c>
      <c r="C72" s="2" t="s">
        <v>502</v>
      </c>
      <c r="F72" s="6">
        <v>1</v>
      </c>
      <c r="H72">
        <v>288</v>
      </c>
      <c r="J72" t="s">
        <v>227</v>
      </c>
      <c r="M72" s="10" t="s">
        <v>240</v>
      </c>
      <c r="N72" t="s">
        <v>264</v>
      </c>
      <c r="Q72" s="7">
        <v>43.83</v>
      </c>
      <c r="AA72" s="7">
        <v>43.83</v>
      </c>
      <c r="AC72">
        <f t="shared" si="13"/>
        <v>1</v>
      </c>
      <c r="AD72" s="7">
        <f t="shared" si="19"/>
        <v>286</v>
      </c>
      <c r="AE72" s="6" t="str">
        <f>INDEX(地区归属!B:B,MATCH(J72,地区归属!A:A,0))</f>
        <v>PENINSULA</v>
      </c>
      <c r="AF72" s="6" t="str">
        <f t="shared" si="14"/>
        <v>C</v>
      </c>
      <c r="AG72">
        <f>IF(AC72&gt;6,SUMIFS(合同收费标准!G:G,合同收费标准!B:B,导入发票明细!AE72,合同收费标准!E:E,导入发票明细!AF72,合同收费标准!F:F,"MAS"),SUMIFS(合同收费标准!G:G,合同收费标准!B:B,导入发票明细!AE72,合同收费标准!E:E,导入发票明细!AF72,合同收费标准!F:F,导入发票明细!AC72))</f>
        <v>43.83</v>
      </c>
      <c r="AH72">
        <f t="shared" si="15"/>
        <v>43.83</v>
      </c>
      <c r="AI72" s="7">
        <f t="shared" si="16"/>
        <v>0</v>
      </c>
      <c r="AK72">
        <f>SUMIFS(CBL托收登记!D:D,CBL托收登记!E:E,N71)</f>
        <v>0</v>
      </c>
      <c r="AM72" s="7">
        <f t="shared" si="17"/>
        <v>0</v>
      </c>
      <c r="AN72" s="7">
        <f t="shared" si="18"/>
        <v>0</v>
      </c>
    </row>
    <row r="73" spans="1:40" x14ac:dyDescent="0.25">
      <c r="A73" s="1">
        <v>45121</v>
      </c>
      <c r="C73" s="2" t="s">
        <v>503</v>
      </c>
      <c r="F73" s="6">
        <v>3</v>
      </c>
      <c r="H73">
        <v>58</v>
      </c>
      <c r="J73" t="s">
        <v>228</v>
      </c>
      <c r="M73" s="10" t="s">
        <v>679</v>
      </c>
      <c r="N73" t="s">
        <v>265</v>
      </c>
      <c r="Q73" s="7">
        <v>12.72</v>
      </c>
      <c r="AA73" s="7">
        <v>12.72</v>
      </c>
      <c r="AC73">
        <f t="shared" si="13"/>
        <v>3</v>
      </c>
      <c r="AD73" s="7">
        <f t="shared" si="19"/>
        <v>17.333333333333332</v>
      </c>
      <c r="AE73" s="6" t="str">
        <f>INDEX(地区归属!B:B,MATCH(J73,地区归属!A:A,0))</f>
        <v>PENINSULA</v>
      </c>
      <c r="AF73" s="6" t="str">
        <f t="shared" si="14"/>
        <v>A</v>
      </c>
      <c r="AG73">
        <f>IF(AC73&gt;6,SUMIFS(合同收费标准!G:G,合同收费标准!B:B,导入发票明细!AE73,合同收费标准!E:E,导入发票明细!AF73,合同收费标准!F:F,"MAS"),SUMIFS(合同收费标准!G:G,合同收费标准!B:B,导入发票明细!AE73,合同收费标准!E:E,导入发票明细!AF73,合同收费标准!F:F,导入发票明细!AC73))</f>
        <v>4.24</v>
      </c>
      <c r="AH73">
        <f t="shared" si="15"/>
        <v>12.72</v>
      </c>
      <c r="AI73" s="7">
        <f t="shared" si="16"/>
        <v>0</v>
      </c>
      <c r="AK73">
        <f>SUMIFS(CBL托收登记!D:D,CBL托收登记!E:E,N72)</f>
        <v>0</v>
      </c>
      <c r="AM73" s="7">
        <f t="shared" si="17"/>
        <v>0</v>
      </c>
      <c r="AN73" s="7">
        <f t="shared" si="18"/>
        <v>0</v>
      </c>
    </row>
    <row r="74" spans="1:40" x14ac:dyDescent="0.25">
      <c r="A74" s="1">
        <v>45121</v>
      </c>
      <c r="C74" s="2" t="s">
        <v>504</v>
      </c>
      <c r="F74" s="6">
        <v>1</v>
      </c>
      <c r="H74">
        <v>19</v>
      </c>
      <c r="J74" t="s">
        <v>229</v>
      </c>
      <c r="M74" s="10" t="s">
        <v>680</v>
      </c>
      <c r="N74" t="s">
        <v>266</v>
      </c>
      <c r="Q74" s="7">
        <v>6.42</v>
      </c>
      <c r="AA74" s="7">
        <v>6.42</v>
      </c>
      <c r="AC74">
        <f t="shared" si="13"/>
        <v>1</v>
      </c>
      <c r="AD74" s="7">
        <f t="shared" si="19"/>
        <v>17</v>
      </c>
      <c r="AE74" s="6" t="str">
        <f>INDEX(地区归属!B:B,MATCH(J74,地区归属!A:A,0))</f>
        <v>PENINSULA</v>
      </c>
      <c r="AF74" s="6" t="str">
        <f t="shared" si="14"/>
        <v>A</v>
      </c>
      <c r="AG74">
        <f>IF(AC74&gt;6,SUMIFS(合同收费标准!G:G,合同收费标准!B:B,导入发票明细!AE74,合同收费标准!E:E,导入发票明细!AF74,合同收费标准!F:F,"MAS"),SUMIFS(合同收费标准!G:G,合同收费标准!B:B,导入发票明细!AE74,合同收费标准!E:E,导入发票明细!AF74,合同收费标准!F:F,导入发票明细!AC74))</f>
        <v>6.42</v>
      </c>
      <c r="AH74">
        <f t="shared" si="15"/>
        <v>6.42</v>
      </c>
      <c r="AI74" s="7">
        <f t="shared" si="16"/>
        <v>0</v>
      </c>
      <c r="AK74">
        <f>SUMIFS(CBL托收登记!D:D,CBL托收登记!E:E,N73)</f>
        <v>0</v>
      </c>
      <c r="AM74" s="7">
        <f t="shared" si="17"/>
        <v>0</v>
      </c>
      <c r="AN74" s="7">
        <f t="shared" si="18"/>
        <v>0</v>
      </c>
    </row>
    <row r="75" spans="1:40" x14ac:dyDescent="0.25">
      <c r="A75" s="1">
        <v>45124</v>
      </c>
      <c r="C75" s="2" t="s">
        <v>505</v>
      </c>
      <c r="F75" s="6">
        <v>2</v>
      </c>
      <c r="H75">
        <v>38</v>
      </c>
      <c r="J75" t="s">
        <v>230</v>
      </c>
      <c r="M75" s="10" t="s">
        <v>681</v>
      </c>
      <c r="N75" t="s">
        <v>267</v>
      </c>
      <c r="Q75" s="7">
        <v>7.34</v>
      </c>
      <c r="AA75" s="7">
        <v>7.34</v>
      </c>
      <c r="AC75">
        <f t="shared" si="13"/>
        <v>2</v>
      </c>
      <c r="AD75" s="7">
        <f t="shared" si="19"/>
        <v>17</v>
      </c>
      <c r="AE75" s="6" t="str">
        <f>INDEX(地区归属!B:B,MATCH(J75,地区归属!A:A,0))</f>
        <v>Madrid</v>
      </c>
      <c r="AF75" s="6" t="str">
        <f t="shared" si="14"/>
        <v>A</v>
      </c>
      <c r="AG75">
        <f>IF(AC75&gt;6,SUMIFS(合同收费标准!G:G,合同收费标准!B:B,导入发票明细!AE75,合同收费标准!E:E,导入发票明细!AF75,合同收费标准!F:F,"MAS"),SUMIFS(合同收费标准!G:G,合同收费标准!B:B,导入发票明细!AE75,合同收费标准!E:E,导入发票明细!AF75,合同收费标准!F:F,导入发票明细!AC75))</f>
        <v>3.67</v>
      </c>
      <c r="AH75">
        <f t="shared" si="15"/>
        <v>7.34</v>
      </c>
      <c r="AI75" s="7">
        <f t="shared" si="16"/>
        <v>0</v>
      </c>
      <c r="AK75">
        <f>SUMIFS(CBL托收登记!D:D,CBL托收登记!E:E,N74)</f>
        <v>0</v>
      </c>
      <c r="AM75" s="7">
        <f t="shared" si="17"/>
        <v>0</v>
      </c>
      <c r="AN75" s="7">
        <f t="shared" si="18"/>
        <v>0</v>
      </c>
    </row>
    <row r="76" spans="1:40" x14ac:dyDescent="0.25">
      <c r="A76" s="1">
        <v>45124</v>
      </c>
      <c r="C76" s="2" t="s">
        <v>506</v>
      </c>
      <c r="F76" s="6">
        <v>5</v>
      </c>
      <c r="H76">
        <v>96</v>
      </c>
      <c r="J76" t="s">
        <v>231</v>
      </c>
      <c r="M76" s="10" t="s">
        <v>682</v>
      </c>
      <c r="N76" t="s">
        <v>268</v>
      </c>
      <c r="Q76" s="7">
        <v>19</v>
      </c>
      <c r="AA76" s="7">
        <v>19</v>
      </c>
      <c r="AC76">
        <f t="shared" si="13"/>
        <v>5</v>
      </c>
      <c r="AD76" s="7">
        <f t="shared" si="19"/>
        <v>17.2</v>
      </c>
      <c r="AE76" s="6" t="str">
        <f>INDEX(地区归属!B:B,MATCH(J76,地区归属!A:A,0))</f>
        <v>PENINSULA</v>
      </c>
      <c r="AF76" s="6" t="str">
        <f t="shared" si="14"/>
        <v>A</v>
      </c>
      <c r="AG76">
        <f>IF(AC76&gt;6,SUMIFS(合同收费标准!G:G,合同收费标准!B:B,导入发票明细!AE76,合同收费标准!E:E,导入发票明细!AF76,合同收费标准!F:F,"MAS"),SUMIFS(合同收费标准!G:G,合同收费标准!B:B,导入发票明细!AE76,合同收费标准!E:E,导入发票明细!AF76,合同收费标准!F:F,导入发票明细!AC76))</f>
        <v>3.8</v>
      </c>
      <c r="AH76">
        <f t="shared" si="15"/>
        <v>19</v>
      </c>
      <c r="AI76" s="7">
        <f t="shared" si="16"/>
        <v>0</v>
      </c>
      <c r="AK76">
        <f>SUMIFS(CBL托收登记!D:D,CBL托收登记!E:E,N75)</f>
        <v>0</v>
      </c>
      <c r="AM76" s="7">
        <f t="shared" si="17"/>
        <v>0</v>
      </c>
      <c r="AN76" s="7">
        <f t="shared" si="18"/>
        <v>0</v>
      </c>
    </row>
    <row r="77" spans="1:40" x14ac:dyDescent="0.25">
      <c r="A77" s="1">
        <v>45124</v>
      </c>
      <c r="C77" s="2" t="s">
        <v>507</v>
      </c>
      <c r="F77" s="6">
        <v>2</v>
      </c>
      <c r="H77">
        <v>38</v>
      </c>
      <c r="J77" t="s">
        <v>232</v>
      </c>
      <c r="M77" s="10" t="s">
        <v>683</v>
      </c>
      <c r="N77" t="s">
        <v>269</v>
      </c>
      <c r="Q77" s="7">
        <v>9.6</v>
      </c>
      <c r="AA77" s="7">
        <v>9.6</v>
      </c>
      <c r="AC77">
        <f t="shared" si="13"/>
        <v>2</v>
      </c>
      <c r="AD77" s="7">
        <f t="shared" si="19"/>
        <v>17</v>
      </c>
      <c r="AE77" s="6" t="str">
        <f>INDEX(地区归属!B:B,MATCH(J77,地区归属!A:A,0))</f>
        <v>PENINSULA</v>
      </c>
      <c r="AF77" s="6" t="str">
        <f t="shared" si="14"/>
        <v>A</v>
      </c>
      <c r="AG77">
        <f>IF(AC77&gt;6,SUMIFS(合同收费标准!G:G,合同收费标准!B:B,导入发票明细!AE77,合同收费标准!E:E,导入发票明细!AF77,合同收费标准!F:F,"MAS"),SUMIFS(合同收费标准!G:G,合同收费标准!B:B,导入发票明细!AE77,合同收费标准!E:E,导入发票明细!AF77,合同收费标准!F:F,导入发票明细!AC77))</f>
        <v>4.8</v>
      </c>
      <c r="AH77">
        <f t="shared" si="15"/>
        <v>9.6</v>
      </c>
      <c r="AI77" s="7">
        <f t="shared" si="16"/>
        <v>0</v>
      </c>
      <c r="AK77">
        <f>SUMIFS(CBL托收登记!D:D,CBL托收登记!E:E,N76)</f>
        <v>0</v>
      </c>
      <c r="AM77" s="7">
        <f t="shared" si="17"/>
        <v>0</v>
      </c>
      <c r="AN77" s="7">
        <f t="shared" si="18"/>
        <v>0</v>
      </c>
    </row>
    <row r="78" spans="1:40" x14ac:dyDescent="0.25">
      <c r="A78" s="1">
        <v>45124</v>
      </c>
      <c r="C78" s="2" t="s">
        <v>508</v>
      </c>
      <c r="F78" s="6">
        <v>6</v>
      </c>
      <c r="H78">
        <v>115</v>
      </c>
      <c r="J78" t="s">
        <v>145</v>
      </c>
      <c r="M78" s="10" t="s">
        <v>684</v>
      </c>
      <c r="N78" t="s">
        <v>18</v>
      </c>
      <c r="Q78" s="7">
        <v>20.399999999999999</v>
      </c>
      <c r="AA78" s="7">
        <v>20.399999999999999</v>
      </c>
      <c r="AC78">
        <f t="shared" si="13"/>
        <v>6</v>
      </c>
      <c r="AD78" s="7">
        <f t="shared" si="19"/>
        <v>17.166666666666668</v>
      </c>
      <c r="AE78" s="6" t="str">
        <f>INDEX(地区归属!B:B,MATCH(J78,地区归属!A:A,0))</f>
        <v>PENINSULA</v>
      </c>
      <c r="AF78" s="6" t="str">
        <f t="shared" si="14"/>
        <v>A</v>
      </c>
      <c r="AG78">
        <f>IF(AC78&gt;6,SUMIFS(合同收费标准!G:G,合同收费标准!B:B,导入发票明细!AE78,合同收费标准!E:E,导入发票明细!AF78,合同收费标准!F:F,"MAS"),SUMIFS(合同收费标准!G:G,合同收费标准!B:B,导入发票明细!AE78,合同收费标准!E:E,导入发票明细!AF78,合同收费标准!F:F,导入发票明细!AC78))</f>
        <v>3.4</v>
      </c>
      <c r="AH78">
        <f t="shared" si="15"/>
        <v>20.399999999999999</v>
      </c>
      <c r="AI78" s="7">
        <f t="shared" si="16"/>
        <v>0</v>
      </c>
      <c r="AK78">
        <f>SUMIFS(CBL托收登记!D:D,CBL托收登记!E:E,N77)</f>
        <v>0</v>
      </c>
      <c r="AM78" s="7">
        <f t="shared" si="17"/>
        <v>0</v>
      </c>
      <c r="AN78" s="7">
        <f t="shared" si="18"/>
        <v>0</v>
      </c>
    </row>
    <row r="79" spans="1:40" x14ac:dyDescent="0.25">
      <c r="A79" s="1">
        <v>45124</v>
      </c>
      <c r="C79" s="2" t="s">
        <v>509</v>
      </c>
      <c r="F79" s="6">
        <v>5</v>
      </c>
      <c r="H79">
        <v>96</v>
      </c>
      <c r="J79" t="s">
        <v>145</v>
      </c>
      <c r="M79" s="10" t="s">
        <v>685</v>
      </c>
      <c r="N79" t="s">
        <v>180</v>
      </c>
      <c r="Q79" s="7">
        <v>19</v>
      </c>
      <c r="AA79" s="7">
        <v>19</v>
      </c>
      <c r="AC79">
        <f t="shared" si="13"/>
        <v>5</v>
      </c>
      <c r="AD79" s="7">
        <f t="shared" si="19"/>
        <v>17.2</v>
      </c>
      <c r="AE79" s="6" t="str">
        <f>INDEX(地区归属!B:B,MATCH(J79,地区归属!A:A,0))</f>
        <v>PENINSULA</v>
      </c>
      <c r="AF79" s="6" t="str">
        <f t="shared" si="14"/>
        <v>A</v>
      </c>
      <c r="AG79">
        <f>IF(AC79&gt;6,SUMIFS(合同收费标准!G:G,合同收费标准!B:B,导入发票明细!AE79,合同收费标准!E:E,导入发票明细!AF79,合同收费标准!F:F,"MAS"),SUMIFS(合同收费标准!G:G,合同收费标准!B:B,导入发票明细!AE79,合同收费标准!E:E,导入发票明细!AF79,合同收费标准!F:F,导入发票明细!AC79))</f>
        <v>3.8</v>
      </c>
      <c r="AH79">
        <f t="shared" si="15"/>
        <v>19</v>
      </c>
      <c r="AI79" s="7">
        <f t="shared" si="16"/>
        <v>0</v>
      </c>
      <c r="AK79">
        <f>SUMIFS(CBL托收登记!D:D,CBL托收登记!E:E,N78)</f>
        <v>0</v>
      </c>
      <c r="AM79" s="7">
        <f t="shared" si="17"/>
        <v>0</v>
      </c>
      <c r="AN79" s="7">
        <f t="shared" si="18"/>
        <v>0</v>
      </c>
    </row>
    <row r="80" spans="1:40" x14ac:dyDescent="0.25">
      <c r="A80" s="1">
        <v>45124</v>
      </c>
      <c r="C80" s="2" t="s">
        <v>510</v>
      </c>
      <c r="F80" s="6">
        <v>1</v>
      </c>
      <c r="H80">
        <v>19</v>
      </c>
      <c r="J80" t="s">
        <v>157</v>
      </c>
      <c r="M80" s="10" t="s">
        <v>686</v>
      </c>
      <c r="N80" t="s">
        <v>208</v>
      </c>
      <c r="Q80" s="7">
        <v>6.42</v>
      </c>
      <c r="AA80" s="7">
        <v>6.42</v>
      </c>
      <c r="AC80">
        <f t="shared" si="13"/>
        <v>1</v>
      </c>
      <c r="AD80" s="7">
        <f t="shared" si="19"/>
        <v>17</v>
      </c>
      <c r="AE80" s="6" t="str">
        <f>INDEX(地区归属!B:B,MATCH(J80,地区归属!A:A,0))</f>
        <v>PENINSULA</v>
      </c>
      <c r="AF80" s="6" t="str">
        <f t="shared" si="14"/>
        <v>A</v>
      </c>
      <c r="AG80">
        <f>IF(AC80&gt;6,SUMIFS(合同收费标准!G:G,合同收费标准!B:B,导入发票明细!AE80,合同收费标准!E:E,导入发票明细!AF80,合同收费标准!F:F,"MAS"),SUMIFS(合同收费标准!G:G,合同收费标准!B:B,导入发票明细!AE80,合同收费标准!E:E,导入发票明细!AF80,合同收费标准!F:F,导入发票明细!AC80))</f>
        <v>6.42</v>
      </c>
      <c r="AH80">
        <f t="shared" si="15"/>
        <v>6.42</v>
      </c>
      <c r="AI80" s="7">
        <f t="shared" si="16"/>
        <v>0</v>
      </c>
      <c r="AK80">
        <f>SUMIFS(CBL托收登记!D:D,CBL托收登记!E:E,N79)</f>
        <v>0</v>
      </c>
      <c r="AM80" s="7">
        <f t="shared" si="17"/>
        <v>0</v>
      </c>
      <c r="AN80" s="7">
        <f t="shared" si="18"/>
        <v>0</v>
      </c>
    </row>
    <row r="81" spans="1:40" x14ac:dyDescent="0.25">
      <c r="A81" s="1">
        <v>45125</v>
      </c>
      <c r="C81" s="2" t="s">
        <v>511</v>
      </c>
      <c r="F81" s="6">
        <v>2</v>
      </c>
      <c r="H81">
        <v>38</v>
      </c>
      <c r="J81" t="s">
        <v>148</v>
      </c>
      <c r="M81" s="10" t="s">
        <v>687</v>
      </c>
      <c r="N81" t="s">
        <v>270</v>
      </c>
      <c r="Q81" s="7">
        <v>7.34</v>
      </c>
      <c r="AA81" s="7">
        <v>7.34</v>
      </c>
      <c r="AC81">
        <f t="shared" si="13"/>
        <v>2</v>
      </c>
      <c r="AD81" s="7">
        <f t="shared" si="19"/>
        <v>17</v>
      </c>
      <c r="AE81" s="6" t="str">
        <f>INDEX(地区归属!B:B,MATCH(J81,地区归属!A:A,0))</f>
        <v>Madrid</v>
      </c>
      <c r="AF81" s="6" t="str">
        <f t="shared" si="14"/>
        <v>A</v>
      </c>
      <c r="AG81">
        <f>IF(AC81&gt;6,SUMIFS(合同收费标准!G:G,合同收费标准!B:B,导入发票明细!AE81,合同收费标准!E:E,导入发票明细!AF81,合同收费标准!F:F,"MAS"),SUMIFS(合同收费标准!G:G,合同收费标准!B:B,导入发票明细!AE81,合同收费标准!E:E,导入发票明细!AF81,合同收费标准!F:F,导入发票明细!AC81))</f>
        <v>3.67</v>
      </c>
      <c r="AH81">
        <f t="shared" si="15"/>
        <v>7.34</v>
      </c>
      <c r="AI81" s="7">
        <f t="shared" si="16"/>
        <v>0</v>
      </c>
      <c r="AK81">
        <f>SUMIFS(CBL托收登记!D:D,CBL托收登记!E:E,N80)</f>
        <v>0</v>
      </c>
      <c r="AM81" s="7">
        <f t="shared" si="17"/>
        <v>0</v>
      </c>
      <c r="AN81" s="7">
        <f t="shared" si="18"/>
        <v>0</v>
      </c>
    </row>
    <row r="82" spans="1:40" x14ac:dyDescent="0.25">
      <c r="A82" s="1">
        <v>45125</v>
      </c>
      <c r="C82" s="2" t="s">
        <v>512</v>
      </c>
      <c r="F82" s="6">
        <v>2</v>
      </c>
      <c r="H82">
        <v>38</v>
      </c>
      <c r="J82" t="s">
        <v>233</v>
      </c>
      <c r="M82" s="10" t="s">
        <v>688</v>
      </c>
      <c r="N82" t="s">
        <v>271</v>
      </c>
      <c r="Q82" s="7">
        <v>7.34</v>
      </c>
      <c r="AA82" s="7">
        <v>7.34</v>
      </c>
      <c r="AC82">
        <f t="shared" si="13"/>
        <v>2</v>
      </c>
      <c r="AD82" s="7">
        <f t="shared" si="19"/>
        <v>17</v>
      </c>
      <c r="AE82" s="6" t="str">
        <f>INDEX(地区归属!B:B,MATCH(J82,地区归属!A:A,0))</f>
        <v>Madrid</v>
      </c>
      <c r="AF82" s="6" t="str">
        <f t="shared" si="14"/>
        <v>A</v>
      </c>
      <c r="AG82">
        <f>IF(AC82&gt;6,SUMIFS(合同收费标准!G:G,合同收费标准!B:B,导入发票明细!AE82,合同收费标准!E:E,导入发票明细!AF82,合同收费标准!F:F,"MAS"),SUMIFS(合同收费标准!G:G,合同收费标准!B:B,导入发票明细!AE82,合同收费标准!E:E,导入发票明细!AF82,合同收费标准!F:F,导入发票明细!AC82))</f>
        <v>3.67</v>
      </c>
      <c r="AH82">
        <f t="shared" si="15"/>
        <v>7.34</v>
      </c>
      <c r="AI82" s="7">
        <f t="shared" si="16"/>
        <v>0</v>
      </c>
      <c r="AK82">
        <f>SUMIFS(CBL托收登记!D:D,CBL托收登记!E:E,N81)</f>
        <v>0</v>
      </c>
      <c r="AM82" s="7">
        <f t="shared" si="17"/>
        <v>0</v>
      </c>
      <c r="AN82" s="7">
        <f t="shared" si="18"/>
        <v>0</v>
      </c>
    </row>
    <row r="83" spans="1:40" x14ac:dyDescent="0.25">
      <c r="A83" s="1">
        <v>45125</v>
      </c>
      <c r="C83" s="2" t="s">
        <v>512</v>
      </c>
      <c r="F83" s="6">
        <v>2</v>
      </c>
      <c r="H83">
        <v>38</v>
      </c>
      <c r="J83" t="s">
        <v>233</v>
      </c>
      <c r="M83" s="10" t="s">
        <v>688</v>
      </c>
      <c r="N83" t="s">
        <v>0</v>
      </c>
      <c r="W83" s="7">
        <v>6.99</v>
      </c>
      <c r="AA83" s="7">
        <v>6.99</v>
      </c>
      <c r="AC83">
        <f t="shared" si="13"/>
        <v>0</v>
      </c>
      <c r="AD83" s="7">
        <f t="shared" si="19"/>
        <v>0</v>
      </c>
      <c r="AE83" s="6" t="str">
        <f>INDEX(地区归属!B:B,MATCH(J83,地区归属!A:A,0))</f>
        <v>Madrid</v>
      </c>
      <c r="AF83" s="6" t="str">
        <f t="shared" si="14"/>
        <v>A</v>
      </c>
      <c r="AG83">
        <f>IF(AC83&gt;6,SUMIFS(合同收费标准!G:G,合同收费标准!B:B,导入发票明细!AE83,合同收费标准!E:E,导入发票明细!AF83,合同收费标准!F:F,"MAS"),SUMIFS(合同收费标准!G:G,合同收费标准!B:B,导入发票明细!AE83,合同收费标准!E:E,导入发票明细!AF83,合同收费标准!F:F,导入发票明细!AC83))</f>
        <v>0</v>
      </c>
      <c r="AH83">
        <f t="shared" si="15"/>
        <v>0</v>
      </c>
      <c r="AI83" s="7">
        <f t="shared" si="16"/>
        <v>6.99</v>
      </c>
      <c r="AK83">
        <f>SUMIFS(CBL托收登记!D:D,CBL托收登记!E:E,N82)</f>
        <v>349.42</v>
      </c>
      <c r="AM83" s="7">
        <f t="shared" si="17"/>
        <v>6.9884000000000004</v>
      </c>
      <c r="AN83" s="7">
        <f t="shared" si="18"/>
        <v>1.5999999999998238E-3</v>
      </c>
    </row>
    <row r="84" spans="1:40" x14ac:dyDescent="0.25">
      <c r="A84" s="1">
        <v>45125</v>
      </c>
      <c r="C84" s="2" t="s">
        <v>513</v>
      </c>
      <c r="F84" s="6">
        <v>5</v>
      </c>
      <c r="H84">
        <v>96</v>
      </c>
      <c r="J84" t="s">
        <v>21</v>
      </c>
      <c r="M84" s="10" t="s">
        <v>689</v>
      </c>
      <c r="N84" t="s">
        <v>272</v>
      </c>
      <c r="Q84" s="7">
        <v>19</v>
      </c>
      <c r="AA84" s="7">
        <v>19</v>
      </c>
      <c r="AC84">
        <f t="shared" si="13"/>
        <v>5</v>
      </c>
      <c r="AD84" s="7">
        <f t="shared" si="19"/>
        <v>17.2</v>
      </c>
      <c r="AE84" s="6" t="str">
        <f>INDEX(地区归属!B:B,MATCH(J84,地区归属!A:A,0))</f>
        <v>PENINSULA</v>
      </c>
      <c r="AF84" s="6" t="str">
        <f t="shared" si="14"/>
        <v>A</v>
      </c>
      <c r="AG84">
        <f>IF(AC84&gt;6,SUMIFS(合同收费标准!G:G,合同收费标准!B:B,导入发票明细!AE84,合同收费标准!E:E,导入发票明细!AF84,合同收费标准!F:F,"MAS"),SUMIFS(合同收费标准!G:G,合同收费标准!B:B,导入发票明细!AE84,合同收费标准!E:E,导入发票明细!AF84,合同收费标准!F:F,导入发票明细!AC84))</f>
        <v>3.8</v>
      </c>
      <c r="AH84">
        <f t="shared" si="15"/>
        <v>19</v>
      </c>
      <c r="AI84" s="7">
        <f t="shared" si="16"/>
        <v>0</v>
      </c>
      <c r="AK84">
        <f>SUMIFS(CBL托收登记!D:D,CBL托收登记!E:E,N83)</f>
        <v>0</v>
      </c>
      <c r="AM84" s="7">
        <f t="shared" si="17"/>
        <v>0</v>
      </c>
      <c r="AN84" s="7">
        <f t="shared" si="18"/>
        <v>0</v>
      </c>
    </row>
    <row r="85" spans="1:40" x14ac:dyDescent="0.25">
      <c r="A85" s="1">
        <v>45125</v>
      </c>
      <c r="C85" s="2" t="s">
        <v>514</v>
      </c>
      <c r="F85" s="6">
        <v>2</v>
      </c>
      <c r="H85">
        <v>576</v>
      </c>
      <c r="J85" t="s">
        <v>218</v>
      </c>
      <c r="M85" s="10" t="s">
        <v>690</v>
      </c>
      <c r="N85" t="s">
        <v>273</v>
      </c>
      <c r="Q85" s="7">
        <v>79.42</v>
      </c>
      <c r="AA85" s="7">
        <v>79.42</v>
      </c>
      <c r="AC85">
        <f t="shared" si="13"/>
        <v>2</v>
      </c>
      <c r="AD85" s="7">
        <f t="shared" si="19"/>
        <v>286</v>
      </c>
      <c r="AE85" s="6" t="str">
        <f>INDEX(地区归属!B:B,MATCH(J85,地区归属!A:A,0))</f>
        <v>PENINSULA</v>
      </c>
      <c r="AF85" s="6" t="str">
        <f t="shared" si="14"/>
        <v>C</v>
      </c>
      <c r="AG85">
        <f>IF(AC85&gt;6,SUMIFS(合同收费标准!G:G,合同收费标准!B:B,导入发票明细!AE85,合同收费标准!E:E,导入发票明细!AF85,合同收费标准!F:F,"MAS"),SUMIFS(合同收费标准!G:G,合同收费标准!B:B,导入发票明细!AE85,合同收费标准!E:E,导入发票明细!AF85,合同收费标准!F:F,导入发票明细!AC85))</f>
        <v>39.71</v>
      </c>
      <c r="AH85">
        <f t="shared" si="15"/>
        <v>79.42</v>
      </c>
      <c r="AI85" s="7">
        <f t="shared" si="16"/>
        <v>0</v>
      </c>
      <c r="AK85">
        <f>SUMIFS(CBL托收登记!D:D,CBL托收登记!E:E,N84)</f>
        <v>0</v>
      </c>
      <c r="AM85" s="7">
        <f t="shared" si="17"/>
        <v>0</v>
      </c>
      <c r="AN85" s="7">
        <f t="shared" si="18"/>
        <v>0</v>
      </c>
    </row>
    <row r="86" spans="1:40" x14ac:dyDescent="0.25">
      <c r="A86" s="1">
        <v>45125</v>
      </c>
      <c r="C86" s="2" t="s">
        <v>515</v>
      </c>
      <c r="F86" s="6">
        <v>4</v>
      </c>
      <c r="H86">
        <v>77</v>
      </c>
      <c r="J86" t="s">
        <v>1</v>
      </c>
      <c r="M86" s="10" t="s">
        <v>691</v>
      </c>
      <c r="N86" t="s">
        <v>299</v>
      </c>
      <c r="Q86" s="7">
        <v>15.84</v>
      </c>
      <c r="AA86" s="7">
        <v>15.84</v>
      </c>
      <c r="AC86">
        <f t="shared" si="13"/>
        <v>4</v>
      </c>
      <c r="AD86" s="7">
        <f t="shared" si="19"/>
        <v>17.25</v>
      </c>
      <c r="AE86" s="6" t="str">
        <f>INDEX(地区归属!B:B,MATCH(J86,地区归属!A:A,0))</f>
        <v>PENINSULA</v>
      </c>
      <c r="AF86" s="6" t="str">
        <f t="shared" si="14"/>
        <v>A</v>
      </c>
      <c r="AG86">
        <f>IF(AC86&gt;6,SUMIFS(合同收费标准!G:G,合同收费标准!B:B,导入发票明细!AE86,合同收费标准!E:E,导入发票明细!AF86,合同收费标准!F:F,"MAS"),SUMIFS(合同收费标准!G:G,合同收费标准!B:B,导入发票明细!AE86,合同收费标准!E:E,导入发票明细!AF86,合同收费标准!F:F,导入发票明细!AC86))</f>
        <v>3.96</v>
      </c>
      <c r="AH86">
        <f t="shared" si="15"/>
        <v>15.84</v>
      </c>
      <c r="AI86" s="7">
        <f t="shared" si="16"/>
        <v>0</v>
      </c>
      <c r="AK86">
        <f>SUMIFS(CBL托收登记!D:D,CBL托收登记!E:E,N85)</f>
        <v>0</v>
      </c>
      <c r="AM86" s="7">
        <f t="shared" si="17"/>
        <v>0</v>
      </c>
      <c r="AN86" s="7">
        <f t="shared" si="18"/>
        <v>0</v>
      </c>
    </row>
    <row r="87" spans="1:40" x14ac:dyDescent="0.25">
      <c r="A87" s="1">
        <v>45125</v>
      </c>
      <c r="C87" s="2" t="s">
        <v>516</v>
      </c>
      <c r="F87" s="6">
        <v>1</v>
      </c>
      <c r="H87">
        <v>288</v>
      </c>
      <c r="J87" t="s">
        <v>274</v>
      </c>
      <c r="M87" s="10" t="s">
        <v>692</v>
      </c>
      <c r="N87" t="s">
        <v>300</v>
      </c>
      <c r="Q87" s="7">
        <v>43.83</v>
      </c>
      <c r="AA87" s="7">
        <v>43.83</v>
      </c>
      <c r="AC87">
        <f t="shared" si="13"/>
        <v>1</v>
      </c>
      <c r="AD87" s="7">
        <f t="shared" si="19"/>
        <v>286</v>
      </c>
      <c r="AE87" s="6" t="str">
        <f>INDEX(地区归属!B:B,MATCH(J87,地区归属!A:A,0))</f>
        <v>PENINSULA</v>
      </c>
      <c r="AF87" s="6" t="str">
        <f t="shared" si="14"/>
        <v>C</v>
      </c>
      <c r="AG87">
        <f>IF(AC87&gt;6,SUMIFS(合同收费标准!G:G,合同收费标准!B:B,导入发票明细!AE87,合同收费标准!E:E,导入发票明细!AF87,合同收费标准!F:F,"MAS"),SUMIFS(合同收费标准!G:G,合同收费标准!B:B,导入发票明细!AE87,合同收费标准!E:E,导入发票明细!AF87,合同收费标准!F:F,导入发票明细!AC87))</f>
        <v>43.83</v>
      </c>
      <c r="AH87">
        <f t="shared" si="15"/>
        <v>43.83</v>
      </c>
      <c r="AI87" s="7">
        <f t="shared" si="16"/>
        <v>0</v>
      </c>
      <c r="AK87">
        <f>SUMIFS(CBL托收登记!D:D,CBL托收登记!E:E,N86)</f>
        <v>0</v>
      </c>
      <c r="AM87" s="7">
        <f t="shared" si="17"/>
        <v>0</v>
      </c>
      <c r="AN87" s="7">
        <f t="shared" si="18"/>
        <v>0</v>
      </c>
    </row>
    <row r="88" spans="1:40" x14ac:dyDescent="0.25">
      <c r="A88" s="1">
        <v>45125</v>
      </c>
      <c r="C88" s="2" t="s">
        <v>517</v>
      </c>
      <c r="F88" s="6">
        <v>1</v>
      </c>
      <c r="H88">
        <v>19</v>
      </c>
      <c r="J88" t="s">
        <v>275</v>
      </c>
      <c r="M88" s="10" t="s">
        <v>693</v>
      </c>
      <c r="N88" t="s">
        <v>301</v>
      </c>
      <c r="Q88" s="7">
        <v>6.42</v>
      </c>
      <c r="AA88" s="7">
        <v>6.42</v>
      </c>
      <c r="AC88">
        <f t="shared" si="13"/>
        <v>1</v>
      </c>
      <c r="AD88" s="7">
        <f t="shared" si="19"/>
        <v>17</v>
      </c>
      <c r="AE88" s="6" t="str">
        <f>INDEX(地区归属!B:B,MATCH(J88,地区归属!A:A,0))</f>
        <v>PENINSULA</v>
      </c>
      <c r="AF88" s="6" t="str">
        <f t="shared" si="14"/>
        <v>A</v>
      </c>
      <c r="AG88">
        <f>IF(AC88&gt;6,SUMIFS(合同收费标准!G:G,合同收费标准!B:B,导入发票明细!AE88,合同收费标准!E:E,导入发票明细!AF88,合同收费标准!F:F,"MAS"),SUMIFS(合同收费标准!G:G,合同收费标准!B:B,导入发票明细!AE88,合同收费标准!E:E,导入发票明细!AF88,合同收费标准!F:F,导入发票明细!AC88))</f>
        <v>6.42</v>
      </c>
      <c r="AH88">
        <f t="shared" si="15"/>
        <v>6.42</v>
      </c>
      <c r="AI88" s="7">
        <f t="shared" si="16"/>
        <v>0</v>
      </c>
      <c r="AK88">
        <f>SUMIFS(CBL托收登记!D:D,CBL托收登记!E:E,N87)</f>
        <v>0</v>
      </c>
      <c r="AM88" s="7">
        <f t="shared" si="17"/>
        <v>0</v>
      </c>
      <c r="AN88" s="7">
        <f t="shared" si="18"/>
        <v>0</v>
      </c>
    </row>
    <row r="89" spans="1:40" x14ac:dyDescent="0.25">
      <c r="A89" s="1">
        <v>45125</v>
      </c>
      <c r="C89" s="2" t="s">
        <v>518</v>
      </c>
      <c r="F89" s="6">
        <v>3</v>
      </c>
      <c r="H89">
        <v>58</v>
      </c>
      <c r="J89" t="s">
        <v>276</v>
      </c>
      <c r="M89" s="10" t="s">
        <v>694</v>
      </c>
      <c r="N89" t="s">
        <v>302</v>
      </c>
      <c r="Q89" s="7">
        <v>12.72</v>
      </c>
      <c r="AA89" s="7">
        <v>12.72</v>
      </c>
      <c r="AC89">
        <f t="shared" si="13"/>
        <v>3</v>
      </c>
      <c r="AD89" s="7">
        <f t="shared" si="19"/>
        <v>17.333333333333332</v>
      </c>
      <c r="AE89" s="6" t="str">
        <f>INDEX(地区归属!B:B,MATCH(J89,地区归属!A:A,0))</f>
        <v>PENINSULA</v>
      </c>
      <c r="AF89" s="6" t="str">
        <f t="shared" si="14"/>
        <v>A</v>
      </c>
      <c r="AG89">
        <f>IF(AC89&gt;6,SUMIFS(合同收费标准!G:G,合同收费标准!B:B,导入发票明细!AE89,合同收费标准!E:E,导入发票明细!AF89,合同收费标准!F:F,"MAS"),SUMIFS(合同收费标准!G:G,合同收费标准!B:B,导入发票明细!AE89,合同收费标准!E:E,导入发票明细!AF89,合同收费标准!F:F,导入发票明细!AC89))</f>
        <v>4.24</v>
      </c>
      <c r="AH89">
        <f t="shared" si="15"/>
        <v>12.72</v>
      </c>
      <c r="AI89" s="7">
        <f t="shared" si="16"/>
        <v>0</v>
      </c>
      <c r="AK89">
        <f>SUMIFS(CBL托收登记!D:D,CBL托收登记!E:E,N88)</f>
        <v>0</v>
      </c>
      <c r="AM89" s="7">
        <f t="shared" si="17"/>
        <v>0</v>
      </c>
      <c r="AN89" s="7">
        <f t="shared" si="18"/>
        <v>0</v>
      </c>
    </row>
    <row r="90" spans="1:40" x14ac:dyDescent="0.25">
      <c r="A90" s="1">
        <v>45125</v>
      </c>
      <c r="C90" s="2" t="s">
        <v>519</v>
      </c>
      <c r="F90" s="6">
        <v>1</v>
      </c>
      <c r="H90">
        <v>19</v>
      </c>
      <c r="J90" t="s">
        <v>274</v>
      </c>
      <c r="M90" s="10" t="s">
        <v>695</v>
      </c>
      <c r="N90" t="s">
        <v>303</v>
      </c>
      <c r="Q90" s="7">
        <v>6.42</v>
      </c>
      <c r="AA90" s="7">
        <v>6.42</v>
      </c>
      <c r="AC90">
        <f t="shared" si="13"/>
        <v>1</v>
      </c>
      <c r="AD90" s="7">
        <f t="shared" si="19"/>
        <v>17</v>
      </c>
      <c r="AE90" s="6" t="str">
        <f>INDEX(地区归属!B:B,MATCH(J90,地区归属!A:A,0))</f>
        <v>PENINSULA</v>
      </c>
      <c r="AF90" s="6" t="str">
        <f t="shared" si="14"/>
        <v>A</v>
      </c>
      <c r="AG90">
        <f>IF(AC90&gt;6,SUMIFS(合同收费标准!G:G,合同收费标准!B:B,导入发票明细!AE90,合同收费标准!E:E,导入发票明细!AF90,合同收费标准!F:F,"MAS"),SUMIFS(合同收费标准!G:G,合同收费标准!B:B,导入发票明细!AE90,合同收费标准!E:E,导入发票明细!AF90,合同收费标准!F:F,导入发票明细!AC90))</f>
        <v>6.42</v>
      </c>
      <c r="AH90">
        <f t="shared" si="15"/>
        <v>6.42</v>
      </c>
      <c r="AI90" s="7">
        <f t="shared" si="16"/>
        <v>0</v>
      </c>
      <c r="AK90">
        <f>SUMIFS(CBL托收登记!D:D,CBL托收登记!E:E,N89)</f>
        <v>0</v>
      </c>
      <c r="AM90" s="7">
        <f t="shared" si="17"/>
        <v>0</v>
      </c>
      <c r="AN90" s="7">
        <f t="shared" si="18"/>
        <v>0</v>
      </c>
    </row>
    <row r="91" spans="1:40" x14ac:dyDescent="0.25">
      <c r="A91" s="1">
        <v>45125</v>
      </c>
      <c r="C91" s="2" t="s">
        <v>520</v>
      </c>
      <c r="F91" s="6">
        <v>4</v>
      </c>
      <c r="H91">
        <v>80</v>
      </c>
      <c r="J91" t="s">
        <v>277</v>
      </c>
      <c r="M91" s="10" t="s">
        <v>696</v>
      </c>
      <c r="N91" t="s">
        <v>304</v>
      </c>
      <c r="Q91" s="7">
        <v>15.84</v>
      </c>
      <c r="AA91" s="7">
        <v>15.84</v>
      </c>
      <c r="AC91">
        <f t="shared" si="13"/>
        <v>4</v>
      </c>
      <c r="AD91" s="7">
        <f t="shared" si="19"/>
        <v>18</v>
      </c>
      <c r="AE91" s="6" t="str">
        <f>INDEX(地区归属!B:B,MATCH(J91,地区归属!A:A,0))</f>
        <v>PENINSULA</v>
      </c>
      <c r="AF91" s="6" t="str">
        <f t="shared" si="14"/>
        <v>A</v>
      </c>
      <c r="AG91">
        <f>IF(AC91&gt;6,SUMIFS(合同收费标准!G:G,合同收费标准!B:B,导入发票明细!AE91,合同收费标准!E:E,导入发票明细!AF91,合同收费标准!F:F,"MAS"),SUMIFS(合同收费标准!G:G,合同收费标准!B:B,导入发票明细!AE91,合同收费标准!E:E,导入发票明细!AF91,合同收费标准!F:F,导入发票明细!AC91))</f>
        <v>3.96</v>
      </c>
      <c r="AH91">
        <f t="shared" si="15"/>
        <v>15.84</v>
      </c>
      <c r="AI91" s="7">
        <f t="shared" si="16"/>
        <v>0</v>
      </c>
      <c r="AK91">
        <f>SUMIFS(CBL托收登记!D:D,CBL托收登记!E:E,N90)</f>
        <v>0</v>
      </c>
      <c r="AM91" s="7">
        <f t="shared" si="17"/>
        <v>0</v>
      </c>
      <c r="AN91" s="7">
        <f t="shared" si="18"/>
        <v>0</v>
      </c>
    </row>
    <row r="92" spans="1:40" x14ac:dyDescent="0.25">
      <c r="A92" s="1">
        <v>45125</v>
      </c>
      <c r="C92" s="2" t="s">
        <v>521</v>
      </c>
      <c r="F92" s="6">
        <v>3</v>
      </c>
      <c r="H92">
        <v>58</v>
      </c>
      <c r="J92" t="s">
        <v>278</v>
      </c>
      <c r="M92" s="10" t="s">
        <v>697</v>
      </c>
      <c r="N92" t="s">
        <v>305</v>
      </c>
      <c r="Q92" s="7">
        <v>12.72</v>
      </c>
      <c r="AA92" s="7">
        <v>12.72</v>
      </c>
      <c r="AC92">
        <f t="shared" si="13"/>
        <v>3</v>
      </c>
      <c r="AD92" s="7">
        <f t="shared" si="19"/>
        <v>17.333333333333332</v>
      </c>
      <c r="AE92" s="6" t="str">
        <f>INDEX(地区归属!B:B,MATCH(J92,地区归属!A:A,0))</f>
        <v>PENINSULA</v>
      </c>
      <c r="AF92" s="6" t="str">
        <f t="shared" si="14"/>
        <v>A</v>
      </c>
      <c r="AG92">
        <f>IF(AC92&gt;6,SUMIFS(合同收费标准!G:G,合同收费标准!B:B,导入发票明细!AE92,合同收费标准!E:E,导入发票明细!AF92,合同收费标准!F:F,"MAS"),SUMIFS(合同收费标准!G:G,合同收费标准!B:B,导入发票明细!AE92,合同收费标准!E:E,导入发票明细!AF92,合同收费标准!F:F,导入发票明细!AC92))</f>
        <v>4.24</v>
      </c>
      <c r="AH92">
        <f t="shared" si="15"/>
        <v>12.72</v>
      </c>
      <c r="AI92" s="7">
        <f t="shared" si="16"/>
        <v>0</v>
      </c>
      <c r="AK92">
        <f>SUMIFS(CBL托收登记!D:D,CBL托收登记!E:E,N91)</f>
        <v>0</v>
      </c>
      <c r="AM92" s="7">
        <f t="shared" si="17"/>
        <v>0</v>
      </c>
      <c r="AN92" s="7">
        <f t="shared" si="18"/>
        <v>0</v>
      </c>
    </row>
    <row r="93" spans="1:40" x14ac:dyDescent="0.25">
      <c r="A93" s="1">
        <v>45125</v>
      </c>
      <c r="C93" s="2" t="s">
        <v>522</v>
      </c>
      <c r="F93" s="6">
        <v>2</v>
      </c>
      <c r="H93">
        <v>38</v>
      </c>
      <c r="J93" t="s">
        <v>279</v>
      </c>
      <c r="M93" s="10" t="s">
        <v>698</v>
      </c>
      <c r="N93" t="s">
        <v>306</v>
      </c>
      <c r="Q93" s="7">
        <v>9.6</v>
      </c>
      <c r="AA93" s="7">
        <v>9.6</v>
      </c>
      <c r="AC93">
        <f t="shared" si="13"/>
        <v>2</v>
      </c>
      <c r="AD93" s="7">
        <f t="shared" si="19"/>
        <v>17</v>
      </c>
      <c r="AE93" s="6" t="str">
        <f>INDEX(地区归属!B:B,MATCH(J93,地区归属!A:A,0))</f>
        <v>PENINSULA</v>
      </c>
      <c r="AF93" s="6" t="str">
        <f t="shared" si="14"/>
        <v>A</v>
      </c>
      <c r="AG93">
        <f>IF(AC93&gt;6,SUMIFS(合同收费标准!G:G,合同收费标准!B:B,导入发票明细!AE93,合同收费标准!E:E,导入发票明细!AF93,合同收费标准!F:F,"MAS"),SUMIFS(合同收费标准!G:G,合同收费标准!B:B,导入发票明细!AE93,合同收费标准!E:E,导入发票明细!AF93,合同收费标准!F:F,导入发票明细!AC93))</f>
        <v>4.8</v>
      </c>
      <c r="AH93">
        <f t="shared" si="15"/>
        <v>9.6</v>
      </c>
      <c r="AI93" s="7">
        <f t="shared" si="16"/>
        <v>0</v>
      </c>
      <c r="AK93">
        <f>SUMIFS(CBL托收登记!D:D,CBL托收登记!E:E,N92)</f>
        <v>0</v>
      </c>
      <c r="AM93" s="7">
        <f t="shared" si="17"/>
        <v>0</v>
      </c>
      <c r="AN93" s="7">
        <f t="shared" si="18"/>
        <v>0</v>
      </c>
    </row>
    <row r="94" spans="1:40" x14ac:dyDescent="0.25">
      <c r="A94" s="1">
        <v>45125</v>
      </c>
      <c r="C94" s="2" t="s">
        <v>523</v>
      </c>
      <c r="F94" s="6">
        <v>1</v>
      </c>
      <c r="H94">
        <v>19</v>
      </c>
      <c r="J94" t="s">
        <v>280</v>
      </c>
      <c r="M94" s="10" t="s">
        <v>699</v>
      </c>
      <c r="N94" t="s">
        <v>307</v>
      </c>
      <c r="Q94" s="7">
        <v>6.42</v>
      </c>
      <c r="AA94" s="7">
        <v>6.42</v>
      </c>
      <c r="AC94">
        <f t="shared" si="13"/>
        <v>1</v>
      </c>
      <c r="AD94" s="7">
        <f t="shared" si="19"/>
        <v>17</v>
      </c>
      <c r="AE94" s="6" t="str">
        <f>INDEX(地区归属!B:B,MATCH(J94,地区归属!A:A,0))</f>
        <v>PENINSULA</v>
      </c>
      <c r="AF94" s="6" t="str">
        <f t="shared" si="14"/>
        <v>A</v>
      </c>
      <c r="AG94">
        <f>IF(AC94&gt;6,SUMIFS(合同收费标准!G:G,合同收费标准!B:B,导入发票明细!AE94,合同收费标准!E:E,导入发票明细!AF94,合同收费标准!F:F,"MAS"),SUMIFS(合同收费标准!G:G,合同收费标准!B:B,导入发票明细!AE94,合同收费标准!E:E,导入发票明细!AF94,合同收费标准!F:F,导入发票明细!AC94))</f>
        <v>6.42</v>
      </c>
      <c r="AH94">
        <f t="shared" si="15"/>
        <v>6.42</v>
      </c>
      <c r="AI94" s="7">
        <f t="shared" si="16"/>
        <v>0</v>
      </c>
      <c r="AK94">
        <f>SUMIFS(CBL托收登记!D:D,CBL托收登记!E:E,N93)</f>
        <v>0</v>
      </c>
      <c r="AM94" s="7">
        <f t="shared" si="17"/>
        <v>0</v>
      </c>
      <c r="AN94" s="7">
        <f t="shared" si="18"/>
        <v>0</v>
      </c>
    </row>
    <row r="95" spans="1:40" x14ac:dyDescent="0.25">
      <c r="A95" s="1">
        <v>45125</v>
      </c>
      <c r="C95" s="2" t="s">
        <v>524</v>
      </c>
      <c r="F95" s="6">
        <v>2</v>
      </c>
      <c r="H95">
        <v>38</v>
      </c>
      <c r="J95" t="s">
        <v>155</v>
      </c>
      <c r="M95" s="10" t="s">
        <v>700</v>
      </c>
      <c r="N95" t="s">
        <v>308</v>
      </c>
      <c r="Q95" s="7">
        <v>9.6</v>
      </c>
      <c r="AA95" s="7">
        <v>9.6</v>
      </c>
      <c r="AC95">
        <f t="shared" si="13"/>
        <v>2</v>
      </c>
      <c r="AD95" s="7">
        <f t="shared" si="19"/>
        <v>17</v>
      </c>
      <c r="AE95" s="6" t="str">
        <f>INDEX(地区归属!B:B,MATCH(J95,地区归属!A:A,0))</f>
        <v>PENINSULA</v>
      </c>
      <c r="AF95" s="6" t="str">
        <f t="shared" si="14"/>
        <v>A</v>
      </c>
      <c r="AG95">
        <f>IF(AC95&gt;6,SUMIFS(合同收费标准!G:G,合同收费标准!B:B,导入发票明细!AE95,合同收费标准!E:E,导入发票明细!AF95,合同收费标准!F:F,"MAS"),SUMIFS(合同收费标准!G:G,合同收费标准!B:B,导入发票明细!AE95,合同收费标准!E:E,导入发票明细!AF95,合同收费标准!F:F,导入发票明细!AC95))</f>
        <v>4.8</v>
      </c>
      <c r="AH95">
        <f t="shared" si="15"/>
        <v>9.6</v>
      </c>
      <c r="AI95" s="7">
        <f t="shared" si="16"/>
        <v>0</v>
      </c>
      <c r="AK95">
        <f>SUMIFS(CBL托收登记!D:D,CBL托收登记!E:E,N94)</f>
        <v>0</v>
      </c>
      <c r="AM95" s="7">
        <f t="shared" si="17"/>
        <v>0</v>
      </c>
      <c r="AN95" s="7">
        <f t="shared" si="18"/>
        <v>0</v>
      </c>
    </row>
    <row r="96" spans="1:40" x14ac:dyDescent="0.25">
      <c r="A96" s="1">
        <v>45125</v>
      </c>
      <c r="C96" s="2" t="s">
        <v>525</v>
      </c>
      <c r="F96" s="6">
        <v>2</v>
      </c>
      <c r="H96">
        <v>38</v>
      </c>
      <c r="J96" t="s">
        <v>281</v>
      </c>
      <c r="M96" s="10" t="s">
        <v>294</v>
      </c>
      <c r="N96" t="s">
        <v>309</v>
      </c>
      <c r="Q96" s="7">
        <v>9.6</v>
      </c>
      <c r="AA96" s="7">
        <v>9.6</v>
      </c>
      <c r="AC96">
        <f t="shared" si="13"/>
        <v>2</v>
      </c>
      <c r="AD96" s="7">
        <f t="shared" si="19"/>
        <v>17</v>
      </c>
      <c r="AE96" s="6" t="str">
        <f>INDEX(地区归属!B:B,MATCH(J96,地区归属!A:A,0))</f>
        <v>PENINSULA</v>
      </c>
      <c r="AF96" s="6" t="str">
        <f t="shared" si="14"/>
        <v>A</v>
      </c>
      <c r="AG96">
        <f>IF(AC96&gt;6,SUMIFS(合同收费标准!G:G,合同收费标准!B:B,导入发票明细!AE96,合同收费标准!E:E,导入发票明细!AF96,合同收费标准!F:F,"MAS"),SUMIFS(合同收费标准!G:G,合同收费标准!B:B,导入发票明细!AE96,合同收费标准!E:E,导入发票明细!AF96,合同收费标准!F:F,导入发票明细!AC96))</f>
        <v>4.8</v>
      </c>
      <c r="AH96">
        <f t="shared" si="15"/>
        <v>9.6</v>
      </c>
      <c r="AI96" s="7">
        <f t="shared" si="16"/>
        <v>0</v>
      </c>
      <c r="AK96">
        <f>SUMIFS(CBL托收登记!D:D,CBL托收登记!E:E,N95)</f>
        <v>0</v>
      </c>
      <c r="AM96" s="7">
        <f t="shared" si="17"/>
        <v>0</v>
      </c>
      <c r="AN96" s="7">
        <f t="shared" si="18"/>
        <v>0</v>
      </c>
    </row>
    <row r="97" spans="1:40" x14ac:dyDescent="0.25">
      <c r="A97" s="1">
        <v>45125</v>
      </c>
      <c r="C97" s="2" t="s">
        <v>526</v>
      </c>
      <c r="F97" s="6">
        <v>3</v>
      </c>
      <c r="H97">
        <v>58</v>
      </c>
      <c r="J97" t="s">
        <v>282</v>
      </c>
      <c r="M97" s="10" t="s">
        <v>701</v>
      </c>
      <c r="N97" t="s">
        <v>310</v>
      </c>
      <c r="Q97" s="7">
        <v>12.72</v>
      </c>
      <c r="AA97" s="7">
        <v>12.72</v>
      </c>
      <c r="AC97">
        <f t="shared" si="13"/>
        <v>3</v>
      </c>
      <c r="AD97" s="7">
        <f t="shared" si="19"/>
        <v>17.333333333333332</v>
      </c>
      <c r="AE97" s="6" t="str">
        <f>INDEX(地区归属!B:B,MATCH(J97,地区归属!A:A,0))</f>
        <v>PENINSULA</v>
      </c>
      <c r="AF97" s="6" t="str">
        <f t="shared" si="14"/>
        <v>A</v>
      </c>
      <c r="AG97">
        <f>IF(AC97&gt;6,SUMIFS(合同收费标准!G:G,合同收费标准!B:B,导入发票明细!AE97,合同收费标准!E:E,导入发票明细!AF97,合同收费标准!F:F,"MAS"),SUMIFS(合同收费标准!G:G,合同收费标准!B:B,导入发票明细!AE97,合同收费标准!E:E,导入发票明细!AF97,合同收费标准!F:F,导入发票明细!AC97))</f>
        <v>4.24</v>
      </c>
      <c r="AH97">
        <f t="shared" si="15"/>
        <v>12.72</v>
      </c>
      <c r="AI97" s="7">
        <f t="shared" si="16"/>
        <v>0</v>
      </c>
      <c r="AK97">
        <f>SUMIFS(CBL托收登记!D:D,CBL托收登记!E:E,N96)</f>
        <v>0</v>
      </c>
      <c r="AM97" s="7">
        <f t="shared" si="17"/>
        <v>0</v>
      </c>
      <c r="AN97" s="7">
        <f t="shared" si="18"/>
        <v>0</v>
      </c>
    </row>
    <row r="98" spans="1:40" x14ac:dyDescent="0.25">
      <c r="A98" s="1">
        <v>45126</v>
      </c>
      <c r="C98" s="2" t="s">
        <v>527</v>
      </c>
      <c r="F98" s="6">
        <v>1</v>
      </c>
      <c r="H98">
        <v>365</v>
      </c>
      <c r="J98" t="s">
        <v>21</v>
      </c>
      <c r="M98" s="10" t="s">
        <v>689</v>
      </c>
      <c r="N98" t="s">
        <v>272</v>
      </c>
      <c r="Q98" s="7">
        <v>46.33</v>
      </c>
      <c r="AA98" s="7">
        <v>46.33</v>
      </c>
      <c r="AC98">
        <f t="shared" si="13"/>
        <v>1</v>
      </c>
      <c r="AD98" s="7">
        <f t="shared" si="19"/>
        <v>363</v>
      </c>
      <c r="AE98" s="6" t="str">
        <f>INDEX(地区归属!B:B,MATCH(J98,地区归属!A:A,0))</f>
        <v>PENINSULA</v>
      </c>
      <c r="AF98" s="6" t="str">
        <f t="shared" si="14"/>
        <v>D</v>
      </c>
      <c r="AG98">
        <f>IF(AC98&gt;6,SUMIFS(合同收费标准!G:G,合同收费标准!B:B,导入发票明细!AE98,合同收费标准!E:E,导入发票明细!AF98,合同收费标准!F:F,"MAS"),SUMIFS(合同收费标准!G:G,合同收费标准!B:B,导入发票明细!AE98,合同收费标准!E:E,导入发票明细!AF98,合同收费标准!F:F,导入发票明细!AC98))</f>
        <v>46.33</v>
      </c>
      <c r="AH98">
        <f t="shared" si="15"/>
        <v>46.33</v>
      </c>
      <c r="AI98" s="7">
        <f t="shared" si="16"/>
        <v>0</v>
      </c>
      <c r="AK98">
        <f>SUMIFS(CBL托收登记!D:D,CBL托收登记!E:E,N97)</f>
        <v>0</v>
      </c>
      <c r="AM98" s="7">
        <f t="shared" si="17"/>
        <v>0</v>
      </c>
      <c r="AN98" s="7">
        <f t="shared" si="18"/>
        <v>0</v>
      </c>
    </row>
    <row r="99" spans="1:40" x14ac:dyDescent="0.25">
      <c r="A99" s="1">
        <v>45126</v>
      </c>
      <c r="C99" s="2" t="s">
        <v>528</v>
      </c>
      <c r="F99" s="6">
        <v>2</v>
      </c>
      <c r="H99">
        <v>30</v>
      </c>
      <c r="J99" t="s">
        <v>2</v>
      </c>
      <c r="M99" s="10" t="s">
        <v>702</v>
      </c>
      <c r="N99" t="s">
        <v>23</v>
      </c>
      <c r="Q99" s="7">
        <v>9.6</v>
      </c>
      <c r="AA99" s="7">
        <v>9.6</v>
      </c>
      <c r="AC99">
        <f t="shared" si="13"/>
        <v>2</v>
      </c>
      <c r="AD99" s="7">
        <f t="shared" si="19"/>
        <v>13</v>
      </c>
      <c r="AE99" s="6" t="str">
        <f>INDEX(地区归属!B:B,MATCH(J99,地区归属!A:A,0))</f>
        <v>PENINSULA</v>
      </c>
      <c r="AF99" s="6" t="str">
        <f t="shared" si="14"/>
        <v>A</v>
      </c>
      <c r="AG99">
        <f>IF(AC99&gt;6,SUMIFS(合同收费标准!G:G,合同收费标准!B:B,导入发票明细!AE99,合同收费标准!E:E,导入发票明细!AF99,合同收费标准!F:F,"MAS"),SUMIFS(合同收费标准!G:G,合同收费标准!B:B,导入发票明细!AE99,合同收费标准!E:E,导入发票明细!AF99,合同收费标准!F:F,导入发票明细!AC99))</f>
        <v>4.8</v>
      </c>
      <c r="AH99">
        <f t="shared" si="15"/>
        <v>9.6</v>
      </c>
      <c r="AI99" s="7">
        <f t="shared" si="16"/>
        <v>0</v>
      </c>
      <c r="AK99">
        <f>SUMIFS(CBL托收登记!D:D,CBL托收登记!E:E,N98)</f>
        <v>0</v>
      </c>
      <c r="AM99" s="7">
        <f t="shared" si="17"/>
        <v>0</v>
      </c>
      <c r="AN99" s="7">
        <f t="shared" si="18"/>
        <v>0</v>
      </c>
    </row>
    <row r="100" spans="1:40" x14ac:dyDescent="0.25">
      <c r="A100" s="1">
        <v>45126</v>
      </c>
      <c r="C100" s="2" t="s">
        <v>529</v>
      </c>
      <c r="F100" s="6">
        <v>6</v>
      </c>
      <c r="H100">
        <v>92</v>
      </c>
      <c r="J100" t="s">
        <v>167</v>
      </c>
      <c r="M100" s="10" t="s">
        <v>703</v>
      </c>
      <c r="N100" t="s">
        <v>311</v>
      </c>
      <c r="Q100" s="7">
        <v>20.399999999999999</v>
      </c>
      <c r="AA100" s="7">
        <v>20.399999999999999</v>
      </c>
      <c r="AC100">
        <f t="shared" si="13"/>
        <v>6</v>
      </c>
      <c r="AD100" s="7">
        <f t="shared" si="19"/>
        <v>13.333333333333334</v>
      </c>
      <c r="AE100" s="6" t="str">
        <f>INDEX(地区归属!B:B,MATCH(J100,地区归属!A:A,0))</f>
        <v>PENINSULA</v>
      </c>
      <c r="AF100" s="6" t="str">
        <f t="shared" si="14"/>
        <v>A</v>
      </c>
      <c r="AG100">
        <f>IF(AC100&gt;6,SUMIFS(合同收费标准!G:G,合同收费标准!B:B,导入发票明细!AE100,合同收费标准!E:E,导入发票明细!AF100,合同收费标准!F:F,"MAS"),SUMIFS(合同收费标准!G:G,合同收费标准!B:B,导入发票明细!AE100,合同收费标准!E:E,导入发票明细!AF100,合同收费标准!F:F,导入发票明细!AC100))</f>
        <v>3.4</v>
      </c>
      <c r="AH100">
        <f t="shared" si="15"/>
        <v>20.399999999999999</v>
      </c>
      <c r="AI100" s="7">
        <f t="shared" si="16"/>
        <v>0</v>
      </c>
      <c r="AK100">
        <f>SUMIFS(CBL托收登记!D:D,CBL托收登记!E:E,N99)</f>
        <v>0</v>
      </c>
      <c r="AM100" s="7">
        <f t="shared" si="17"/>
        <v>0</v>
      </c>
      <c r="AN100" s="7">
        <f t="shared" si="18"/>
        <v>0</v>
      </c>
    </row>
    <row r="101" spans="1:40" x14ac:dyDescent="0.25">
      <c r="A101" s="1">
        <v>45126</v>
      </c>
      <c r="C101" s="2" t="s">
        <v>530</v>
      </c>
      <c r="F101" s="6">
        <v>2</v>
      </c>
      <c r="H101">
        <v>20</v>
      </c>
      <c r="J101" t="s">
        <v>144</v>
      </c>
      <c r="M101" s="10" t="s">
        <v>704</v>
      </c>
      <c r="N101" t="s">
        <v>312</v>
      </c>
      <c r="Q101" s="7">
        <v>9.6</v>
      </c>
      <c r="AA101" s="7">
        <v>9.6</v>
      </c>
      <c r="AC101">
        <f t="shared" si="13"/>
        <v>2</v>
      </c>
      <c r="AD101" s="7">
        <f t="shared" si="19"/>
        <v>8</v>
      </c>
      <c r="AE101" s="6" t="str">
        <f>INDEX(地区归属!B:B,MATCH(J101,地区归属!A:A,0))</f>
        <v>PENINSULA</v>
      </c>
      <c r="AF101" s="6" t="str">
        <f t="shared" si="14"/>
        <v>A</v>
      </c>
      <c r="AG101">
        <f>IF(AC101&gt;6,SUMIFS(合同收费标准!G:G,合同收费标准!B:B,导入发票明细!AE101,合同收费标准!E:E,导入发票明细!AF101,合同收费标准!F:F,"MAS"),SUMIFS(合同收费标准!G:G,合同收费标准!B:B,导入发票明细!AE101,合同收费标准!E:E,导入发票明细!AF101,合同收费标准!F:F,导入发票明细!AC101))</f>
        <v>4.8</v>
      </c>
      <c r="AH101">
        <f t="shared" si="15"/>
        <v>9.6</v>
      </c>
      <c r="AI101" s="7">
        <f t="shared" si="16"/>
        <v>0</v>
      </c>
      <c r="AK101">
        <f>SUMIFS(CBL托收登记!D:D,CBL托收登记!E:E,N100)</f>
        <v>0</v>
      </c>
      <c r="AM101" s="7">
        <f t="shared" si="17"/>
        <v>0</v>
      </c>
      <c r="AN101" s="7">
        <f t="shared" si="18"/>
        <v>0</v>
      </c>
    </row>
    <row r="102" spans="1:40" x14ac:dyDescent="0.25">
      <c r="A102" s="1">
        <v>45126</v>
      </c>
      <c r="C102" s="2" t="s">
        <v>531</v>
      </c>
      <c r="F102" s="6">
        <v>7</v>
      </c>
      <c r="H102">
        <v>70</v>
      </c>
      <c r="J102" t="s">
        <v>231</v>
      </c>
      <c r="M102" s="10" t="s">
        <v>705</v>
      </c>
      <c r="N102" t="s">
        <v>313</v>
      </c>
      <c r="Q102" s="7">
        <v>23.8</v>
      </c>
      <c r="AA102" s="7">
        <v>23.8</v>
      </c>
      <c r="AC102">
        <f t="shared" si="13"/>
        <v>7</v>
      </c>
      <c r="AD102" s="7">
        <f t="shared" si="19"/>
        <v>8</v>
      </c>
      <c r="AE102" s="6" t="str">
        <f>INDEX(地区归属!B:B,MATCH(J102,地区归属!A:A,0))</f>
        <v>PENINSULA</v>
      </c>
      <c r="AF102" s="6" t="str">
        <f t="shared" si="14"/>
        <v>A</v>
      </c>
      <c r="AG102">
        <f>IF(AC102&gt;6,SUMIFS(合同收费标准!G:G,合同收费标准!B:B,导入发票明细!AE102,合同收费标准!E:E,导入发票明细!AF102,合同收费标准!F:F,"MAS"),SUMIFS(合同收费标准!G:G,合同收费标准!B:B,导入发票明细!AE102,合同收费标准!E:E,导入发票明细!AF102,合同收费标准!F:F,导入发票明细!AC102))</f>
        <v>3.4</v>
      </c>
      <c r="AH102">
        <f t="shared" si="15"/>
        <v>23.8</v>
      </c>
      <c r="AI102" s="7">
        <f t="shared" si="16"/>
        <v>0</v>
      </c>
      <c r="AK102">
        <f>SUMIFS(CBL托收登记!D:D,CBL托收登记!E:E,N101)</f>
        <v>0</v>
      </c>
      <c r="AM102" s="7">
        <f t="shared" si="17"/>
        <v>0</v>
      </c>
      <c r="AN102" s="7">
        <f t="shared" si="18"/>
        <v>0</v>
      </c>
    </row>
    <row r="103" spans="1:40" x14ac:dyDescent="0.25">
      <c r="A103" s="1">
        <v>45126</v>
      </c>
      <c r="C103" s="2" t="s">
        <v>532</v>
      </c>
      <c r="F103" s="6">
        <v>4</v>
      </c>
      <c r="H103">
        <v>40</v>
      </c>
      <c r="J103" t="s">
        <v>283</v>
      </c>
      <c r="M103" s="10" t="s">
        <v>706</v>
      </c>
      <c r="N103" t="s">
        <v>314</v>
      </c>
      <c r="Q103" s="7">
        <v>15.84</v>
      </c>
      <c r="AA103" s="7">
        <v>15.84</v>
      </c>
      <c r="AC103">
        <f t="shared" ref="AC103:AC166" si="20">IF(ISBLANK(Q103),0,F103)</f>
        <v>4</v>
      </c>
      <c r="AD103" s="7">
        <f t="shared" si="19"/>
        <v>8</v>
      </c>
      <c r="AE103" s="6" t="str">
        <f>INDEX(地区归属!B:B,MATCH(J103,地区归属!A:A,0))</f>
        <v>PENINSULA</v>
      </c>
      <c r="AF103" s="6" t="str">
        <f t="shared" ref="AF103:AF166" si="21">IF(AD103&lt;=19,"A",IF(AD103&lt;230,"B",IF(AD103&lt;307,"C","D")))</f>
        <v>A</v>
      </c>
      <c r="AG103">
        <f>IF(AC103&gt;6,SUMIFS(合同收费标准!G:G,合同收费标准!B:B,导入发票明细!AE103,合同收费标准!E:E,导入发票明细!AF103,合同收费标准!F:F,"MAS"),SUMIFS(合同收费标准!G:G,合同收费标准!B:B,导入发票明细!AE103,合同收费标准!E:E,导入发票明细!AF103,合同收费标准!F:F,导入发票明细!AC103))</f>
        <v>3.96</v>
      </c>
      <c r="AH103">
        <f t="shared" ref="AH103:AH166" si="22">AC103*AG103</f>
        <v>15.84</v>
      </c>
      <c r="AI103" s="7">
        <f t="shared" ref="AI103:AI166" si="23">AA103-AH103</f>
        <v>0</v>
      </c>
      <c r="AK103">
        <f>SUMIFS(CBL托收登记!D:D,CBL托收登记!E:E,N102)</f>
        <v>0</v>
      </c>
      <c r="AM103" s="7">
        <f t="shared" ref="AM103:AM166" si="24">IF(AK103=0,0,IF(AK103*0.02&lt;3.2,3.2,AK103*0.02))</f>
        <v>0</v>
      </c>
      <c r="AN103" s="7">
        <f t="shared" ref="AN103:AN166" si="25">AI103-AM103</f>
        <v>0</v>
      </c>
    </row>
    <row r="104" spans="1:40" x14ac:dyDescent="0.25">
      <c r="A104" s="1">
        <v>45126</v>
      </c>
      <c r="C104" s="2" t="s">
        <v>533</v>
      </c>
      <c r="F104" s="6">
        <v>1</v>
      </c>
      <c r="H104">
        <v>288</v>
      </c>
      <c r="J104" t="s">
        <v>284</v>
      </c>
      <c r="M104" s="10" t="s">
        <v>707</v>
      </c>
      <c r="N104" t="s">
        <v>315</v>
      </c>
      <c r="Q104" s="7">
        <v>43.83</v>
      </c>
      <c r="AA104" s="7">
        <v>43.83</v>
      </c>
      <c r="AC104">
        <f t="shared" si="20"/>
        <v>1</v>
      </c>
      <c r="AD104" s="7">
        <f t="shared" si="19"/>
        <v>286</v>
      </c>
      <c r="AE104" s="6" t="str">
        <f>INDEX(地区归属!B:B,MATCH(J104,地区归属!A:A,0))</f>
        <v>PENINSULA</v>
      </c>
      <c r="AF104" s="6" t="str">
        <f t="shared" si="21"/>
        <v>C</v>
      </c>
      <c r="AG104">
        <f>IF(AC104&gt;6,SUMIFS(合同收费标准!G:G,合同收费标准!B:B,导入发票明细!AE104,合同收费标准!E:E,导入发票明细!AF104,合同收费标准!F:F,"MAS"),SUMIFS(合同收费标准!G:G,合同收费标准!B:B,导入发票明细!AE104,合同收费标准!E:E,导入发票明细!AF104,合同收费标准!F:F,导入发票明细!AC104))</f>
        <v>43.83</v>
      </c>
      <c r="AH104">
        <f t="shared" si="22"/>
        <v>43.83</v>
      </c>
      <c r="AI104" s="7">
        <f t="shared" si="23"/>
        <v>0</v>
      </c>
      <c r="AK104">
        <f>SUMIFS(CBL托收登记!D:D,CBL托收登记!E:E,N103)</f>
        <v>0</v>
      </c>
      <c r="AM104" s="7">
        <f t="shared" si="24"/>
        <v>0</v>
      </c>
      <c r="AN104" s="7">
        <f t="shared" si="25"/>
        <v>0</v>
      </c>
    </row>
    <row r="105" spans="1:40" x14ac:dyDescent="0.25">
      <c r="A105" s="1">
        <v>45126</v>
      </c>
      <c r="C105" s="2" t="s">
        <v>534</v>
      </c>
      <c r="F105" s="6">
        <v>6</v>
      </c>
      <c r="H105">
        <v>120</v>
      </c>
      <c r="J105" t="s">
        <v>285</v>
      </c>
      <c r="M105" s="10" t="s">
        <v>295</v>
      </c>
      <c r="N105" t="s">
        <v>316</v>
      </c>
      <c r="Q105" s="7">
        <v>20.399999999999999</v>
      </c>
      <c r="AA105" s="7">
        <v>20.399999999999999</v>
      </c>
      <c r="AC105">
        <f t="shared" si="20"/>
        <v>6</v>
      </c>
      <c r="AD105" s="7">
        <f t="shared" si="19"/>
        <v>18</v>
      </c>
      <c r="AE105" s="6" t="str">
        <f>INDEX(地区归属!B:B,MATCH(J105,地区归属!A:A,0))</f>
        <v>PENINSULA</v>
      </c>
      <c r="AF105" s="6" t="str">
        <f t="shared" si="21"/>
        <v>A</v>
      </c>
      <c r="AG105">
        <f>IF(AC105&gt;6,SUMIFS(合同收费标准!G:G,合同收费标准!B:B,导入发票明细!AE105,合同收费标准!E:E,导入发票明细!AF105,合同收费标准!F:F,"MAS"),SUMIFS(合同收费标准!G:G,合同收费标准!B:B,导入发票明细!AE105,合同收费标准!E:E,导入发票明细!AF105,合同收费标准!F:F,导入发票明细!AC105))</f>
        <v>3.4</v>
      </c>
      <c r="AH105">
        <f t="shared" si="22"/>
        <v>20.399999999999999</v>
      </c>
      <c r="AI105" s="7">
        <f t="shared" si="23"/>
        <v>0</v>
      </c>
      <c r="AK105">
        <f>SUMIFS(CBL托收登记!D:D,CBL托收登记!E:E,N104)</f>
        <v>0</v>
      </c>
      <c r="AM105" s="7">
        <f t="shared" si="24"/>
        <v>0</v>
      </c>
      <c r="AN105" s="7">
        <f t="shared" si="25"/>
        <v>0</v>
      </c>
    </row>
    <row r="106" spans="1:40" x14ac:dyDescent="0.25">
      <c r="A106" s="1">
        <v>45126</v>
      </c>
      <c r="C106" s="2" t="s">
        <v>535</v>
      </c>
      <c r="F106" s="6">
        <v>2</v>
      </c>
      <c r="H106">
        <v>26</v>
      </c>
      <c r="J106" t="s">
        <v>167</v>
      </c>
      <c r="M106" s="10" t="s">
        <v>708</v>
      </c>
      <c r="N106" t="s">
        <v>317</v>
      </c>
      <c r="Q106" s="7">
        <v>9.6</v>
      </c>
      <c r="AA106" s="7">
        <v>9.6</v>
      </c>
      <c r="AC106">
        <f t="shared" si="20"/>
        <v>2</v>
      </c>
      <c r="AD106" s="7">
        <f t="shared" si="19"/>
        <v>11</v>
      </c>
      <c r="AE106" s="6" t="str">
        <f>INDEX(地区归属!B:B,MATCH(J106,地区归属!A:A,0))</f>
        <v>PENINSULA</v>
      </c>
      <c r="AF106" s="6" t="str">
        <f t="shared" si="21"/>
        <v>A</v>
      </c>
      <c r="AG106">
        <f>IF(AC106&gt;6,SUMIFS(合同收费标准!G:G,合同收费标准!B:B,导入发票明细!AE106,合同收费标准!E:E,导入发票明细!AF106,合同收费标准!F:F,"MAS"),SUMIFS(合同收费标准!G:G,合同收费标准!B:B,导入发票明细!AE106,合同收费标准!E:E,导入发票明细!AF106,合同收费标准!F:F,导入发票明细!AC106))</f>
        <v>4.8</v>
      </c>
      <c r="AH106">
        <f t="shared" si="22"/>
        <v>9.6</v>
      </c>
      <c r="AI106" s="7">
        <f t="shared" si="23"/>
        <v>0</v>
      </c>
      <c r="AK106">
        <f>SUMIFS(CBL托收登记!D:D,CBL托收登记!E:E,N105)</f>
        <v>0</v>
      </c>
      <c r="AM106" s="7">
        <f t="shared" si="24"/>
        <v>0</v>
      </c>
      <c r="AN106" s="7">
        <f t="shared" si="25"/>
        <v>0</v>
      </c>
    </row>
    <row r="107" spans="1:40" x14ac:dyDescent="0.25">
      <c r="A107" s="1">
        <v>45126</v>
      </c>
      <c r="C107" s="2" t="s">
        <v>536</v>
      </c>
      <c r="F107" s="6">
        <v>2</v>
      </c>
      <c r="H107">
        <v>38</v>
      </c>
      <c r="J107" t="s">
        <v>19</v>
      </c>
      <c r="M107" s="10" t="s">
        <v>709</v>
      </c>
      <c r="N107" t="s">
        <v>259</v>
      </c>
      <c r="Q107" s="7">
        <v>9.6</v>
      </c>
      <c r="AA107" s="7">
        <v>9.6</v>
      </c>
      <c r="AC107">
        <f t="shared" si="20"/>
        <v>2</v>
      </c>
      <c r="AD107" s="7">
        <f t="shared" si="19"/>
        <v>17</v>
      </c>
      <c r="AE107" s="6" t="str">
        <f>INDEX(地区归属!B:B,MATCH(J107,地区归属!A:A,0))</f>
        <v>PENINSULA</v>
      </c>
      <c r="AF107" s="6" t="str">
        <f t="shared" si="21"/>
        <v>A</v>
      </c>
      <c r="AG107">
        <f>IF(AC107&gt;6,SUMIFS(合同收费标准!G:G,合同收费标准!B:B,导入发票明细!AE107,合同收费标准!E:E,导入发票明细!AF107,合同收费标准!F:F,"MAS"),SUMIFS(合同收费标准!G:G,合同收费标准!B:B,导入发票明细!AE107,合同收费标准!E:E,导入发票明细!AF107,合同收费标准!F:F,导入发票明细!AC107))</f>
        <v>4.8</v>
      </c>
      <c r="AH107">
        <f t="shared" si="22"/>
        <v>9.6</v>
      </c>
      <c r="AI107" s="7">
        <f t="shared" si="23"/>
        <v>0</v>
      </c>
      <c r="AK107">
        <f>SUMIFS(CBL托收登记!D:D,CBL托收登记!E:E,N106)</f>
        <v>0</v>
      </c>
      <c r="AM107" s="7">
        <f t="shared" si="24"/>
        <v>0</v>
      </c>
      <c r="AN107" s="7">
        <f t="shared" si="25"/>
        <v>0</v>
      </c>
    </row>
    <row r="108" spans="1:40" x14ac:dyDescent="0.25">
      <c r="A108" s="1">
        <v>45126</v>
      </c>
      <c r="C108" s="2" t="s">
        <v>537</v>
      </c>
      <c r="F108" s="6">
        <v>2</v>
      </c>
      <c r="H108">
        <v>32</v>
      </c>
      <c r="J108" t="s">
        <v>286</v>
      </c>
      <c r="M108" s="10" t="s">
        <v>710</v>
      </c>
      <c r="N108" t="s">
        <v>318</v>
      </c>
      <c r="Q108" s="7">
        <v>9.6</v>
      </c>
      <c r="AA108" s="7">
        <v>9.6</v>
      </c>
      <c r="AC108">
        <f t="shared" si="20"/>
        <v>2</v>
      </c>
      <c r="AD108" s="7">
        <f t="shared" si="19"/>
        <v>14</v>
      </c>
      <c r="AE108" s="6" t="str">
        <f>INDEX(地区归属!B:B,MATCH(J108,地区归属!A:A,0))</f>
        <v>PENINSULA</v>
      </c>
      <c r="AF108" s="6" t="str">
        <f t="shared" si="21"/>
        <v>A</v>
      </c>
      <c r="AG108">
        <f>IF(AC108&gt;6,SUMIFS(合同收费标准!G:G,合同收费标准!B:B,导入发票明细!AE108,合同收费标准!E:E,导入发票明细!AF108,合同收费标准!F:F,"MAS"),SUMIFS(合同收费标准!G:G,合同收费标准!B:B,导入发票明细!AE108,合同收费标准!E:E,导入发票明细!AF108,合同收费标准!F:F,导入发票明细!AC108))</f>
        <v>4.8</v>
      </c>
      <c r="AH108">
        <f t="shared" si="22"/>
        <v>9.6</v>
      </c>
      <c r="AI108" s="7">
        <f t="shared" si="23"/>
        <v>0</v>
      </c>
      <c r="AK108">
        <f>SUMIFS(CBL托收登记!D:D,CBL托收登记!E:E,N107)</f>
        <v>0</v>
      </c>
      <c r="AM108" s="7">
        <f t="shared" si="24"/>
        <v>0</v>
      </c>
      <c r="AN108" s="7">
        <f t="shared" si="25"/>
        <v>0</v>
      </c>
    </row>
    <row r="109" spans="1:40" x14ac:dyDescent="0.25">
      <c r="A109" s="1">
        <v>45126</v>
      </c>
      <c r="C109" s="2" t="s">
        <v>538</v>
      </c>
      <c r="F109" s="6">
        <v>1</v>
      </c>
      <c r="H109">
        <v>17</v>
      </c>
      <c r="J109" t="s">
        <v>157</v>
      </c>
      <c r="M109" s="10" t="s">
        <v>711</v>
      </c>
      <c r="N109" t="s">
        <v>208</v>
      </c>
      <c r="Q109" s="7">
        <v>6.42</v>
      </c>
      <c r="AA109" s="7">
        <v>6.42</v>
      </c>
      <c r="AC109">
        <f t="shared" si="20"/>
        <v>1</v>
      </c>
      <c r="AD109" s="7">
        <f t="shared" si="19"/>
        <v>15</v>
      </c>
      <c r="AE109" s="6" t="str">
        <f>INDEX(地区归属!B:B,MATCH(J109,地区归属!A:A,0))</f>
        <v>PENINSULA</v>
      </c>
      <c r="AF109" s="6" t="str">
        <f t="shared" si="21"/>
        <v>A</v>
      </c>
      <c r="AG109">
        <f>IF(AC109&gt;6,SUMIFS(合同收费标准!G:G,合同收费标准!B:B,导入发票明细!AE109,合同收费标准!E:E,导入发票明细!AF109,合同收费标准!F:F,"MAS"),SUMIFS(合同收费标准!G:G,合同收费标准!B:B,导入发票明细!AE109,合同收费标准!E:E,导入发票明细!AF109,合同收费标准!F:F,导入发票明细!AC109))</f>
        <v>6.42</v>
      </c>
      <c r="AH109">
        <f t="shared" si="22"/>
        <v>6.42</v>
      </c>
      <c r="AI109" s="7">
        <f t="shared" si="23"/>
        <v>0</v>
      </c>
      <c r="AK109">
        <f>SUMIFS(CBL托收登记!D:D,CBL托收登记!E:E,N108)</f>
        <v>0</v>
      </c>
      <c r="AM109" s="7">
        <f t="shared" si="24"/>
        <v>0</v>
      </c>
      <c r="AN109" s="7">
        <f t="shared" si="25"/>
        <v>0</v>
      </c>
    </row>
    <row r="110" spans="1:40" x14ac:dyDescent="0.25">
      <c r="A110" s="1">
        <v>45126</v>
      </c>
      <c r="C110" s="2" t="s">
        <v>539</v>
      </c>
      <c r="F110" s="6">
        <v>1</v>
      </c>
      <c r="H110">
        <v>23</v>
      </c>
      <c r="J110" t="s">
        <v>274</v>
      </c>
      <c r="M110" s="10" t="s">
        <v>712</v>
      </c>
      <c r="N110" t="s">
        <v>319</v>
      </c>
      <c r="Q110" s="7">
        <v>6.42</v>
      </c>
      <c r="AA110" s="7">
        <v>6.42</v>
      </c>
      <c r="AC110">
        <f t="shared" si="20"/>
        <v>1</v>
      </c>
      <c r="AD110" s="7">
        <v>18</v>
      </c>
      <c r="AE110" s="6" t="str">
        <f>INDEX(地区归属!B:B,MATCH(J110,地区归属!A:A,0))</f>
        <v>PENINSULA</v>
      </c>
      <c r="AF110" s="6" t="str">
        <f t="shared" si="21"/>
        <v>A</v>
      </c>
      <c r="AG110">
        <f>IF(AC110&gt;6,SUMIFS(合同收费标准!G:G,合同收费标准!B:B,导入发票明细!AE110,合同收费标准!E:E,导入发票明细!AF110,合同收费标准!F:F,"MAS"),SUMIFS(合同收费标准!G:G,合同收费标准!B:B,导入发票明细!AE110,合同收费标准!E:E,导入发票明细!AF110,合同收费标准!F:F,导入发票明细!AC110))</f>
        <v>6.42</v>
      </c>
      <c r="AH110">
        <f t="shared" si="22"/>
        <v>6.42</v>
      </c>
      <c r="AI110" s="7">
        <f t="shared" si="23"/>
        <v>0</v>
      </c>
      <c r="AK110">
        <f>SUMIFS(CBL托收登记!D:D,CBL托收登记!E:E,N109)</f>
        <v>0</v>
      </c>
      <c r="AM110" s="7">
        <f t="shared" si="24"/>
        <v>0</v>
      </c>
      <c r="AN110" s="7">
        <f t="shared" si="25"/>
        <v>0</v>
      </c>
    </row>
    <row r="111" spans="1:40" x14ac:dyDescent="0.25">
      <c r="A111" s="1">
        <v>45126</v>
      </c>
      <c r="C111" s="2" t="s">
        <v>540</v>
      </c>
      <c r="F111" s="6">
        <v>1</v>
      </c>
      <c r="H111">
        <v>14</v>
      </c>
      <c r="J111" t="s">
        <v>287</v>
      </c>
      <c r="M111" s="10" t="s">
        <v>713</v>
      </c>
      <c r="N111" t="s">
        <v>320</v>
      </c>
      <c r="Q111" s="7">
        <v>6.42</v>
      </c>
      <c r="AA111" s="7">
        <v>6.42</v>
      </c>
      <c r="AC111">
        <f t="shared" si="20"/>
        <v>1</v>
      </c>
      <c r="AD111" s="7">
        <f t="shared" si="19"/>
        <v>12</v>
      </c>
      <c r="AE111" s="6" t="str">
        <f>INDEX(地区归属!B:B,MATCH(J111,地区归属!A:A,0))</f>
        <v>PENINSULA</v>
      </c>
      <c r="AF111" s="6" t="str">
        <f t="shared" si="21"/>
        <v>A</v>
      </c>
      <c r="AG111">
        <f>IF(AC111&gt;6,SUMIFS(合同收费标准!G:G,合同收费标准!B:B,导入发票明细!AE111,合同收费标准!E:E,导入发票明细!AF111,合同收费标准!F:F,"MAS"),SUMIFS(合同收费标准!G:G,合同收费标准!B:B,导入发票明细!AE111,合同收费标准!E:E,导入发票明细!AF111,合同收费标准!F:F,导入发票明细!AC111))</f>
        <v>6.42</v>
      </c>
      <c r="AH111">
        <f t="shared" si="22"/>
        <v>6.42</v>
      </c>
      <c r="AI111" s="7">
        <f t="shared" si="23"/>
        <v>0</v>
      </c>
      <c r="AK111">
        <f>SUMIFS(CBL托收登记!D:D,CBL托收登记!E:E,N110)</f>
        <v>0</v>
      </c>
      <c r="AM111" s="7">
        <f t="shared" si="24"/>
        <v>0</v>
      </c>
      <c r="AN111" s="7">
        <f t="shared" si="25"/>
        <v>0</v>
      </c>
    </row>
    <row r="112" spans="1:40" x14ac:dyDescent="0.25">
      <c r="A112" s="1">
        <v>45126</v>
      </c>
      <c r="C112" s="2" t="s">
        <v>541</v>
      </c>
      <c r="F112" s="6">
        <v>2</v>
      </c>
      <c r="H112">
        <v>40</v>
      </c>
      <c r="J112" t="s">
        <v>288</v>
      </c>
      <c r="M112" s="10" t="s">
        <v>296</v>
      </c>
      <c r="N112" t="s">
        <v>321</v>
      </c>
      <c r="Q112" s="7">
        <v>9.6</v>
      </c>
      <c r="AA112" s="7">
        <v>9.6</v>
      </c>
      <c r="AC112">
        <f t="shared" si="20"/>
        <v>2</v>
      </c>
      <c r="AD112" s="7">
        <f t="shared" si="19"/>
        <v>18</v>
      </c>
      <c r="AE112" s="6" t="str">
        <f>INDEX(地区归属!B:B,MATCH(J112,地区归属!A:A,0))</f>
        <v>PENINSULA</v>
      </c>
      <c r="AF112" s="6" t="str">
        <f t="shared" si="21"/>
        <v>A</v>
      </c>
      <c r="AG112">
        <f>IF(AC112&gt;6,SUMIFS(合同收费标准!G:G,合同收费标准!B:B,导入发票明细!AE112,合同收费标准!E:E,导入发票明细!AF112,合同收费标准!F:F,"MAS"),SUMIFS(合同收费标准!G:G,合同收费标准!B:B,导入发票明细!AE112,合同收费标准!E:E,导入发票明细!AF112,合同收费标准!F:F,导入发票明细!AC112))</f>
        <v>4.8</v>
      </c>
      <c r="AH112">
        <f t="shared" si="22"/>
        <v>9.6</v>
      </c>
      <c r="AI112" s="7">
        <f t="shared" si="23"/>
        <v>0</v>
      </c>
      <c r="AK112">
        <f>SUMIFS(CBL托收登记!D:D,CBL托收登记!E:E,N111)</f>
        <v>0</v>
      </c>
      <c r="AM112" s="7">
        <f t="shared" si="24"/>
        <v>0</v>
      </c>
      <c r="AN112" s="7">
        <f t="shared" si="25"/>
        <v>0</v>
      </c>
    </row>
    <row r="113" spans="1:40" x14ac:dyDescent="0.25">
      <c r="A113" s="1">
        <v>45126</v>
      </c>
      <c r="C113" s="2" t="s">
        <v>542</v>
      </c>
      <c r="F113" s="6">
        <v>2</v>
      </c>
      <c r="H113">
        <v>28</v>
      </c>
      <c r="J113" t="s">
        <v>157</v>
      </c>
      <c r="M113" s="10" t="s">
        <v>714</v>
      </c>
      <c r="N113" t="s">
        <v>322</v>
      </c>
      <c r="Q113" s="7">
        <v>9.6</v>
      </c>
      <c r="AA113" s="7">
        <v>9.6</v>
      </c>
      <c r="AC113">
        <f t="shared" si="20"/>
        <v>2</v>
      </c>
      <c r="AD113" s="7">
        <f t="shared" si="19"/>
        <v>12</v>
      </c>
      <c r="AE113" s="6" t="str">
        <f>INDEX(地区归属!B:B,MATCH(J113,地区归属!A:A,0))</f>
        <v>PENINSULA</v>
      </c>
      <c r="AF113" s="6" t="str">
        <f t="shared" si="21"/>
        <v>A</v>
      </c>
      <c r="AG113">
        <f>IF(AC113&gt;6,SUMIFS(合同收费标准!G:G,合同收费标准!B:B,导入发票明细!AE113,合同收费标准!E:E,导入发票明细!AF113,合同收费标准!F:F,"MAS"),SUMIFS(合同收费标准!G:G,合同收费标准!B:B,导入发票明细!AE113,合同收费标准!E:E,导入发票明细!AF113,合同收费标准!F:F,导入发票明细!AC113))</f>
        <v>4.8</v>
      </c>
      <c r="AH113">
        <f t="shared" si="22"/>
        <v>9.6</v>
      </c>
      <c r="AI113" s="7">
        <f t="shared" si="23"/>
        <v>0</v>
      </c>
      <c r="AK113">
        <f>SUMIFS(CBL托收登记!D:D,CBL托收登记!E:E,N112)</f>
        <v>0</v>
      </c>
      <c r="AM113" s="7">
        <f t="shared" si="24"/>
        <v>0</v>
      </c>
      <c r="AN113" s="7">
        <f t="shared" si="25"/>
        <v>0</v>
      </c>
    </row>
    <row r="114" spans="1:40" x14ac:dyDescent="0.25">
      <c r="A114" s="1">
        <v>45126</v>
      </c>
      <c r="C114" s="2" t="s">
        <v>543</v>
      </c>
      <c r="F114" s="6">
        <v>4</v>
      </c>
      <c r="H114">
        <v>40</v>
      </c>
      <c r="J114" t="s">
        <v>289</v>
      </c>
      <c r="M114" s="10" t="s">
        <v>715</v>
      </c>
      <c r="N114" t="s">
        <v>323</v>
      </c>
      <c r="Q114" s="7">
        <v>15.84</v>
      </c>
      <c r="AA114" s="7">
        <v>15.84</v>
      </c>
      <c r="AC114">
        <f t="shared" si="20"/>
        <v>4</v>
      </c>
      <c r="AD114" s="7">
        <f t="shared" si="19"/>
        <v>8</v>
      </c>
      <c r="AE114" s="6" t="str">
        <f>INDEX(地区归属!B:B,MATCH(J114,地区归属!A:A,0))</f>
        <v>PENINSULA</v>
      </c>
      <c r="AF114" s="6" t="str">
        <f t="shared" si="21"/>
        <v>A</v>
      </c>
      <c r="AG114">
        <f>IF(AC114&gt;6,SUMIFS(合同收费标准!G:G,合同收费标准!B:B,导入发票明细!AE114,合同收费标准!E:E,导入发票明细!AF114,合同收费标准!F:F,"MAS"),SUMIFS(合同收费标准!G:G,合同收费标准!B:B,导入发票明细!AE114,合同收费标准!E:E,导入发票明细!AF114,合同收费标准!F:F,导入发票明细!AC114))</f>
        <v>3.96</v>
      </c>
      <c r="AH114">
        <f t="shared" si="22"/>
        <v>15.84</v>
      </c>
      <c r="AI114" s="7">
        <f t="shared" si="23"/>
        <v>0</v>
      </c>
      <c r="AK114">
        <f>SUMIFS(CBL托收登记!D:D,CBL托收登记!E:E,N113)</f>
        <v>0</v>
      </c>
      <c r="AM114" s="7">
        <f t="shared" si="24"/>
        <v>0</v>
      </c>
      <c r="AN114" s="7">
        <f t="shared" si="25"/>
        <v>0</v>
      </c>
    </row>
    <row r="115" spans="1:40" x14ac:dyDescent="0.25">
      <c r="A115" s="1">
        <v>45126</v>
      </c>
      <c r="C115" s="2" t="s">
        <v>544</v>
      </c>
      <c r="F115" s="6">
        <v>3</v>
      </c>
      <c r="H115">
        <v>45</v>
      </c>
      <c r="J115" t="s">
        <v>148</v>
      </c>
      <c r="M115" s="10" t="s">
        <v>716</v>
      </c>
      <c r="N115" t="s">
        <v>324</v>
      </c>
      <c r="Q115" s="7">
        <v>10.199999999999999</v>
      </c>
      <c r="AA115" s="7">
        <v>10.199999999999999</v>
      </c>
      <c r="AC115">
        <f t="shared" si="20"/>
        <v>3</v>
      </c>
      <c r="AD115" s="7">
        <f t="shared" si="19"/>
        <v>13</v>
      </c>
      <c r="AE115" s="6" t="str">
        <f>INDEX(地区归属!B:B,MATCH(J115,地区归属!A:A,0))</f>
        <v>Madrid</v>
      </c>
      <c r="AF115" s="6" t="str">
        <f t="shared" si="21"/>
        <v>A</v>
      </c>
      <c r="AG115">
        <f>IF(AC115&gt;6,SUMIFS(合同收费标准!G:G,合同收费标准!B:B,导入发票明细!AE115,合同收费标准!E:E,导入发票明细!AF115,合同收费标准!F:F,"MAS"),SUMIFS(合同收费标准!G:G,合同收费标准!B:B,导入发票明细!AE115,合同收费标准!E:E,导入发票明细!AF115,合同收费标准!F:F,导入发票明细!AC115))</f>
        <v>3.4</v>
      </c>
      <c r="AH115">
        <f t="shared" si="22"/>
        <v>10.199999999999999</v>
      </c>
      <c r="AI115" s="7">
        <f t="shared" si="23"/>
        <v>0</v>
      </c>
      <c r="AK115">
        <f>SUMIFS(CBL托收登记!D:D,CBL托收登记!E:E,N114)</f>
        <v>0</v>
      </c>
      <c r="AM115" s="7">
        <f t="shared" si="24"/>
        <v>0</v>
      </c>
      <c r="AN115" s="7">
        <f t="shared" si="25"/>
        <v>0</v>
      </c>
    </row>
    <row r="116" spans="1:40" x14ac:dyDescent="0.25">
      <c r="A116" s="1">
        <v>45127</v>
      </c>
      <c r="C116" s="2" t="s">
        <v>545</v>
      </c>
      <c r="F116" s="6">
        <v>2</v>
      </c>
      <c r="H116">
        <v>23</v>
      </c>
      <c r="J116" t="s">
        <v>148</v>
      </c>
      <c r="M116" s="10" t="s">
        <v>717</v>
      </c>
      <c r="N116" t="s">
        <v>325</v>
      </c>
      <c r="Q116" s="7">
        <v>7.34</v>
      </c>
      <c r="AA116" s="7">
        <v>7.34</v>
      </c>
      <c r="AC116">
        <f t="shared" si="20"/>
        <v>2</v>
      </c>
      <c r="AD116" s="7">
        <f t="shared" si="19"/>
        <v>9.5</v>
      </c>
      <c r="AE116" s="6" t="str">
        <f>INDEX(地区归属!B:B,MATCH(J116,地区归属!A:A,0))</f>
        <v>Madrid</v>
      </c>
      <c r="AF116" s="6" t="str">
        <f t="shared" si="21"/>
        <v>A</v>
      </c>
      <c r="AG116">
        <f>IF(AC116&gt;6,SUMIFS(合同收费标准!G:G,合同收费标准!B:B,导入发票明细!AE116,合同收费标准!E:E,导入发票明细!AF116,合同收费标准!F:F,"MAS"),SUMIFS(合同收费标准!G:G,合同收费标准!B:B,导入发票明细!AE116,合同收费标准!E:E,导入发票明细!AF116,合同收费标准!F:F,导入发票明细!AC116))</f>
        <v>3.67</v>
      </c>
      <c r="AH116">
        <f t="shared" si="22"/>
        <v>7.34</v>
      </c>
      <c r="AI116" s="7">
        <f t="shared" si="23"/>
        <v>0</v>
      </c>
      <c r="AK116">
        <f>SUMIFS(CBL托收登记!D:D,CBL托收登记!E:E,N115)</f>
        <v>0</v>
      </c>
      <c r="AM116" s="7">
        <f t="shared" si="24"/>
        <v>0</v>
      </c>
      <c r="AN116" s="7">
        <f t="shared" si="25"/>
        <v>0</v>
      </c>
    </row>
    <row r="117" spans="1:40" x14ac:dyDescent="0.25">
      <c r="A117" s="1">
        <v>45127</v>
      </c>
      <c r="C117" s="2" t="s">
        <v>545</v>
      </c>
      <c r="F117" s="6">
        <v>2</v>
      </c>
      <c r="H117">
        <v>23</v>
      </c>
      <c r="J117" t="s">
        <v>148</v>
      </c>
      <c r="M117" s="10" t="s">
        <v>717</v>
      </c>
      <c r="N117" t="s">
        <v>0</v>
      </c>
      <c r="W117" s="7">
        <v>6.85</v>
      </c>
      <c r="AA117" s="7">
        <v>6.85</v>
      </c>
      <c r="AC117">
        <f t="shared" si="20"/>
        <v>0</v>
      </c>
      <c r="AD117" s="7">
        <f t="shared" si="19"/>
        <v>0</v>
      </c>
      <c r="AE117" s="6" t="str">
        <f>INDEX(地区归属!B:B,MATCH(J117,地区归属!A:A,0))</f>
        <v>Madrid</v>
      </c>
      <c r="AF117" s="6" t="str">
        <f t="shared" si="21"/>
        <v>A</v>
      </c>
      <c r="AG117">
        <f>IF(AC117&gt;6,SUMIFS(合同收费标准!G:G,合同收费标准!B:B,导入发票明细!AE117,合同收费标准!E:E,导入发票明细!AF117,合同收费标准!F:F,"MAS"),SUMIFS(合同收费标准!G:G,合同收费标准!B:B,导入发票明细!AE117,合同收费标准!E:E,导入发票明细!AF117,合同收费标准!F:F,导入发票明细!AC117))</f>
        <v>0</v>
      </c>
      <c r="AH117">
        <f t="shared" si="22"/>
        <v>0</v>
      </c>
      <c r="AI117" s="7">
        <f t="shared" si="23"/>
        <v>6.85</v>
      </c>
      <c r="AK117">
        <f>SUMIFS(CBL托收登记!D:D,CBL托收登记!E:E,N116)</f>
        <v>342.74</v>
      </c>
      <c r="AM117" s="7">
        <f t="shared" si="24"/>
        <v>6.8548</v>
      </c>
      <c r="AN117" s="7">
        <f t="shared" si="25"/>
        <v>-4.8000000000003595E-3</v>
      </c>
    </row>
    <row r="118" spans="1:40" x14ac:dyDescent="0.25">
      <c r="A118" s="1">
        <v>45127</v>
      </c>
      <c r="C118" s="2" t="s">
        <v>546</v>
      </c>
      <c r="F118" s="6">
        <v>1</v>
      </c>
      <c r="H118">
        <v>365</v>
      </c>
      <c r="J118" t="s">
        <v>145</v>
      </c>
      <c r="M118" s="10" t="s">
        <v>718</v>
      </c>
      <c r="N118" t="s">
        <v>326</v>
      </c>
      <c r="Q118" s="7">
        <v>46.33</v>
      </c>
      <c r="AA118" s="7">
        <v>46.33</v>
      </c>
      <c r="AC118">
        <f t="shared" si="20"/>
        <v>1</v>
      </c>
      <c r="AD118" s="7">
        <f t="shared" si="19"/>
        <v>363</v>
      </c>
      <c r="AE118" s="6" t="str">
        <f>INDEX(地区归属!B:B,MATCH(J118,地区归属!A:A,0))</f>
        <v>PENINSULA</v>
      </c>
      <c r="AF118" s="6" t="str">
        <f t="shared" si="21"/>
        <v>D</v>
      </c>
      <c r="AG118">
        <f>IF(AC118&gt;6,SUMIFS(合同收费标准!G:G,合同收费标准!B:B,导入发票明细!AE118,合同收费标准!E:E,导入发票明细!AF118,合同收费标准!F:F,"MAS"),SUMIFS(合同收费标准!G:G,合同收费标准!B:B,导入发票明细!AE118,合同收费标准!E:E,导入发票明细!AF118,合同收费标准!F:F,导入发票明细!AC118))</f>
        <v>46.33</v>
      </c>
      <c r="AH118">
        <f t="shared" si="22"/>
        <v>46.33</v>
      </c>
      <c r="AI118" s="7">
        <f t="shared" si="23"/>
        <v>0</v>
      </c>
      <c r="AK118">
        <f>SUMIFS(CBL托收登记!D:D,CBL托收登记!E:E,N117)</f>
        <v>0</v>
      </c>
      <c r="AM118" s="7">
        <f t="shared" si="24"/>
        <v>0</v>
      </c>
      <c r="AN118" s="7">
        <f t="shared" si="25"/>
        <v>0</v>
      </c>
    </row>
    <row r="119" spans="1:40" x14ac:dyDescent="0.25">
      <c r="A119" s="1">
        <v>45127</v>
      </c>
      <c r="C119" s="2" t="s">
        <v>547</v>
      </c>
      <c r="F119" s="6">
        <v>2</v>
      </c>
      <c r="H119">
        <v>26</v>
      </c>
      <c r="J119" t="s">
        <v>290</v>
      </c>
      <c r="M119" s="10" t="s">
        <v>719</v>
      </c>
      <c r="N119" t="s">
        <v>327</v>
      </c>
      <c r="Q119" s="7">
        <v>9.6</v>
      </c>
      <c r="AA119" s="7">
        <v>9.6</v>
      </c>
      <c r="AC119">
        <f t="shared" si="20"/>
        <v>2</v>
      </c>
      <c r="AD119" s="7">
        <f t="shared" si="19"/>
        <v>11</v>
      </c>
      <c r="AE119" s="6" t="str">
        <f>INDEX(地区归属!B:B,MATCH(J119,地区归属!A:A,0))</f>
        <v>PENINSULA</v>
      </c>
      <c r="AF119" s="6" t="str">
        <f t="shared" si="21"/>
        <v>A</v>
      </c>
      <c r="AG119">
        <f>IF(AC119&gt;6,SUMIFS(合同收费标准!G:G,合同收费标准!B:B,导入发票明细!AE119,合同收费标准!E:E,导入发票明细!AF119,合同收费标准!F:F,"MAS"),SUMIFS(合同收费标准!G:G,合同收费标准!B:B,导入发票明细!AE119,合同收费标准!E:E,导入发票明细!AF119,合同收费标准!F:F,导入发票明细!AC119))</f>
        <v>4.8</v>
      </c>
      <c r="AH119">
        <f t="shared" si="22"/>
        <v>9.6</v>
      </c>
      <c r="AI119" s="7">
        <f t="shared" si="23"/>
        <v>0</v>
      </c>
      <c r="AK119">
        <f>SUMIFS(CBL托收登记!D:D,CBL托收登记!E:E,N118)</f>
        <v>0</v>
      </c>
      <c r="AM119" s="7">
        <f t="shared" si="24"/>
        <v>0</v>
      </c>
      <c r="AN119" s="7">
        <f t="shared" si="25"/>
        <v>0</v>
      </c>
    </row>
    <row r="120" spans="1:40" x14ac:dyDescent="0.25">
      <c r="A120" s="1">
        <v>45127</v>
      </c>
      <c r="C120" s="2" t="s">
        <v>548</v>
      </c>
      <c r="F120" s="6">
        <v>9</v>
      </c>
      <c r="H120">
        <v>173</v>
      </c>
      <c r="J120" t="s">
        <v>291</v>
      </c>
      <c r="M120" s="10" t="s">
        <v>720</v>
      </c>
      <c r="N120" t="s">
        <v>328</v>
      </c>
      <c r="Q120" s="7">
        <v>30.6</v>
      </c>
      <c r="AA120" s="7">
        <v>30.6</v>
      </c>
      <c r="AC120">
        <f t="shared" si="20"/>
        <v>9</v>
      </c>
      <c r="AD120" s="7">
        <f t="shared" si="19"/>
        <v>17.222222222222221</v>
      </c>
      <c r="AE120" s="6" t="str">
        <f>INDEX(地区归属!B:B,MATCH(J120,地区归属!A:A,0))</f>
        <v>PENINSULA</v>
      </c>
      <c r="AF120" s="6" t="str">
        <f t="shared" si="21"/>
        <v>A</v>
      </c>
      <c r="AG120">
        <f>IF(AC120&gt;6,SUMIFS(合同收费标准!G:G,合同收费标准!B:B,导入发票明细!AE120,合同收费标准!E:E,导入发票明细!AF120,合同收费标准!F:F,"MAS"),SUMIFS(合同收费标准!G:G,合同收费标准!B:B,导入发票明细!AE120,合同收费标准!E:E,导入发票明细!AF120,合同收费标准!F:F,导入发票明细!AC120))</f>
        <v>3.4</v>
      </c>
      <c r="AH120">
        <f t="shared" si="22"/>
        <v>30.599999999999998</v>
      </c>
      <c r="AI120" s="7">
        <f t="shared" si="23"/>
        <v>0</v>
      </c>
      <c r="AK120">
        <f>SUMIFS(CBL托收登记!D:D,CBL托收登记!E:E,N119)</f>
        <v>0</v>
      </c>
      <c r="AM120" s="7">
        <f t="shared" si="24"/>
        <v>0</v>
      </c>
      <c r="AN120" s="7">
        <f t="shared" si="25"/>
        <v>0</v>
      </c>
    </row>
    <row r="121" spans="1:40" x14ac:dyDescent="0.25">
      <c r="A121" s="1">
        <v>45127</v>
      </c>
      <c r="C121" s="2" t="s">
        <v>549</v>
      </c>
      <c r="F121" s="6">
        <v>2</v>
      </c>
      <c r="H121">
        <v>38</v>
      </c>
      <c r="J121" t="s">
        <v>292</v>
      </c>
      <c r="M121" s="10" t="s">
        <v>721</v>
      </c>
      <c r="N121" t="s">
        <v>329</v>
      </c>
      <c r="Q121" s="7">
        <v>9.6</v>
      </c>
      <c r="AA121" s="7">
        <v>9.6</v>
      </c>
      <c r="AC121">
        <f t="shared" si="20"/>
        <v>2</v>
      </c>
      <c r="AD121" s="7">
        <f t="shared" si="19"/>
        <v>17</v>
      </c>
      <c r="AE121" s="6" t="str">
        <f>INDEX(地区归属!B:B,MATCH(J121,地区归属!A:A,0))</f>
        <v>PENINSULA</v>
      </c>
      <c r="AF121" s="6" t="str">
        <f t="shared" si="21"/>
        <v>A</v>
      </c>
      <c r="AG121">
        <f>IF(AC121&gt;6,SUMIFS(合同收费标准!G:G,合同收费标准!B:B,导入发票明细!AE121,合同收费标准!E:E,导入发票明细!AF121,合同收费标准!F:F,"MAS"),SUMIFS(合同收费标准!G:G,合同收费标准!B:B,导入发票明细!AE121,合同收费标准!E:E,导入发票明细!AF121,合同收费标准!F:F,导入发票明细!AC121))</f>
        <v>4.8</v>
      </c>
      <c r="AH121">
        <f t="shared" si="22"/>
        <v>9.6</v>
      </c>
      <c r="AI121" s="7">
        <f t="shared" si="23"/>
        <v>0</v>
      </c>
      <c r="AK121">
        <f>SUMIFS(CBL托收登记!D:D,CBL托收登记!E:E,N120)</f>
        <v>0</v>
      </c>
      <c r="AM121" s="7">
        <f t="shared" si="24"/>
        <v>0</v>
      </c>
      <c r="AN121" s="7">
        <f t="shared" si="25"/>
        <v>0</v>
      </c>
    </row>
    <row r="122" spans="1:40" x14ac:dyDescent="0.25">
      <c r="A122" s="1">
        <v>45127</v>
      </c>
      <c r="C122" s="2" t="s">
        <v>549</v>
      </c>
      <c r="F122" s="6">
        <v>2</v>
      </c>
      <c r="H122">
        <v>38</v>
      </c>
      <c r="J122" t="s">
        <v>292</v>
      </c>
      <c r="M122" s="10" t="s">
        <v>721</v>
      </c>
      <c r="N122" t="s">
        <v>0</v>
      </c>
      <c r="W122" s="7">
        <v>12.72</v>
      </c>
      <c r="AA122" s="7">
        <v>12.72</v>
      </c>
      <c r="AC122">
        <f t="shared" si="20"/>
        <v>0</v>
      </c>
      <c r="AD122" s="7">
        <f t="shared" si="19"/>
        <v>0</v>
      </c>
      <c r="AE122" s="6" t="str">
        <f>INDEX(地区归属!B:B,MATCH(J122,地区归属!A:A,0))</f>
        <v>PENINSULA</v>
      </c>
      <c r="AF122" s="6" t="str">
        <f t="shared" si="21"/>
        <v>A</v>
      </c>
      <c r="AG122">
        <f>IF(AC122&gt;6,SUMIFS(合同收费标准!G:G,合同收费标准!B:B,导入发票明细!AE122,合同收费标准!E:E,导入发票明细!AF122,合同收费标准!F:F,"MAS"),SUMIFS(合同收费标准!G:G,合同收费标准!B:B,导入发票明细!AE122,合同收费标准!E:E,导入发票明细!AF122,合同收费标准!F:F,导入发票明细!AC122))</f>
        <v>0</v>
      </c>
      <c r="AH122">
        <f t="shared" si="22"/>
        <v>0</v>
      </c>
      <c r="AI122" s="7">
        <f t="shared" si="23"/>
        <v>12.72</v>
      </c>
      <c r="AK122">
        <f>SUMIFS(CBL托收登记!D:D,CBL托收登记!E:E,N121)</f>
        <v>635.85</v>
      </c>
      <c r="AM122" s="7">
        <f t="shared" si="24"/>
        <v>12.717000000000001</v>
      </c>
      <c r="AN122" s="7">
        <f t="shared" si="25"/>
        <v>3.0000000000001137E-3</v>
      </c>
    </row>
    <row r="123" spans="1:40" x14ac:dyDescent="0.25">
      <c r="A123" s="1">
        <v>45127</v>
      </c>
      <c r="C123" s="2" t="s">
        <v>550</v>
      </c>
      <c r="F123" s="6">
        <v>1</v>
      </c>
      <c r="H123">
        <v>19</v>
      </c>
      <c r="J123" t="s">
        <v>292</v>
      </c>
      <c r="M123" s="10" t="s">
        <v>722</v>
      </c>
      <c r="N123" t="s">
        <v>330</v>
      </c>
      <c r="Q123" s="7">
        <v>6.42</v>
      </c>
      <c r="AA123" s="7">
        <v>6.42</v>
      </c>
      <c r="AC123">
        <f t="shared" si="20"/>
        <v>1</v>
      </c>
      <c r="AD123" s="7">
        <f t="shared" si="19"/>
        <v>17</v>
      </c>
      <c r="AE123" s="6" t="str">
        <f>INDEX(地区归属!B:B,MATCH(J123,地区归属!A:A,0))</f>
        <v>PENINSULA</v>
      </c>
      <c r="AF123" s="6" t="str">
        <f t="shared" si="21"/>
        <v>A</v>
      </c>
      <c r="AG123">
        <f>IF(AC123&gt;6,SUMIFS(合同收费标准!G:G,合同收费标准!B:B,导入发票明细!AE123,合同收费标准!E:E,导入发票明细!AF123,合同收费标准!F:F,"MAS"),SUMIFS(合同收费标准!G:G,合同收费标准!B:B,导入发票明细!AE123,合同收费标准!E:E,导入发票明细!AF123,合同收费标准!F:F,导入发票明细!AC123))</f>
        <v>6.42</v>
      </c>
      <c r="AH123">
        <f t="shared" si="22"/>
        <v>6.42</v>
      </c>
      <c r="AI123" s="7">
        <f t="shared" si="23"/>
        <v>0</v>
      </c>
      <c r="AK123">
        <f>SUMIFS(CBL托收登记!D:D,CBL托收登记!E:E,N122)</f>
        <v>0</v>
      </c>
      <c r="AM123" s="7">
        <f t="shared" si="24"/>
        <v>0</v>
      </c>
      <c r="AN123" s="7">
        <f t="shared" si="25"/>
        <v>0</v>
      </c>
    </row>
    <row r="124" spans="1:40" x14ac:dyDescent="0.25">
      <c r="A124" s="1">
        <v>45127</v>
      </c>
      <c r="C124" s="2" t="s">
        <v>551</v>
      </c>
      <c r="F124" s="6">
        <v>3</v>
      </c>
      <c r="H124">
        <v>58</v>
      </c>
      <c r="J124" t="s">
        <v>148</v>
      </c>
      <c r="M124" s="10" t="s">
        <v>297</v>
      </c>
      <c r="N124" t="s">
        <v>331</v>
      </c>
      <c r="Q124" s="7">
        <v>10.199999999999999</v>
      </c>
      <c r="AA124" s="7">
        <v>10.199999999999999</v>
      </c>
      <c r="AC124">
        <f t="shared" si="20"/>
        <v>3</v>
      </c>
      <c r="AD124" s="7">
        <f t="shared" si="19"/>
        <v>17.333333333333332</v>
      </c>
      <c r="AE124" s="6" t="str">
        <f>INDEX(地区归属!B:B,MATCH(J124,地区归属!A:A,0))</f>
        <v>Madrid</v>
      </c>
      <c r="AF124" s="6" t="str">
        <f t="shared" si="21"/>
        <v>A</v>
      </c>
      <c r="AG124">
        <f>IF(AC124&gt;6,SUMIFS(合同收费标准!G:G,合同收费标准!B:B,导入发票明细!AE124,合同收费标准!E:E,导入发票明细!AF124,合同收费标准!F:F,"MAS"),SUMIFS(合同收费标准!G:G,合同收费标准!B:B,导入发票明细!AE124,合同收费标准!E:E,导入发票明细!AF124,合同收费标准!F:F,导入发票明细!AC124))</f>
        <v>3.4</v>
      </c>
      <c r="AH124">
        <f t="shared" si="22"/>
        <v>10.199999999999999</v>
      </c>
      <c r="AI124" s="7">
        <f t="shared" si="23"/>
        <v>0</v>
      </c>
      <c r="AK124">
        <f>SUMIFS(CBL托收登记!D:D,CBL托收登记!E:E,N123)</f>
        <v>0</v>
      </c>
      <c r="AM124" s="7">
        <f t="shared" si="24"/>
        <v>0</v>
      </c>
      <c r="AN124" s="7">
        <f t="shared" si="25"/>
        <v>0</v>
      </c>
    </row>
    <row r="125" spans="1:40" x14ac:dyDescent="0.25">
      <c r="A125" s="1">
        <v>45127</v>
      </c>
      <c r="C125" s="2" t="s">
        <v>551</v>
      </c>
      <c r="F125" s="6">
        <v>3</v>
      </c>
      <c r="H125">
        <v>58</v>
      </c>
      <c r="J125" t="s">
        <v>148</v>
      </c>
      <c r="M125" s="10" t="s">
        <v>297</v>
      </c>
      <c r="N125" t="s">
        <v>0</v>
      </c>
      <c r="W125" s="7">
        <v>14.51</v>
      </c>
      <c r="AA125" s="7">
        <v>14.51</v>
      </c>
      <c r="AC125">
        <f t="shared" si="20"/>
        <v>0</v>
      </c>
      <c r="AD125" s="7">
        <f t="shared" si="19"/>
        <v>0</v>
      </c>
      <c r="AE125" s="6" t="str">
        <f>INDEX(地区归属!B:B,MATCH(J125,地区归属!A:A,0))</f>
        <v>Madrid</v>
      </c>
      <c r="AF125" s="6" t="str">
        <f t="shared" si="21"/>
        <v>A</v>
      </c>
      <c r="AG125">
        <f>IF(AC125&gt;6,SUMIFS(合同收费标准!G:G,合同收费标准!B:B,导入发票明细!AE125,合同收费标准!E:E,导入发票明细!AF125,合同收费标准!F:F,"MAS"),SUMIFS(合同收费标准!G:G,合同收费标准!B:B,导入发票明细!AE125,合同收费标准!E:E,导入发票明细!AF125,合同收费标准!F:F,导入发票明细!AC125))</f>
        <v>0</v>
      </c>
      <c r="AH125">
        <f t="shared" si="22"/>
        <v>0</v>
      </c>
      <c r="AI125" s="7">
        <f t="shared" si="23"/>
        <v>14.51</v>
      </c>
      <c r="AK125">
        <f>SUMIFS(CBL托收登记!D:D,CBL托收登记!E:E,N124)</f>
        <v>725.47</v>
      </c>
      <c r="AM125" s="7">
        <f t="shared" si="24"/>
        <v>14.509400000000001</v>
      </c>
      <c r="AN125" s="7">
        <f t="shared" si="25"/>
        <v>5.9999999999860165E-4</v>
      </c>
    </row>
    <row r="126" spans="1:40" x14ac:dyDescent="0.25">
      <c r="A126" s="1">
        <v>45127</v>
      </c>
      <c r="C126" s="2" t="s">
        <v>552</v>
      </c>
      <c r="F126" s="6">
        <v>1</v>
      </c>
      <c r="H126">
        <v>19</v>
      </c>
      <c r="J126" t="s">
        <v>293</v>
      </c>
      <c r="M126" s="10" t="s">
        <v>298</v>
      </c>
      <c r="N126" t="s">
        <v>332</v>
      </c>
      <c r="Q126" s="7">
        <v>6.42</v>
      </c>
      <c r="AA126" s="7">
        <v>6.42</v>
      </c>
      <c r="AC126">
        <f t="shared" si="20"/>
        <v>1</v>
      </c>
      <c r="AD126" s="7">
        <f t="shared" si="19"/>
        <v>17</v>
      </c>
      <c r="AE126" s="6" t="str">
        <f>INDEX(地区归属!B:B,MATCH(J126,地区归属!A:A,0))</f>
        <v>PENINSULA</v>
      </c>
      <c r="AF126" s="6" t="str">
        <f t="shared" si="21"/>
        <v>A</v>
      </c>
      <c r="AG126">
        <f>IF(AC126&gt;6,SUMIFS(合同收费标准!G:G,合同收费标准!B:B,导入发票明细!AE126,合同收费标准!E:E,导入发票明细!AF126,合同收费标准!F:F,"MAS"),SUMIFS(合同收费标准!G:G,合同收费标准!B:B,导入发票明细!AE126,合同收费标准!E:E,导入发票明细!AF126,合同收费标准!F:F,导入发票明细!AC126))</f>
        <v>6.42</v>
      </c>
      <c r="AH126">
        <f t="shared" si="22"/>
        <v>6.42</v>
      </c>
      <c r="AI126" s="7">
        <f t="shared" si="23"/>
        <v>0</v>
      </c>
      <c r="AK126">
        <f>SUMIFS(CBL托收登记!D:D,CBL托收登记!E:E,N125)</f>
        <v>0</v>
      </c>
      <c r="AM126" s="7">
        <f t="shared" si="24"/>
        <v>0</v>
      </c>
      <c r="AN126" s="7">
        <f t="shared" si="25"/>
        <v>0</v>
      </c>
    </row>
    <row r="127" spans="1:40" x14ac:dyDescent="0.25">
      <c r="A127" s="1">
        <v>45127</v>
      </c>
      <c r="C127" s="2" t="s">
        <v>553</v>
      </c>
      <c r="F127" s="6">
        <v>2</v>
      </c>
      <c r="H127">
        <v>38</v>
      </c>
      <c r="J127" t="s">
        <v>150</v>
      </c>
      <c r="M127" s="10" t="s">
        <v>723</v>
      </c>
      <c r="N127" t="s">
        <v>333</v>
      </c>
      <c r="Q127" s="7">
        <v>9.6</v>
      </c>
      <c r="AA127" s="7">
        <v>9.6</v>
      </c>
      <c r="AC127">
        <f t="shared" si="20"/>
        <v>2</v>
      </c>
      <c r="AD127" s="7">
        <f t="shared" si="19"/>
        <v>17</v>
      </c>
      <c r="AE127" s="6" t="str">
        <f>INDEX(地区归属!B:B,MATCH(J127,地区归属!A:A,0))</f>
        <v>PENINSULA</v>
      </c>
      <c r="AF127" s="6" t="str">
        <f t="shared" si="21"/>
        <v>A</v>
      </c>
      <c r="AG127">
        <f>IF(AC127&gt;6,SUMIFS(合同收费标准!G:G,合同收费标准!B:B,导入发票明细!AE127,合同收费标准!E:E,导入发票明细!AF127,合同收费标准!F:F,"MAS"),SUMIFS(合同收费标准!G:G,合同收费标准!B:B,导入发票明细!AE127,合同收费标准!E:E,导入发票明细!AF127,合同收费标准!F:F,导入发票明细!AC127))</f>
        <v>4.8</v>
      </c>
      <c r="AH127">
        <f t="shared" si="22"/>
        <v>9.6</v>
      </c>
      <c r="AI127" s="7">
        <f t="shared" si="23"/>
        <v>0</v>
      </c>
      <c r="AK127">
        <f>SUMIFS(CBL托收登记!D:D,CBL托收登记!E:E,N126)</f>
        <v>0</v>
      </c>
      <c r="AM127" s="7">
        <f t="shared" si="24"/>
        <v>0</v>
      </c>
      <c r="AN127" s="7">
        <f t="shared" si="25"/>
        <v>0</v>
      </c>
    </row>
    <row r="128" spans="1:40" x14ac:dyDescent="0.25">
      <c r="A128" s="1">
        <v>45127</v>
      </c>
      <c r="C128" s="2" t="s">
        <v>554</v>
      </c>
      <c r="F128" s="6">
        <v>1</v>
      </c>
      <c r="H128">
        <v>19</v>
      </c>
      <c r="J128" t="s">
        <v>334</v>
      </c>
      <c r="M128" s="10" t="s">
        <v>724</v>
      </c>
      <c r="N128" t="s">
        <v>357</v>
      </c>
      <c r="Q128" s="7">
        <v>6.42</v>
      </c>
      <c r="AA128" s="7">
        <v>6.42</v>
      </c>
      <c r="AC128">
        <f t="shared" si="20"/>
        <v>1</v>
      </c>
      <c r="AD128" s="7">
        <f t="shared" si="19"/>
        <v>17</v>
      </c>
      <c r="AE128" s="6" t="str">
        <f>INDEX(地区归属!B:B,MATCH(J128,地区归属!A:A,0))</f>
        <v>PENINSULA</v>
      </c>
      <c r="AF128" s="6" t="str">
        <f t="shared" si="21"/>
        <v>A</v>
      </c>
      <c r="AG128">
        <f>IF(AC128&gt;6,SUMIFS(合同收费标准!G:G,合同收费标准!B:B,导入发票明细!AE128,合同收费标准!E:E,导入发票明细!AF128,合同收费标准!F:F,"MAS"),SUMIFS(合同收费标准!G:G,合同收费标准!B:B,导入发票明细!AE128,合同收费标准!E:E,导入发票明细!AF128,合同收费标准!F:F,导入发票明细!AC128))</f>
        <v>6.42</v>
      </c>
      <c r="AH128">
        <f t="shared" si="22"/>
        <v>6.42</v>
      </c>
      <c r="AI128" s="7">
        <f t="shared" si="23"/>
        <v>0</v>
      </c>
      <c r="AK128">
        <f>SUMIFS(CBL托收登记!D:D,CBL托收登记!E:E,N127)</f>
        <v>0</v>
      </c>
      <c r="AM128" s="7">
        <f t="shared" si="24"/>
        <v>0</v>
      </c>
      <c r="AN128" s="7">
        <f t="shared" si="25"/>
        <v>0</v>
      </c>
    </row>
    <row r="129" spans="1:40" x14ac:dyDescent="0.25">
      <c r="A129" s="1">
        <v>45127</v>
      </c>
      <c r="C129" s="2" t="s">
        <v>555</v>
      </c>
      <c r="F129" s="6">
        <v>4</v>
      </c>
      <c r="H129">
        <v>77</v>
      </c>
      <c r="J129" t="s">
        <v>335</v>
      </c>
      <c r="M129" s="10" t="s">
        <v>725</v>
      </c>
      <c r="N129" t="s">
        <v>358</v>
      </c>
      <c r="Q129" s="7">
        <v>15.84</v>
      </c>
      <c r="AA129" s="7">
        <v>15.84</v>
      </c>
      <c r="AC129">
        <f t="shared" si="20"/>
        <v>4</v>
      </c>
      <c r="AD129" s="7">
        <f t="shared" si="19"/>
        <v>17.25</v>
      </c>
      <c r="AE129" s="6" t="str">
        <f>INDEX(地区归属!B:B,MATCH(J129,地区归属!A:A,0))</f>
        <v>PENINSULA</v>
      </c>
      <c r="AF129" s="6" t="str">
        <f t="shared" si="21"/>
        <v>A</v>
      </c>
      <c r="AG129">
        <f>IF(AC129&gt;6,SUMIFS(合同收费标准!G:G,合同收费标准!B:B,导入发票明细!AE129,合同收费标准!E:E,导入发票明细!AF129,合同收费标准!F:F,"MAS"),SUMIFS(合同收费标准!G:G,合同收费标准!B:B,导入发票明细!AE129,合同收费标准!E:E,导入发票明细!AF129,合同收费标准!F:F,导入发票明细!AC129))</f>
        <v>3.96</v>
      </c>
      <c r="AH129">
        <f t="shared" si="22"/>
        <v>15.84</v>
      </c>
      <c r="AI129" s="7">
        <f t="shared" si="23"/>
        <v>0</v>
      </c>
      <c r="AK129">
        <f>SUMIFS(CBL托收登记!D:D,CBL托收登记!E:E,N128)</f>
        <v>0</v>
      </c>
      <c r="AM129" s="7">
        <f t="shared" si="24"/>
        <v>0</v>
      </c>
      <c r="AN129" s="7">
        <f t="shared" si="25"/>
        <v>0</v>
      </c>
    </row>
    <row r="130" spans="1:40" x14ac:dyDescent="0.25">
      <c r="A130" s="1">
        <v>45128</v>
      </c>
      <c r="C130" s="2" t="s">
        <v>556</v>
      </c>
      <c r="F130" s="6">
        <v>2</v>
      </c>
      <c r="H130">
        <v>38</v>
      </c>
      <c r="J130" t="s">
        <v>336</v>
      </c>
      <c r="M130" s="10" t="s">
        <v>22</v>
      </c>
      <c r="N130" t="s">
        <v>359</v>
      </c>
      <c r="Q130" s="7">
        <v>9.6</v>
      </c>
      <c r="AA130" s="7">
        <v>9.6</v>
      </c>
      <c r="AC130">
        <f t="shared" si="20"/>
        <v>2</v>
      </c>
      <c r="AD130" s="7">
        <f t="shared" si="19"/>
        <v>17</v>
      </c>
      <c r="AE130" s="6" t="str">
        <f>INDEX(地区归属!B:B,MATCH(J130,地区归属!A:A,0))</f>
        <v>PENINSULA</v>
      </c>
      <c r="AF130" s="6" t="str">
        <f t="shared" si="21"/>
        <v>A</v>
      </c>
      <c r="AG130">
        <f>IF(AC130&gt;6,SUMIFS(合同收费标准!G:G,合同收费标准!B:B,导入发票明细!AE130,合同收费标准!E:E,导入发票明细!AF130,合同收费标准!F:F,"MAS"),SUMIFS(合同收费标准!G:G,合同收费标准!B:B,导入发票明细!AE130,合同收费标准!E:E,导入发票明细!AF130,合同收费标准!F:F,导入发票明细!AC130))</f>
        <v>4.8</v>
      </c>
      <c r="AH130">
        <f t="shared" si="22"/>
        <v>9.6</v>
      </c>
      <c r="AI130" s="7">
        <f t="shared" si="23"/>
        <v>0</v>
      </c>
      <c r="AK130">
        <f>SUMIFS(CBL托收登记!D:D,CBL托收登记!E:E,N129)</f>
        <v>0</v>
      </c>
      <c r="AM130" s="7">
        <f t="shared" si="24"/>
        <v>0</v>
      </c>
      <c r="AN130" s="7">
        <f t="shared" si="25"/>
        <v>0</v>
      </c>
    </row>
    <row r="131" spans="1:40" x14ac:dyDescent="0.25">
      <c r="A131" s="1">
        <v>45128</v>
      </c>
      <c r="C131" s="2" t="s">
        <v>557</v>
      </c>
      <c r="F131" s="6">
        <v>7</v>
      </c>
      <c r="H131">
        <v>70</v>
      </c>
      <c r="J131" t="s">
        <v>157</v>
      </c>
      <c r="M131" s="10" t="s">
        <v>351</v>
      </c>
      <c r="N131" t="s">
        <v>360</v>
      </c>
      <c r="Q131" s="7">
        <v>23.8</v>
      </c>
      <c r="AA131" s="7">
        <v>23.8</v>
      </c>
      <c r="AC131">
        <f t="shared" si="20"/>
        <v>7</v>
      </c>
      <c r="AD131" s="7">
        <f t="shared" ref="AD131:AD186" si="26">IF(AC131=0,0,H131/F131-2)</f>
        <v>8</v>
      </c>
      <c r="AE131" s="6" t="str">
        <f>INDEX(地区归属!B:B,MATCH(J131,地区归属!A:A,0))</f>
        <v>PENINSULA</v>
      </c>
      <c r="AF131" s="6" t="str">
        <f t="shared" si="21"/>
        <v>A</v>
      </c>
      <c r="AG131">
        <f>IF(AC131&gt;6,SUMIFS(合同收费标准!G:G,合同收费标准!B:B,导入发票明细!AE131,合同收费标准!E:E,导入发票明细!AF131,合同收费标准!F:F,"MAS"),SUMIFS(合同收费标准!G:G,合同收费标准!B:B,导入发票明细!AE131,合同收费标准!E:E,导入发票明细!AF131,合同收费标准!F:F,导入发票明细!AC131))</f>
        <v>3.4</v>
      </c>
      <c r="AH131">
        <f t="shared" si="22"/>
        <v>23.8</v>
      </c>
      <c r="AI131" s="7">
        <f t="shared" si="23"/>
        <v>0</v>
      </c>
      <c r="AK131">
        <f>SUMIFS(CBL托收登记!D:D,CBL托收登记!E:E,N130)</f>
        <v>0</v>
      </c>
      <c r="AM131" s="7">
        <f t="shared" si="24"/>
        <v>0</v>
      </c>
      <c r="AN131" s="7">
        <f t="shared" si="25"/>
        <v>0</v>
      </c>
    </row>
    <row r="132" spans="1:40" x14ac:dyDescent="0.25">
      <c r="A132" s="1">
        <v>45128</v>
      </c>
      <c r="C132" s="2" t="s">
        <v>558</v>
      </c>
      <c r="F132" s="6">
        <v>2</v>
      </c>
      <c r="H132">
        <v>20</v>
      </c>
      <c r="J132" t="s">
        <v>157</v>
      </c>
      <c r="M132" s="10" t="s">
        <v>726</v>
      </c>
      <c r="N132" t="s">
        <v>361</v>
      </c>
      <c r="Q132" s="7">
        <v>9.6</v>
      </c>
      <c r="AA132" s="7">
        <v>9.6</v>
      </c>
      <c r="AC132">
        <f t="shared" si="20"/>
        <v>2</v>
      </c>
      <c r="AD132" s="7">
        <f t="shared" si="26"/>
        <v>8</v>
      </c>
      <c r="AE132" s="6" t="str">
        <f>INDEX(地区归属!B:B,MATCH(J132,地区归属!A:A,0))</f>
        <v>PENINSULA</v>
      </c>
      <c r="AF132" s="6" t="str">
        <f t="shared" si="21"/>
        <v>A</v>
      </c>
      <c r="AG132">
        <f>IF(AC132&gt;6,SUMIFS(合同收费标准!G:G,合同收费标准!B:B,导入发票明细!AE132,合同收费标准!E:E,导入发票明细!AF132,合同收费标准!F:F,"MAS"),SUMIFS(合同收费标准!G:G,合同收费标准!B:B,导入发票明细!AE132,合同收费标准!E:E,导入发票明细!AF132,合同收费标准!F:F,导入发票明细!AC132))</f>
        <v>4.8</v>
      </c>
      <c r="AH132">
        <f t="shared" si="22"/>
        <v>9.6</v>
      </c>
      <c r="AI132" s="7">
        <f t="shared" si="23"/>
        <v>0</v>
      </c>
      <c r="AK132">
        <f>SUMIFS(CBL托收登记!D:D,CBL托收登记!E:E,N131)</f>
        <v>0</v>
      </c>
      <c r="AM132" s="7">
        <f t="shared" si="24"/>
        <v>0</v>
      </c>
      <c r="AN132" s="7">
        <f t="shared" si="25"/>
        <v>0</v>
      </c>
    </row>
    <row r="133" spans="1:40" x14ac:dyDescent="0.25">
      <c r="A133" s="1">
        <v>45128</v>
      </c>
      <c r="C133" s="2" t="s">
        <v>558</v>
      </c>
      <c r="F133" s="6">
        <v>2</v>
      </c>
      <c r="H133">
        <v>20</v>
      </c>
      <c r="J133" t="s">
        <v>157</v>
      </c>
      <c r="M133" s="10" t="s">
        <v>726</v>
      </c>
      <c r="N133" t="s">
        <v>0</v>
      </c>
      <c r="W133" s="7">
        <v>14.21</v>
      </c>
      <c r="AA133" s="7">
        <v>14.21</v>
      </c>
      <c r="AC133">
        <f t="shared" si="20"/>
        <v>0</v>
      </c>
      <c r="AD133" s="7">
        <f t="shared" si="26"/>
        <v>0</v>
      </c>
      <c r="AE133" s="6" t="str">
        <f>INDEX(地区归属!B:B,MATCH(J133,地区归属!A:A,0))</f>
        <v>PENINSULA</v>
      </c>
      <c r="AF133" s="6" t="str">
        <f t="shared" si="21"/>
        <v>A</v>
      </c>
      <c r="AG133">
        <f>IF(AC133&gt;6,SUMIFS(合同收费标准!G:G,合同收费标准!B:B,导入发票明细!AE133,合同收费标准!E:E,导入发票明细!AF133,合同收费标准!F:F,"MAS"),SUMIFS(合同收费标准!G:G,合同收费标准!B:B,导入发票明细!AE133,合同收费标准!E:E,导入发票明细!AF133,合同收费标准!F:F,导入发票明细!AC133))</f>
        <v>0</v>
      </c>
      <c r="AH133">
        <f t="shared" si="22"/>
        <v>0</v>
      </c>
      <c r="AI133" s="7">
        <f t="shared" si="23"/>
        <v>14.21</v>
      </c>
      <c r="AK133">
        <f>SUMIFS(CBL托收登记!D:D,CBL托收登记!E:E,N132)</f>
        <v>710.63</v>
      </c>
      <c r="AM133" s="7">
        <f t="shared" si="24"/>
        <v>14.2126</v>
      </c>
      <c r="AN133" s="7">
        <f t="shared" si="25"/>
        <v>-2.5999999999992696E-3</v>
      </c>
    </row>
    <row r="134" spans="1:40" x14ac:dyDescent="0.25">
      <c r="A134" s="1">
        <v>45128</v>
      </c>
      <c r="C134" s="2" t="s">
        <v>559</v>
      </c>
      <c r="F134" s="6">
        <v>3</v>
      </c>
      <c r="H134">
        <v>44</v>
      </c>
      <c r="J134" t="s">
        <v>2</v>
      </c>
      <c r="M134" s="10" t="s">
        <v>727</v>
      </c>
      <c r="N134" t="s">
        <v>362</v>
      </c>
      <c r="Q134" s="7">
        <v>12.72</v>
      </c>
      <c r="AA134" s="7">
        <v>12.72</v>
      </c>
      <c r="AC134">
        <f t="shared" si="20"/>
        <v>3</v>
      </c>
      <c r="AD134" s="7">
        <f t="shared" si="26"/>
        <v>12.666666666666666</v>
      </c>
      <c r="AE134" s="6" t="str">
        <f>INDEX(地区归属!B:B,MATCH(J134,地区归属!A:A,0))</f>
        <v>PENINSULA</v>
      </c>
      <c r="AF134" s="6" t="str">
        <f t="shared" si="21"/>
        <v>A</v>
      </c>
      <c r="AG134">
        <f>IF(AC134&gt;6,SUMIFS(合同收费标准!G:G,合同收费标准!B:B,导入发票明细!AE134,合同收费标准!E:E,导入发票明细!AF134,合同收费标准!F:F,"MAS"),SUMIFS(合同收费标准!G:G,合同收费标准!B:B,导入发票明细!AE134,合同收费标准!E:E,导入发票明细!AF134,合同收费标准!F:F,导入发票明细!AC134))</f>
        <v>4.24</v>
      </c>
      <c r="AH134">
        <f t="shared" si="22"/>
        <v>12.72</v>
      </c>
      <c r="AI134" s="7">
        <f t="shared" si="23"/>
        <v>0</v>
      </c>
      <c r="AK134">
        <f>SUMIFS(CBL托收登记!D:D,CBL托收登记!E:E,N133)</f>
        <v>0</v>
      </c>
      <c r="AM134" s="7">
        <f t="shared" si="24"/>
        <v>0</v>
      </c>
      <c r="AN134" s="7">
        <f t="shared" si="25"/>
        <v>0</v>
      </c>
    </row>
    <row r="135" spans="1:40" x14ac:dyDescent="0.25">
      <c r="A135" s="1">
        <v>45128</v>
      </c>
      <c r="C135" s="2" t="s">
        <v>560</v>
      </c>
      <c r="F135" s="6">
        <v>3</v>
      </c>
      <c r="H135">
        <v>55</v>
      </c>
      <c r="J135" t="s">
        <v>337</v>
      </c>
      <c r="M135" s="10" t="s">
        <v>728</v>
      </c>
      <c r="N135" t="s">
        <v>25</v>
      </c>
      <c r="Q135" s="7">
        <v>12.72</v>
      </c>
      <c r="AA135" s="7">
        <v>12.72</v>
      </c>
      <c r="AC135">
        <f t="shared" si="20"/>
        <v>3</v>
      </c>
      <c r="AD135" s="7">
        <f t="shared" si="26"/>
        <v>16.333333333333332</v>
      </c>
      <c r="AE135" s="6" t="str">
        <f>INDEX(地区归属!B:B,MATCH(J135,地区归属!A:A,0))</f>
        <v>PENINSULA</v>
      </c>
      <c r="AF135" s="6" t="str">
        <f t="shared" si="21"/>
        <v>A</v>
      </c>
      <c r="AG135">
        <f>IF(AC135&gt;6,SUMIFS(合同收费标准!G:G,合同收费标准!B:B,导入发票明细!AE135,合同收费标准!E:E,导入发票明细!AF135,合同收费标准!F:F,"MAS"),SUMIFS(合同收费标准!G:G,合同收费标准!B:B,导入发票明细!AE135,合同收费标准!E:E,导入发票明细!AF135,合同收费标准!F:F,导入发票明细!AC135))</f>
        <v>4.24</v>
      </c>
      <c r="AH135">
        <f t="shared" si="22"/>
        <v>12.72</v>
      </c>
      <c r="AI135" s="7">
        <f t="shared" si="23"/>
        <v>0</v>
      </c>
      <c r="AK135">
        <f>SUMIFS(CBL托收登记!D:D,CBL托收登记!E:E,N134)</f>
        <v>0</v>
      </c>
      <c r="AM135" s="7">
        <f t="shared" si="24"/>
        <v>0</v>
      </c>
      <c r="AN135" s="7">
        <f t="shared" si="25"/>
        <v>0</v>
      </c>
    </row>
    <row r="136" spans="1:40" x14ac:dyDescent="0.25">
      <c r="A136" s="1">
        <v>45128</v>
      </c>
      <c r="C136" s="2" t="s">
        <v>561</v>
      </c>
      <c r="F136" s="6">
        <v>2</v>
      </c>
      <c r="H136">
        <v>31</v>
      </c>
      <c r="J136" t="s">
        <v>338</v>
      </c>
      <c r="M136" s="10" t="s">
        <v>729</v>
      </c>
      <c r="N136" t="s">
        <v>363</v>
      </c>
      <c r="Q136" s="7">
        <v>9.6</v>
      </c>
      <c r="AA136" s="7">
        <v>9.6</v>
      </c>
      <c r="AC136">
        <f t="shared" si="20"/>
        <v>2</v>
      </c>
      <c r="AD136" s="7">
        <f t="shared" si="26"/>
        <v>13.5</v>
      </c>
      <c r="AE136" s="6" t="str">
        <f>INDEX(地区归属!B:B,MATCH(J136,地区归属!A:A,0))</f>
        <v>PENINSULA</v>
      </c>
      <c r="AF136" s="6" t="str">
        <f t="shared" si="21"/>
        <v>A</v>
      </c>
      <c r="AG136">
        <f>IF(AC136&gt;6,SUMIFS(合同收费标准!G:G,合同收费标准!B:B,导入发票明细!AE136,合同收费标准!E:E,导入发票明细!AF136,合同收费标准!F:F,"MAS"),SUMIFS(合同收费标准!G:G,合同收费标准!B:B,导入发票明细!AE136,合同收费标准!E:E,导入发票明细!AF136,合同收费标准!F:F,导入发票明细!AC136))</f>
        <v>4.8</v>
      </c>
      <c r="AH136">
        <f t="shared" si="22"/>
        <v>9.6</v>
      </c>
      <c r="AI136" s="7">
        <f t="shared" si="23"/>
        <v>0</v>
      </c>
      <c r="AK136">
        <f>SUMIFS(CBL托收登记!D:D,CBL托收登记!E:E,N135)</f>
        <v>0</v>
      </c>
      <c r="AM136" s="7">
        <f t="shared" si="24"/>
        <v>0</v>
      </c>
      <c r="AN136" s="7">
        <f t="shared" si="25"/>
        <v>0</v>
      </c>
    </row>
    <row r="137" spans="1:40" x14ac:dyDescent="0.25">
      <c r="A137" s="1">
        <v>45128</v>
      </c>
      <c r="C137" s="2" t="s">
        <v>562</v>
      </c>
      <c r="F137" s="6">
        <v>1</v>
      </c>
      <c r="H137">
        <v>10</v>
      </c>
      <c r="J137" t="s">
        <v>155</v>
      </c>
      <c r="M137" s="10" t="s">
        <v>730</v>
      </c>
      <c r="N137" t="s">
        <v>191</v>
      </c>
      <c r="Q137" s="7">
        <v>6.42</v>
      </c>
      <c r="AA137" s="7">
        <v>6.42</v>
      </c>
      <c r="AC137">
        <f t="shared" si="20"/>
        <v>1</v>
      </c>
      <c r="AD137" s="7">
        <f t="shared" si="26"/>
        <v>8</v>
      </c>
      <c r="AE137" s="6" t="str">
        <f>INDEX(地区归属!B:B,MATCH(J137,地区归属!A:A,0))</f>
        <v>PENINSULA</v>
      </c>
      <c r="AF137" s="6" t="str">
        <f t="shared" si="21"/>
        <v>A</v>
      </c>
      <c r="AG137">
        <f>IF(AC137&gt;6,SUMIFS(合同收费标准!G:G,合同收费标准!B:B,导入发票明细!AE137,合同收费标准!E:E,导入发票明细!AF137,合同收费标准!F:F,"MAS"),SUMIFS(合同收费标准!G:G,合同收费标准!B:B,导入发票明细!AE137,合同收费标准!E:E,导入发票明细!AF137,合同收费标准!F:F,导入发票明细!AC137))</f>
        <v>6.42</v>
      </c>
      <c r="AH137">
        <f t="shared" si="22"/>
        <v>6.42</v>
      </c>
      <c r="AI137" s="7">
        <f t="shared" si="23"/>
        <v>0</v>
      </c>
      <c r="AK137">
        <f>SUMIFS(CBL托收登记!D:D,CBL托收登记!E:E,N136)</f>
        <v>0</v>
      </c>
      <c r="AM137" s="7">
        <f t="shared" si="24"/>
        <v>0</v>
      </c>
      <c r="AN137" s="7">
        <f t="shared" si="25"/>
        <v>0</v>
      </c>
    </row>
    <row r="138" spans="1:40" x14ac:dyDescent="0.25">
      <c r="A138" s="1">
        <v>45128</v>
      </c>
      <c r="C138" s="2" t="s">
        <v>563</v>
      </c>
      <c r="F138" s="6">
        <v>1</v>
      </c>
      <c r="H138">
        <v>10</v>
      </c>
      <c r="J138" t="s">
        <v>280</v>
      </c>
      <c r="M138" s="10" t="s">
        <v>731</v>
      </c>
      <c r="N138" t="s">
        <v>307</v>
      </c>
      <c r="Q138" s="7">
        <v>6.42</v>
      </c>
      <c r="AA138" s="7">
        <v>6.42</v>
      </c>
      <c r="AC138">
        <f t="shared" si="20"/>
        <v>1</v>
      </c>
      <c r="AD138" s="7">
        <f t="shared" si="26"/>
        <v>8</v>
      </c>
      <c r="AE138" s="6" t="str">
        <f>INDEX(地区归属!B:B,MATCH(J138,地区归属!A:A,0))</f>
        <v>PENINSULA</v>
      </c>
      <c r="AF138" s="6" t="str">
        <f t="shared" si="21"/>
        <v>A</v>
      </c>
      <c r="AG138">
        <f>IF(AC138&gt;6,SUMIFS(合同收费标准!G:G,合同收费标准!B:B,导入发票明细!AE138,合同收费标准!E:E,导入发票明细!AF138,合同收费标准!F:F,"MAS"),SUMIFS(合同收费标准!G:G,合同收费标准!B:B,导入发票明细!AE138,合同收费标准!E:E,导入发票明细!AF138,合同收费标准!F:F,导入发票明细!AC138))</f>
        <v>6.42</v>
      </c>
      <c r="AH138">
        <f t="shared" si="22"/>
        <v>6.42</v>
      </c>
      <c r="AI138" s="7">
        <f t="shared" si="23"/>
        <v>0</v>
      </c>
      <c r="AK138">
        <f>SUMIFS(CBL托收登记!D:D,CBL托收登记!E:E,N137)</f>
        <v>0</v>
      </c>
      <c r="AM138" s="7">
        <f t="shared" si="24"/>
        <v>0</v>
      </c>
      <c r="AN138" s="7">
        <f t="shared" si="25"/>
        <v>0</v>
      </c>
    </row>
    <row r="139" spans="1:40" x14ac:dyDescent="0.25">
      <c r="A139" s="1">
        <v>45128</v>
      </c>
      <c r="C139" s="2" t="s">
        <v>564</v>
      </c>
      <c r="F139" s="6">
        <v>2</v>
      </c>
      <c r="H139">
        <v>28</v>
      </c>
      <c r="J139" t="s">
        <v>161</v>
      </c>
      <c r="M139" s="10" t="s">
        <v>732</v>
      </c>
      <c r="N139" t="s">
        <v>364</v>
      </c>
      <c r="Q139" s="7">
        <v>9.6</v>
      </c>
      <c r="AA139" s="7">
        <v>9.6</v>
      </c>
      <c r="AC139">
        <f t="shared" si="20"/>
        <v>2</v>
      </c>
      <c r="AD139" s="7">
        <f t="shared" si="26"/>
        <v>12</v>
      </c>
      <c r="AE139" s="6" t="str">
        <f>INDEX(地区归属!B:B,MATCH(J139,地区归属!A:A,0))</f>
        <v>PENINSULA</v>
      </c>
      <c r="AF139" s="6" t="str">
        <f t="shared" si="21"/>
        <v>A</v>
      </c>
      <c r="AG139">
        <f>IF(AC139&gt;6,SUMIFS(合同收费标准!G:G,合同收费标准!B:B,导入发票明细!AE139,合同收费标准!E:E,导入发票明细!AF139,合同收费标准!F:F,"MAS"),SUMIFS(合同收费标准!G:G,合同收费标准!B:B,导入发票明细!AE139,合同收费标准!E:E,导入发票明细!AF139,合同收费标准!F:F,导入发票明细!AC139))</f>
        <v>4.8</v>
      </c>
      <c r="AH139">
        <f t="shared" si="22"/>
        <v>9.6</v>
      </c>
      <c r="AI139" s="7">
        <f t="shared" si="23"/>
        <v>0</v>
      </c>
      <c r="AK139">
        <f>SUMIFS(CBL托收登记!D:D,CBL托收登记!E:E,N138)</f>
        <v>0</v>
      </c>
      <c r="AM139" s="7">
        <f t="shared" si="24"/>
        <v>0</v>
      </c>
      <c r="AN139" s="7">
        <f t="shared" si="25"/>
        <v>0</v>
      </c>
    </row>
    <row r="140" spans="1:40" x14ac:dyDescent="0.25">
      <c r="A140" s="1">
        <v>45128</v>
      </c>
      <c r="C140" s="2" t="s">
        <v>565</v>
      </c>
      <c r="F140" s="6">
        <v>1</v>
      </c>
      <c r="H140">
        <v>17</v>
      </c>
      <c r="J140" t="s">
        <v>339</v>
      </c>
      <c r="M140" s="10" t="s">
        <v>733</v>
      </c>
      <c r="N140" t="s">
        <v>365</v>
      </c>
      <c r="Q140" s="7">
        <v>6.42</v>
      </c>
      <c r="AA140" s="7">
        <v>6.42</v>
      </c>
      <c r="AC140">
        <f t="shared" si="20"/>
        <v>1</v>
      </c>
      <c r="AD140" s="7">
        <f t="shared" si="26"/>
        <v>15</v>
      </c>
      <c r="AE140" s="6" t="str">
        <f>INDEX(地区归属!B:B,MATCH(J140,地区归属!A:A,0))</f>
        <v>PENINSULA</v>
      </c>
      <c r="AF140" s="6" t="str">
        <f t="shared" si="21"/>
        <v>A</v>
      </c>
      <c r="AG140">
        <f>IF(AC140&gt;6,SUMIFS(合同收费标准!G:G,合同收费标准!B:B,导入发票明细!AE140,合同收费标准!E:E,导入发票明细!AF140,合同收费标准!F:F,"MAS"),SUMIFS(合同收费标准!G:G,合同收费标准!B:B,导入发票明细!AE140,合同收费标准!E:E,导入发票明细!AF140,合同收费标准!F:F,导入发票明细!AC140))</f>
        <v>6.42</v>
      </c>
      <c r="AH140">
        <f t="shared" si="22"/>
        <v>6.42</v>
      </c>
      <c r="AI140" s="7">
        <f t="shared" si="23"/>
        <v>0</v>
      </c>
      <c r="AK140">
        <f>SUMIFS(CBL托收登记!D:D,CBL托收登记!E:E,N139)</f>
        <v>0</v>
      </c>
      <c r="AM140" s="7">
        <f t="shared" si="24"/>
        <v>0</v>
      </c>
      <c r="AN140" s="7">
        <f t="shared" si="25"/>
        <v>0</v>
      </c>
    </row>
    <row r="141" spans="1:40" x14ac:dyDescent="0.25">
      <c r="A141" s="1">
        <v>45128</v>
      </c>
      <c r="C141" s="2" t="s">
        <v>566</v>
      </c>
      <c r="F141" s="6">
        <v>2</v>
      </c>
      <c r="H141">
        <v>24</v>
      </c>
      <c r="J141" t="s">
        <v>340</v>
      </c>
      <c r="M141" s="10" t="s">
        <v>734</v>
      </c>
      <c r="N141" t="s">
        <v>366</v>
      </c>
      <c r="Q141" s="7">
        <v>9.6</v>
      </c>
      <c r="AA141" s="7">
        <v>9.6</v>
      </c>
      <c r="AC141">
        <f t="shared" si="20"/>
        <v>2</v>
      </c>
      <c r="AD141" s="7">
        <f t="shared" si="26"/>
        <v>10</v>
      </c>
      <c r="AE141" s="6" t="str">
        <f>INDEX(地区归属!B:B,MATCH(J141,地区归属!A:A,0))</f>
        <v>PENINSULA</v>
      </c>
      <c r="AF141" s="6" t="str">
        <f t="shared" si="21"/>
        <v>A</v>
      </c>
      <c r="AG141">
        <f>IF(AC141&gt;6,SUMIFS(合同收费标准!G:G,合同收费标准!B:B,导入发票明细!AE141,合同收费标准!E:E,导入发票明细!AF141,合同收费标准!F:F,"MAS"),SUMIFS(合同收费标准!G:G,合同收费标准!B:B,导入发票明细!AE141,合同收费标准!E:E,导入发票明细!AF141,合同收费标准!F:F,导入发票明细!AC141))</f>
        <v>4.8</v>
      </c>
      <c r="AH141">
        <f t="shared" si="22"/>
        <v>9.6</v>
      </c>
      <c r="AI141" s="7">
        <f t="shared" si="23"/>
        <v>0</v>
      </c>
      <c r="AK141">
        <f>SUMIFS(CBL托收登记!D:D,CBL托收登记!E:E,N140)</f>
        <v>0</v>
      </c>
      <c r="AM141" s="7">
        <f t="shared" si="24"/>
        <v>0</v>
      </c>
      <c r="AN141" s="7">
        <f t="shared" si="25"/>
        <v>0</v>
      </c>
    </row>
    <row r="142" spans="1:40" x14ac:dyDescent="0.25">
      <c r="A142" s="1">
        <v>45128</v>
      </c>
      <c r="C142" s="2" t="s">
        <v>567</v>
      </c>
      <c r="F142" s="6">
        <v>4</v>
      </c>
      <c r="H142">
        <v>40</v>
      </c>
      <c r="J142" t="s">
        <v>341</v>
      </c>
      <c r="M142" s="10" t="s">
        <v>735</v>
      </c>
      <c r="N142" t="s">
        <v>367</v>
      </c>
      <c r="Q142" s="7">
        <v>15.84</v>
      </c>
      <c r="AA142" s="7">
        <v>15.84</v>
      </c>
      <c r="AC142">
        <f t="shared" si="20"/>
        <v>4</v>
      </c>
      <c r="AD142" s="7">
        <f t="shared" si="26"/>
        <v>8</v>
      </c>
      <c r="AE142" s="6" t="str">
        <f>INDEX(地区归属!B:B,MATCH(J142,地区归属!A:A,0))</f>
        <v>PENINSULA</v>
      </c>
      <c r="AF142" s="6" t="str">
        <f t="shared" si="21"/>
        <v>A</v>
      </c>
      <c r="AG142">
        <f>IF(AC142&gt;6,SUMIFS(合同收费标准!G:G,合同收费标准!B:B,导入发票明细!AE142,合同收费标准!E:E,导入发票明细!AF142,合同收费标准!F:F,"MAS"),SUMIFS(合同收费标准!G:G,合同收费标准!B:B,导入发票明细!AE142,合同收费标准!E:E,导入发票明细!AF142,合同收费标准!F:F,导入发票明细!AC142))</f>
        <v>3.96</v>
      </c>
      <c r="AH142">
        <f t="shared" si="22"/>
        <v>15.84</v>
      </c>
      <c r="AI142" s="7">
        <f t="shared" si="23"/>
        <v>0</v>
      </c>
      <c r="AK142">
        <f>SUMIFS(CBL托收登记!D:D,CBL托收登记!E:E,N141)</f>
        <v>0</v>
      </c>
      <c r="AM142" s="7">
        <f t="shared" si="24"/>
        <v>0</v>
      </c>
      <c r="AN142" s="7">
        <f t="shared" si="25"/>
        <v>0</v>
      </c>
    </row>
    <row r="143" spans="1:40" x14ac:dyDescent="0.25">
      <c r="A143" s="1">
        <v>45131</v>
      </c>
      <c r="C143" s="2" t="s">
        <v>568</v>
      </c>
      <c r="F143" s="6">
        <v>2</v>
      </c>
      <c r="H143">
        <v>33</v>
      </c>
      <c r="J143" t="s">
        <v>218</v>
      </c>
      <c r="M143" s="10" t="s">
        <v>736</v>
      </c>
      <c r="N143" t="s">
        <v>368</v>
      </c>
      <c r="Q143" s="7">
        <v>9.6</v>
      </c>
      <c r="AA143" s="7">
        <v>9.6</v>
      </c>
      <c r="AC143">
        <f t="shared" si="20"/>
        <v>2</v>
      </c>
      <c r="AD143" s="7">
        <f t="shared" si="26"/>
        <v>14.5</v>
      </c>
      <c r="AE143" s="6" t="str">
        <f>INDEX(地区归属!B:B,MATCH(J143,地区归属!A:A,0))</f>
        <v>PENINSULA</v>
      </c>
      <c r="AF143" s="6" t="str">
        <f t="shared" si="21"/>
        <v>A</v>
      </c>
      <c r="AG143">
        <f>IF(AC143&gt;6,SUMIFS(合同收费标准!G:G,合同收费标准!B:B,导入发票明细!AE143,合同收费标准!E:E,导入发票明细!AF143,合同收费标准!F:F,"MAS"),SUMIFS(合同收费标准!G:G,合同收费标准!B:B,导入发票明细!AE143,合同收费标准!E:E,导入发票明细!AF143,合同收费标准!F:F,导入发票明细!AC143))</f>
        <v>4.8</v>
      </c>
      <c r="AH143">
        <f t="shared" si="22"/>
        <v>9.6</v>
      </c>
      <c r="AI143" s="7">
        <f t="shared" si="23"/>
        <v>0</v>
      </c>
      <c r="AK143">
        <f>SUMIFS(CBL托收登记!D:D,CBL托收登记!E:E,N142)</f>
        <v>0</v>
      </c>
      <c r="AM143" s="7">
        <f t="shared" si="24"/>
        <v>0</v>
      </c>
      <c r="AN143" s="7">
        <f t="shared" si="25"/>
        <v>0</v>
      </c>
    </row>
    <row r="144" spans="1:40" x14ac:dyDescent="0.25">
      <c r="A144" s="1">
        <v>45131</v>
      </c>
      <c r="C144" s="2" t="s">
        <v>568</v>
      </c>
      <c r="F144" s="6">
        <v>2</v>
      </c>
      <c r="H144">
        <v>33</v>
      </c>
      <c r="J144" t="s">
        <v>218</v>
      </c>
      <c r="M144" s="10" t="s">
        <v>736</v>
      </c>
      <c r="N144" t="s">
        <v>0</v>
      </c>
      <c r="W144" s="7">
        <v>18.260000000000002</v>
      </c>
      <c r="AA144" s="7">
        <v>18.260000000000002</v>
      </c>
      <c r="AC144">
        <f t="shared" si="20"/>
        <v>0</v>
      </c>
      <c r="AD144" s="7">
        <f t="shared" si="26"/>
        <v>0</v>
      </c>
      <c r="AE144" s="6" t="str">
        <f>INDEX(地区归属!B:B,MATCH(J144,地区归属!A:A,0))</f>
        <v>PENINSULA</v>
      </c>
      <c r="AF144" s="6" t="str">
        <f t="shared" si="21"/>
        <v>A</v>
      </c>
      <c r="AG144">
        <f>IF(AC144&gt;6,SUMIFS(合同收费标准!G:G,合同收费标准!B:B,导入发票明细!AE144,合同收费标准!E:E,导入发票明细!AF144,合同收费标准!F:F,"MAS"),SUMIFS(合同收费标准!G:G,合同收费标准!B:B,导入发票明细!AE144,合同收费标准!E:E,导入发票明细!AF144,合同收费标准!F:F,导入发票明细!AC144))</f>
        <v>0</v>
      </c>
      <c r="AH144">
        <f t="shared" si="22"/>
        <v>0</v>
      </c>
      <c r="AI144" s="7">
        <f t="shared" si="23"/>
        <v>18.260000000000002</v>
      </c>
      <c r="AK144">
        <f>SUMIFS(CBL托收登记!D:D,CBL托收登记!E:E,N143)</f>
        <v>912.92</v>
      </c>
      <c r="AM144" s="7">
        <f t="shared" si="24"/>
        <v>18.258399999999998</v>
      </c>
      <c r="AN144" s="7">
        <f t="shared" si="25"/>
        <v>1.6000000000033765E-3</v>
      </c>
    </row>
    <row r="145" spans="1:41" x14ac:dyDescent="0.25">
      <c r="A145" s="1">
        <v>45131</v>
      </c>
      <c r="C145" s="2" t="s">
        <v>569</v>
      </c>
      <c r="F145" s="6">
        <v>2</v>
      </c>
      <c r="H145">
        <v>40</v>
      </c>
      <c r="J145" t="s">
        <v>342</v>
      </c>
      <c r="M145" s="10" t="s">
        <v>352</v>
      </c>
      <c r="N145" t="s">
        <v>369</v>
      </c>
      <c r="Q145" s="7">
        <v>9.6</v>
      </c>
      <c r="AA145" s="7">
        <v>9.6</v>
      </c>
      <c r="AC145">
        <f t="shared" si="20"/>
        <v>2</v>
      </c>
      <c r="AD145" s="7">
        <f t="shared" si="26"/>
        <v>18</v>
      </c>
      <c r="AE145" s="6" t="str">
        <f>INDEX(地区归属!B:B,MATCH(J145,地区归属!A:A,0))</f>
        <v>PENINSULA</v>
      </c>
      <c r="AF145" s="6" t="str">
        <f t="shared" si="21"/>
        <v>A</v>
      </c>
      <c r="AG145">
        <f>IF(AC145&gt;6,SUMIFS(合同收费标准!G:G,合同收费标准!B:B,导入发票明细!AE145,合同收费标准!E:E,导入发票明细!AF145,合同收费标准!F:F,"MAS"),SUMIFS(合同收费标准!G:G,合同收费标准!B:B,导入发票明细!AE145,合同收费标准!E:E,导入发票明细!AF145,合同收费标准!F:F,导入发票明细!AC145))</f>
        <v>4.8</v>
      </c>
      <c r="AH145">
        <f t="shared" si="22"/>
        <v>9.6</v>
      </c>
      <c r="AI145" s="7">
        <f t="shared" si="23"/>
        <v>0</v>
      </c>
      <c r="AK145">
        <f>SUMIFS(CBL托收登记!D:D,CBL托收登记!E:E,N144)</f>
        <v>0</v>
      </c>
      <c r="AM145" s="7">
        <f t="shared" si="24"/>
        <v>0</v>
      </c>
      <c r="AN145" s="7">
        <f t="shared" si="25"/>
        <v>0</v>
      </c>
    </row>
    <row r="146" spans="1:41" x14ac:dyDescent="0.25">
      <c r="A146" s="1">
        <v>45131</v>
      </c>
      <c r="C146" s="2" t="s">
        <v>570</v>
      </c>
      <c r="F146" s="6">
        <v>2</v>
      </c>
      <c r="H146">
        <v>26</v>
      </c>
      <c r="J146" t="s">
        <v>343</v>
      </c>
      <c r="M146" s="10" t="s">
        <v>353</v>
      </c>
      <c r="N146" t="s">
        <v>370</v>
      </c>
      <c r="Q146" s="7">
        <v>7.34</v>
      </c>
      <c r="AA146" s="7">
        <v>7.34</v>
      </c>
      <c r="AC146">
        <f t="shared" si="20"/>
        <v>2</v>
      </c>
      <c r="AD146" s="7">
        <f t="shared" si="26"/>
        <v>11</v>
      </c>
      <c r="AE146" s="6" t="str">
        <f>INDEX(地区归属!B:B,MATCH(J146,地区归属!A:A,0))</f>
        <v>Madrid</v>
      </c>
      <c r="AF146" s="6" t="str">
        <f t="shared" si="21"/>
        <v>A</v>
      </c>
      <c r="AG146">
        <f>IF(AC146&gt;6,SUMIFS(合同收费标准!G:G,合同收费标准!B:B,导入发票明细!AE146,合同收费标准!E:E,导入发票明细!AF146,合同收费标准!F:F,"MAS"),SUMIFS(合同收费标准!G:G,合同收费标准!B:B,导入发票明细!AE146,合同收费标准!E:E,导入发票明细!AF146,合同收费标准!F:F,导入发票明细!AC146))</f>
        <v>3.67</v>
      </c>
      <c r="AH146">
        <f t="shared" si="22"/>
        <v>7.34</v>
      </c>
      <c r="AI146" s="7">
        <f t="shared" si="23"/>
        <v>0</v>
      </c>
      <c r="AK146">
        <f>SUMIFS(CBL托收登记!D:D,CBL托收登记!E:E,N145)</f>
        <v>0</v>
      </c>
      <c r="AM146" s="7">
        <f t="shared" si="24"/>
        <v>0</v>
      </c>
      <c r="AN146" s="7">
        <f t="shared" si="25"/>
        <v>0</v>
      </c>
    </row>
    <row r="147" spans="1:41" x14ac:dyDescent="0.25">
      <c r="A147" s="1">
        <v>45131</v>
      </c>
      <c r="C147" s="2" t="s">
        <v>571</v>
      </c>
      <c r="F147" s="6">
        <v>1</v>
      </c>
      <c r="H147">
        <v>18</v>
      </c>
      <c r="J147" t="s">
        <v>344</v>
      </c>
      <c r="M147" s="10" t="s">
        <v>737</v>
      </c>
      <c r="N147" t="s">
        <v>371</v>
      </c>
      <c r="Q147" s="7">
        <v>5.47</v>
      </c>
      <c r="AA147" s="7">
        <v>5.47</v>
      </c>
      <c r="AC147">
        <f t="shared" si="20"/>
        <v>1</v>
      </c>
      <c r="AD147" s="7">
        <f t="shared" si="26"/>
        <v>16</v>
      </c>
      <c r="AE147" s="6" t="str">
        <f>INDEX(地区归属!B:B,MATCH(J147,地区归属!A:A,0))</f>
        <v>Madrid</v>
      </c>
      <c r="AF147" s="6" t="str">
        <f t="shared" si="21"/>
        <v>A</v>
      </c>
      <c r="AG147">
        <f>IF(AC147&gt;6,SUMIFS(合同收费标准!G:G,合同收费标准!B:B,导入发票明细!AE147,合同收费标准!E:E,导入发票明细!AF147,合同收费标准!F:F,"MAS"),SUMIFS(合同收费标准!G:G,合同收费标准!B:B,导入发票明细!AE147,合同收费标准!E:E,导入发票明细!AF147,合同收费标准!F:F,导入发票明细!AC147))</f>
        <v>5.47</v>
      </c>
      <c r="AH147">
        <f t="shared" si="22"/>
        <v>5.47</v>
      </c>
      <c r="AI147" s="7">
        <f t="shared" si="23"/>
        <v>0</v>
      </c>
      <c r="AK147">
        <f>SUMIFS(CBL托收登记!D:D,CBL托收登记!E:E,N146)</f>
        <v>0</v>
      </c>
      <c r="AM147" s="7">
        <f t="shared" si="24"/>
        <v>0</v>
      </c>
      <c r="AN147" s="7">
        <f t="shared" si="25"/>
        <v>0</v>
      </c>
    </row>
    <row r="148" spans="1:41" x14ac:dyDescent="0.25">
      <c r="A148" s="1">
        <v>45131</v>
      </c>
      <c r="C148" s="2" t="s">
        <v>572</v>
      </c>
      <c r="F148" s="25">
        <v>1</v>
      </c>
      <c r="G148" s="26"/>
      <c r="H148" s="26">
        <v>14</v>
      </c>
      <c r="I148" s="26"/>
      <c r="J148" s="26" t="s">
        <v>157</v>
      </c>
      <c r="M148" s="10" t="s">
        <v>738</v>
      </c>
      <c r="N148" t="s">
        <v>361</v>
      </c>
      <c r="Q148" s="7">
        <v>15.2</v>
      </c>
      <c r="AA148" s="7">
        <v>15.2</v>
      </c>
      <c r="AC148" s="26">
        <f t="shared" si="20"/>
        <v>1</v>
      </c>
      <c r="AD148" s="27">
        <f t="shared" si="26"/>
        <v>12</v>
      </c>
      <c r="AE148" s="25" t="str">
        <f>INDEX(地区归属!B:B,MATCH(J148,地区归属!A:A,0))</f>
        <v>PENINSULA</v>
      </c>
      <c r="AF148" s="25" t="str">
        <f t="shared" ref="AF148" si="27">IF(AD148&lt;=19,"A",IF(AD148&lt;230,"B",IF(AD148&lt;307,"C","D")))</f>
        <v>A</v>
      </c>
      <c r="AG148" s="26">
        <f>IF(AC148&gt;6,SUMIFS(合同收费标准!G:G,合同收费标准!B:B,导入发票明细!AE148,合同收费标准!E:E,导入发票明细!AF148,合同收费标准!F:F,"MAS"),SUMIFS(合同收费标准!G:G,合同收费标准!B:B,导入发票明细!AE148,合同收费标准!E:E,导入发票明细!AF148,合同收费标准!F:F,导入发票明细!AC148))</f>
        <v>6.42</v>
      </c>
      <c r="AH148" s="26">
        <f t="shared" si="22"/>
        <v>6.42</v>
      </c>
      <c r="AI148" s="7">
        <f t="shared" si="23"/>
        <v>8.7799999999999994</v>
      </c>
      <c r="AJ148" s="26"/>
      <c r="AK148">
        <f>SUMIFS(CBL托收登记!D:D,CBL托收登记!E:E,N147)</f>
        <v>0</v>
      </c>
      <c r="AM148" s="7">
        <f t="shared" si="24"/>
        <v>0</v>
      </c>
      <c r="AN148" s="7">
        <f t="shared" si="25"/>
        <v>8.7799999999999994</v>
      </c>
      <c r="AO148" s="26"/>
    </row>
    <row r="149" spans="1:41" x14ac:dyDescent="0.25">
      <c r="A149" s="1">
        <v>45131</v>
      </c>
      <c r="C149" s="2" t="s">
        <v>573</v>
      </c>
      <c r="F149" s="6">
        <v>1</v>
      </c>
      <c r="H149">
        <v>22</v>
      </c>
      <c r="J149" t="s">
        <v>157</v>
      </c>
      <c r="M149" s="10" t="s">
        <v>738</v>
      </c>
      <c r="N149" t="s">
        <v>361</v>
      </c>
      <c r="Q149" s="7">
        <v>6.42</v>
      </c>
      <c r="AA149" s="7">
        <v>6.42</v>
      </c>
      <c r="AC149">
        <f t="shared" si="20"/>
        <v>1</v>
      </c>
      <c r="AD149" s="7">
        <v>18</v>
      </c>
      <c r="AE149" s="6" t="str">
        <f>INDEX(地区归属!B:B,MATCH(J149,地区归属!A:A,0))</f>
        <v>PENINSULA</v>
      </c>
      <c r="AF149" s="6" t="str">
        <f t="shared" si="21"/>
        <v>A</v>
      </c>
      <c r="AG149">
        <f>IF(AC149&gt;6,SUMIFS(合同收费标准!G:G,合同收费标准!B:B,导入发票明细!AE149,合同收费标准!E:E,导入发票明细!AF149,合同收费标准!F:F,"MAS"),SUMIFS(合同收费标准!G:G,合同收费标准!B:B,导入发票明细!AE149,合同收费标准!E:E,导入发票明细!AF149,合同收费标准!F:F,导入发票明细!AC149))</f>
        <v>6.42</v>
      </c>
      <c r="AH149">
        <f t="shared" si="22"/>
        <v>6.42</v>
      </c>
      <c r="AI149" s="7">
        <f t="shared" si="23"/>
        <v>0</v>
      </c>
      <c r="AN149" s="7">
        <f t="shared" si="25"/>
        <v>0</v>
      </c>
    </row>
    <row r="150" spans="1:41" x14ac:dyDescent="0.25">
      <c r="A150" s="1">
        <v>45131</v>
      </c>
      <c r="C150" s="2" t="s">
        <v>573</v>
      </c>
      <c r="F150" s="6">
        <v>1</v>
      </c>
      <c r="H150">
        <v>22</v>
      </c>
      <c r="J150" t="s">
        <v>157</v>
      </c>
      <c r="M150" s="10" t="s">
        <v>738</v>
      </c>
      <c r="N150" t="s">
        <v>0</v>
      </c>
      <c r="W150" s="7">
        <v>7.97</v>
      </c>
      <c r="AA150" s="7">
        <v>7.97</v>
      </c>
      <c r="AC150">
        <f t="shared" si="20"/>
        <v>0</v>
      </c>
      <c r="AD150" s="7">
        <f t="shared" si="26"/>
        <v>0</v>
      </c>
      <c r="AE150" s="6" t="str">
        <f>INDEX(地区归属!B:B,MATCH(J150,地区归属!A:A,0))</f>
        <v>PENINSULA</v>
      </c>
      <c r="AF150" s="6" t="str">
        <f t="shared" si="21"/>
        <v>A</v>
      </c>
      <c r="AG150">
        <f>IF(AC150&gt;6,SUMIFS(合同收费标准!G:G,合同收费标准!B:B,导入发票明细!AE150,合同收费标准!E:E,导入发票明细!AF150,合同收费标准!F:F,"MAS"),SUMIFS(合同收费标准!G:G,合同收费标准!B:B,导入发票明细!AE150,合同收费标准!E:E,导入发票明细!AF150,合同收费标准!F:F,导入发票明细!AC150))</f>
        <v>0</v>
      </c>
      <c r="AH150">
        <f t="shared" si="22"/>
        <v>0</v>
      </c>
      <c r="AI150" s="7">
        <f t="shared" si="23"/>
        <v>7.97</v>
      </c>
      <c r="AK150">
        <v>398.69</v>
      </c>
      <c r="AM150" s="7">
        <f t="shared" si="24"/>
        <v>7.9737999999999998</v>
      </c>
      <c r="AN150" s="7">
        <f t="shared" si="25"/>
        <v>-3.8000000000000256E-3</v>
      </c>
    </row>
    <row r="151" spans="1:41" x14ac:dyDescent="0.25">
      <c r="A151" s="1">
        <v>45131</v>
      </c>
      <c r="C151" s="2" t="s">
        <v>574</v>
      </c>
      <c r="F151" s="6">
        <v>1</v>
      </c>
      <c r="H151">
        <v>21</v>
      </c>
      <c r="J151" t="s">
        <v>218</v>
      </c>
      <c r="M151" s="10" t="s">
        <v>739</v>
      </c>
      <c r="N151" t="s">
        <v>372</v>
      </c>
      <c r="Q151" s="7">
        <v>6.42</v>
      </c>
      <c r="AA151" s="7">
        <v>6.42</v>
      </c>
      <c r="AC151">
        <f t="shared" si="20"/>
        <v>1</v>
      </c>
      <c r="AD151" s="7">
        <f t="shared" si="26"/>
        <v>19</v>
      </c>
      <c r="AE151" s="6" t="str">
        <f>INDEX(地区归属!B:B,MATCH(J151,地区归属!A:A,0))</f>
        <v>PENINSULA</v>
      </c>
      <c r="AF151" s="6" t="str">
        <f t="shared" si="21"/>
        <v>A</v>
      </c>
      <c r="AG151">
        <f>IF(AC151&gt;6,SUMIFS(合同收费标准!G:G,合同收费标准!B:B,导入发票明细!AE151,合同收费标准!E:E,导入发票明细!AF151,合同收费标准!F:F,"MAS"),SUMIFS(合同收费标准!G:G,合同收费标准!B:B,导入发票明细!AE151,合同收费标准!E:E,导入发票明细!AF151,合同收费标准!F:F,导入发票明细!AC151))</f>
        <v>6.42</v>
      </c>
      <c r="AH151">
        <f t="shared" si="22"/>
        <v>6.42</v>
      </c>
      <c r="AI151" s="7">
        <f t="shared" si="23"/>
        <v>0</v>
      </c>
      <c r="AK151">
        <f>SUMIFS(CBL托收登记!D:D,CBL托收登记!E:E,N150)</f>
        <v>0</v>
      </c>
      <c r="AM151" s="7">
        <f t="shared" si="24"/>
        <v>0</v>
      </c>
      <c r="AN151" s="7">
        <f t="shared" si="25"/>
        <v>0</v>
      </c>
    </row>
    <row r="152" spans="1:41" x14ac:dyDescent="0.25">
      <c r="A152" s="1">
        <v>45131</v>
      </c>
      <c r="C152" s="2" t="s">
        <v>575</v>
      </c>
      <c r="F152" s="6">
        <v>7</v>
      </c>
      <c r="H152">
        <v>70</v>
      </c>
      <c r="J152" t="s">
        <v>1</v>
      </c>
      <c r="M152" s="10" t="s">
        <v>740</v>
      </c>
      <c r="N152" t="s">
        <v>299</v>
      </c>
      <c r="Q152" s="7">
        <v>23.8</v>
      </c>
      <c r="AA152" s="7">
        <v>23.8</v>
      </c>
      <c r="AC152">
        <f t="shared" si="20"/>
        <v>7</v>
      </c>
      <c r="AD152" s="7">
        <f t="shared" si="26"/>
        <v>8</v>
      </c>
      <c r="AE152" s="6" t="str">
        <f>INDEX(地区归属!B:B,MATCH(J152,地区归属!A:A,0))</f>
        <v>PENINSULA</v>
      </c>
      <c r="AF152" s="6" t="str">
        <f t="shared" si="21"/>
        <v>A</v>
      </c>
      <c r="AG152">
        <f>IF(AC152&gt;6,SUMIFS(合同收费标准!G:G,合同收费标准!B:B,导入发票明细!AE152,合同收费标准!E:E,导入发票明细!AF152,合同收费标准!F:F,"MAS"),SUMIFS(合同收费标准!G:G,合同收费标准!B:B,导入发票明细!AE152,合同收费标准!E:E,导入发票明细!AF152,合同收费标准!F:F,导入发票明细!AC152))</f>
        <v>3.4</v>
      </c>
      <c r="AH152">
        <f t="shared" si="22"/>
        <v>23.8</v>
      </c>
      <c r="AI152" s="7">
        <f t="shared" si="23"/>
        <v>0</v>
      </c>
      <c r="AK152">
        <f>SUMIFS(CBL托收登记!D:D,CBL托收登记!E:E,N151)</f>
        <v>0</v>
      </c>
      <c r="AM152" s="7">
        <f t="shared" si="24"/>
        <v>0</v>
      </c>
      <c r="AN152" s="7">
        <f t="shared" si="25"/>
        <v>0</v>
      </c>
    </row>
    <row r="153" spans="1:41" x14ac:dyDescent="0.25">
      <c r="A153" s="1">
        <v>45131</v>
      </c>
      <c r="C153" s="2" t="s">
        <v>576</v>
      </c>
      <c r="F153" s="6">
        <v>3</v>
      </c>
      <c r="H153">
        <v>600</v>
      </c>
      <c r="J153" t="s">
        <v>2</v>
      </c>
      <c r="M153" s="10" t="s">
        <v>741</v>
      </c>
      <c r="N153" t="s">
        <v>4</v>
      </c>
      <c r="Q153" s="7">
        <v>91.17</v>
      </c>
      <c r="AA153" s="7">
        <v>91.17</v>
      </c>
      <c r="AC153">
        <f t="shared" si="20"/>
        <v>3</v>
      </c>
      <c r="AD153" s="7">
        <f t="shared" si="26"/>
        <v>198</v>
      </c>
      <c r="AE153" s="6" t="str">
        <f>INDEX(地区归属!B:B,MATCH(J153,地区归属!A:A,0))</f>
        <v>PENINSULA</v>
      </c>
      <c r="AF153" s="6" t="str">
        <f t="shared" si="21"/>
        <v>B</v>
      </c>
      <c r="AG153">
        <f>IF(AC153&gt;6,SUMIFS(合同收费标准!G:G,合同收费标准!B:B,导入发票明细!AE153,合同收费标准!E:E,导入发票明细!AF153,合同收费标准!F:F,"MAS"),SUMIFS(合同收费标准!G:G,合同收费标准!B:B,导入发票明细!AE153,合同收费标准!E:E,导入发票明细!AF153,合同收费标准!F:F,导入发票明细!AC153))</f>
        <v>30.39</v>
      </c>
      <c r="AH153">
        <f t="shared" si="22"/>
        <v>91.17</v>
      </c>
      <c r="AI153" s="7">
        <f t="shared" si="23"/>
        <v>0</v>
      </c>
      <c r="AK153">
        <f>SUMIFS(CBL托收登记!D:D,CBL托收登记!E:E,N152)</f>
        <v>0</v>
      </c>
      <c r="AM153" s="7">
        <f t="shared" si="24"/>
        <v>0</v>
      </c>
      <c r="AN153" s="7">
        <f t="shared" si="25"/>
        <v>0</v>
      </c>
    </row>
    <row r="154" spans="1:41" x14ac:dyDescent="0.25">
      <c r="A154" s="1">
        <v>45131</v>
      </c>
      <c r="C154" s="2" t="s">
        <v>577</v>
      </c>
      <c r="F154" s="6">
        <v>2</v>
      </c>
      <c r="H154">
        <v>26</v>
      </c>
      <c r="J154" t="s">
        <v>1</v>
      </c>
      <c r="M154" s="10" t="s">
        <v>742</v>
      </c>
      <c r="N154" t="s">
        <v>373</v>
      </c>
      <c r="Q154" s="7">
        <v>9.6</v>
      </c>
      <c r="AA154" s="7">
        <v>9.6</v>
      </c>
      <c r="AC154">
        <f t="shared" si="20"/>
        <v>2</v>
      </c>
      <c r="AD154" s="7">
        <f t="shared" si="26"/>
        <v>11</v>
      </c>
      <c r="AE154" s="6" t="str">
        <f>INDEX(地区归属!B:B,MATCH(J154,地区归属!A:A,0))</f>
        <v>PENINSULA</v>
      </c>
      <c r="AF154" s="6" t="str">
        <f t="shared" si="21"/>
        <v>A</v>
      </c>
      <c r="AG154">
        <f>IF(AC154&gt;6,SUMIFS(合同收费标准!G:G,合同收费标准!B:B,导入发票明细!AE154,合同收费标准!E:E,导入发票明细!AF154,合同收费标准!F:F,"MAS"),SUMIFS(合同收费标准!G:G,合同收费标准!B:B,导入发票明细!AE154,合同收费标准!E:E,导入发票明细!AF154,合同收费标准!F:F,导入发票明细!AC154))</f>
        <v>4.8</v>
      </c>
      <c r="AH154">
        <f t="shared" si="22"/>
        <v>9.6</v>
      </c>
      <c r="AI154" s="7">
        <f t="shared" si="23"/>
        <v>0</v>
      </c>
      <c r="AK154">
        <f>SUMIFS(CBL托收登记!D:D,CBL托收登记!E:E,N153)</f>
        <v>0</v>
      </c>
      <c r="AM154" s="7">
        <f t="shared" si="24"/>
        <v>0</v>
      </c>
      <c r="AN154" s="7">
        <f t="shared" si="25"/>
        <v>0</v>
      </c>
    </row>
    <row r="155" spans="1:41" x14ac:dyDescent="0.25">
      <c r="A155" s="1">
        <v>45131</v>
      </c>
      <c r="C155" s="2" t="s">
        <v>578</v>
      </c>
      <c r="F155" s="6">
        <v>2</v>
      </c>
      <c r="H155">
        <v>400</v>
      </c>
      <c r="J155" t="s">
        <v>2</v>
      </c>
      <c r="M155" s="10" t="s">
        <v>354</v>
      </c>
      <c r="N155" t="s">
        <v>23</v>
      </c>
      <c r="Q155" s="7">
        <v>60.78</v>
      </c>
      <c r="AA155" s="7">
        <v>60.78</v>
      </c>
      <c r="AC155">
        <f t="shared" si="20"/>
        <v>2</v>
      </c>
      <c r="AD155" s="7">
        <f t="shared" si="26"/>
        <v>198</v>
      </c>
      <c r="AE155" s="6" t="str">
        <f>INDEX(地区归属!B:B,MATCH(J155,地区归属!A:A,0))</f>
        <v>PENINSULA</v>
      </c>
      <c r="AF155" s="6" t="str">
        <f t="shared" si="21"/>
        <v>B</v>
      </c>
      <c r="AG155">
        <f>IF(AC155&gt;6,SUMIFS(合同收费标准!G:G,合同收费标准!B:B,导入发票明细!AE155,合同收费标准!E:E,导入发票明细!AF155,合同收费标准!F:F,"MAS"),SUMIFS(合同收费标准!G:G,合同收费标准!B:B,导入发票明细!AE155,合同收费标准!E:E,导入发票明细!AF155,合同收费标准!F:F,导入发票明细!AC155))</f>
        <v>30.39</v>
      </c>
      <c r="AH155">
        <f t="shared" si="22"/>
        <v>60.78</v>
      </c>
      <c r="AI155" s="7">
        <f t="shared" si="23"/>
        <v>0</v>
      </c>
      <c r="AK155">
        <f>SUMIFS(CBL托收登记!D:D,CBL托收登记!E:E,N154)</f>
        <v>0</v>
      </c>
      <c r="AM155" s="7">
        <f t="shared" si="24"/>
        <v>0</v>
      </c>
      <c r="AN155" s="7">
        <f t="shared" si="25"/>
        <v>0</v>
      </c>
    </row>
    <row r="156" spans="1:41" x14ac:dyDescent="0.25">
      <c r="A156" s="1">
        <v>45131</v>
      </c>
      <c r="C156" s="2" t="s">
        <v>579</v>
      </c>
      <c r="F156" s="6">
        <v>1</v>
      </c>
      <c r="H156">
        <v>365</v>
      </c>
      <c r="J156" t="s">
        <v>345</v>
      </c>
      <c r="M156" s="10" t="s">
        <v>355</v>
      </c>
      <c r="N156" t="s">
        <v>374</v>
      </c>
      <c r="Q156" s="7">
        <v>19.77</v>
      </c>
      <c r="AA156" s="7">
        <v>19.77</v>
      </c>
      <c r="AC156">
        <f t="shared" si="20"/>
        <v>1</v>
      </c>
      <c r="AD156" s="7">
        <v>200</v>
      </c>
      <c r="AE156" s="6" t="str">
        <f>INDEX(地区归属!B:B,MATCH(J156,地区归属!A:A,0))</f>
        <v>Madrid</v>
      </c>
      <c r="AF156" s="6" t="str">
        <f t="shared" si="21"/>
        <v>B</v>
      </c>
      <c r="AG156">
        <f>IF(AC156&gt;6,SUMIFS(合同收费标准!G:G,合同收费标准!B:B,导入发票明细!AE156,合同收费标准!E:E,导入发票明细!AF156,合同收费标准!F:F,"MAS"),SUMIFS(合同收费标准!G:G,合同收费标准!B:B,导入发票明细!AE156,合同收费标准!E:E,导入发票明细!AF156,合同收费标准!F:F,导入发票明细!AC156))</f>
        <v>19.77</v>
      </c>
      <c r="AH156">
        <f t="shared" si="22"/>
        <v>19.77</v>
      </c>
      <c r="AI156" s="7">
        <f t="shared" si="23"/>
        <v>0</v>
      </c>
      <c r="AK156">
        <f>SUMIFS(CBL托收登记!D:D,CBL托收登记!E:E,N155)</f>
        <v>0</v>
      </c>
      <c r="AM156" s="7">
        <f t="shared" si="24"/>
        <v>0</v>
      </c>
      <c r="AN156" s="7">
        <f t="shared" si="25"/>
        <v>0</v>
      </c>
    </row>
    <row r="157" spans="1:41" x14ac:dyDescent="0.25">
      <c r="A157" s="1">
        <v>45131</v>
      </c>
      <c r="C157" s="2" t="s">
        <v>580</v>
      </c>
      <c r="F157" s="6">
        <v>6</v>
      </c>
      <c r="H157">
        <v>60</v>
      </c>
      <c r="J157" t="s">
        <v>346</v>
      </c>
      <c r="M157" s="10" t="s">
        <v>743</v>
      </c>
      <c r="N157" t="s">
        <v>375</v>
      </c>
      <c r="Q157" s="7">
        <v>20.399999999999999</v>
      </c>
      <c r="AA157" s="7">
        <v>20.399999999999999</v>
      </c>
      <c r="AC157">
        <f t="shared" si="20"/>
        <v>6</v>
      </c>
      <c r="AD157" s="7">
        <f t="shared" si="26"/>
        <v>8</v>
      </c>
      <c r="AE157" s="6" t="str">
        <f>INDEX(地区归属!B:B,MATCH(J157,地区归属!A:A,0))</f>
        <v>PENINSULA</v>
      </c>
      <c r="AF157" s="6" t="str">
        <f t="shared" si="21"/>
        <v>A</v>
      </c>
      <c r="AG157">
        <f>IF(AC157&gt;6,SUMIFS(合同收费标准!G:G,合同收费标准!B:B,导入发票明细!AE157,合同收费标准!E:E,导入发票明细!AF157,合同收费标准!F:F,"MAS"),SUMIFS(合同收费标准!G:G,合同收费标准!B:B,导入发票明细!AE157,合同收费标准!E:E,导入发票明细!AF157,合同收费标准!F:F,导入发票明细!AC157))</f>
        <v>3.4</v>
      </c>
      <c r="AH157">
        <f t="shared" si="22"/>
        <v>20.399999999999999</v>
      </c>
      <c r="AI157" s="7">
        <f t="shared" si="23"/>
        <v>0</v>
      </c>
      <c r="AK157">
        <f>SUMIFS(CBL托收登记!D:D,CBL托收登记!E:E,N156)</f>
        <v>0</v>
      </c>
      <c r="AM157" s="7">
        <f t="shared" si="24"/>
        <v>0</v>
      </c>
      <c r="AN157" s="7">
        <f t="shared" si="25"/>
        <v>0</v>
      </c>
    </row>
    <row r="158" spans="1:41" x14ac:dyDescent="0.25">
      <c r="A158" s="1">
        <v>45131</v>
      </c>
      <c r="C158" s="2" t="s">
        <v>581</v>
      </c>
      <c r="F158" s="6">
        <v>8</v>
      </c>
      <c r="H158">
        <v>160</v>
      </c>
      <c r="J158" t="s">
        <v>347</v>
      </c>
      <c r="M158" s="10" t="s">
        <v>356</v>
      </c>
      <c r="N158" t="s">
        <v>376</v>
      </c>
      <c r="Q158" s="7">
        <v>27.2</v>
      </c>
      <c r="AA158" s="7">
        <v>27.2</v>
      </c>
      <c r="AC158">
        <f t="shared" si="20"/>
        <v>8</v>
      </c>
      <c r="AD158" s="7">
        <f t="shared" si="26"/>
        <v>18</v>
      </c>
      <c r="AE158" s="6" t="str">
        <f>INDEX(地区归属!B:B,MATCH(J158,地区归属!A:A,0))</f>
        <v>PENINSULA</v>
      </c>
      <c r="AF158" s="6" t="str">
        <f t="shared" si="21"/>
        <v>A</v>
      </c>
      <c r="AG158">
        <f>IF(AC158&gt;6,SUMIFS(合同收费标准!G:G,合同收费标准!B:B,导入发票明细!AE158,合同收费标准!E:E,导入发票明细!AF158,合同收费标准!F:F,"MAS"),SUMIFS(合同收费标准!G:G,合同收费标准!B:B,导入发票明细!AE158,合同收费标准!E:E,导入发票明细!AF158,合同收费标准!F:F,导入发票明细!AC158))</f>
        <v>3.4</v>
      </c>
      <c r="AH158">
        <f t="shared" si="22"/>
        <v>27.2</v>
      </c>
      <c r="AI158" s="7">
        <f t="shared" si="23"/>
        <v>0</v>
      </c>
      <c r="AK158">
        <f>SUMIFS(CBL托收登记!D:D,CBL托收登记!E:E,N157)</f>
        <v>0</v>
      </c>
      <c r="AM158" s="7">
        <f t="shared" si="24"/>
        <v>0</v>
      </c>
      <c r="AN158" s="7">
        <f t="shared" si="25"/>
        <v>0</v>
      </c>
    </row>
    <row r="159" spans="1:41" x14ac:dyDescent="0.25">
      <c r="A159" s="1">
        <v>45131</v>
      </c>
      <c r="C159" s="2" t="s">
        <v>582</v>
      </c>
      <c r="F159" s="6">
        <v>5</v>
      </c>
      <c r="H159">
        <v>96</v>
      </c>
      <c r="J159" t="s">
        <v>145</v>
      </c>
      <c r="M159" s="10" t="s">
        <v>744</v>
      </c>
      <c r="N159" t="s">
        <v>326</v>
      </c>
      <c r="Q159" s="7">
        <v>19</v>
      </c>
      <c r="AA159" s="7">
        <v>19</v>
      </c>
      <c r="AC159">
        <f t="shared" si="20"/>
        <v>5</v>
      </c>
      <c r="AD159" s="7">
        <f t="shared" si="26"/>
        <v>17.2</v>
      </c>
      <c r="AE159" s="6" t="str">
        <f>INDEX(地区归属!B:B,MATCH(J159,地区归属!A:A,0))</f>
        <v>PENINSULA</v>
      </c>
      <c r="AF159" s="6" t="str">
        <f t="shared" si="21"/>
        <v>A</v>
      </c>
      <c r="AG159">
        <f>IF(AC159&gt;6,SUMIFS(合同收费标准!G:G,合同收费标准!B:B,导入发票明细!AE159,合同收费标准!E:E,导入发票明细!AF159,合同收费标准!F:F,"MAS"),SUMIFS(合同收费标准!G:G,合同收费标准!B:B,导入发票明细!AE159,合同收费标准!E:E,导入发票明细!AF159,合同收费标准!F:F,导入发票明细!AC159))</f>
        <v>3.8</v>
      </c>
      <c r="AH159">
        <f t="shared" si="22"/>
        <v>19</v>
      </c>
      <c r="AI159" s="7">
        <f t="shared" si="23"/>
        <v>0</v>
      </c>
      <c r="AK159">
        <f>SUMIFS(CBL托收登记!D:D,CBL托收登记!E:E,N158)</f>
        <v>0</v>
      </c>
      <c r="AM159" s="7">
        <f t="shared" si="24"/>
        <v>0</v>
      </c>
      <c r="AN159" s="7">
        <f t="shared" si="25"/>
        <v>0</v>
      </c>
    </row>
    <row r="160" spans="1:41" x14ac:dyDescent="0.25">
      <c r="A160" s="1">
        <v>45132</v>
      </c>
      <c r="C160" s="2" t="s">
        <v>583</v>
      </c>
      <c r="F160" s="6">
        <v>2</v>
      </c>
      <c r="H160">
        <v>20</v>
      </c>
      <c r="J160" t="s">
        <v>148</v>
      </c>
      <c r="M160" s="10" t="s">
        <v>745</v>
      </c>
      <c r="N160" t="s">
        <v>377</v>
      </c>
      <c r="Q160" s="7">
        <v>7.34</v>
      </c>
      <c r="AA160" s="7">
        <v>7.34</v>
      </c>
      <c r="AC160">
        <f t="shared" si="20"/>
        <v>2</v>
      </c>
      <c r="AD160" s="7">
        <f t="shared" si="26"/>
        <v>8</v>
      </c>
      <c r="AE160" s="6" t="str">
        <f>INDEX(地区归属!B:B,MATCH(J160,地区归属!A:A,0))</f>
        <v>Madrid</v>
      </c>
      <c r="AF160" s="6" t="str">
        <f t="shared" si="21"/>
        <v>A</v>
      </c>
      <c r="AG160">
        <f>IF(AC160&gt;6,SUMIFS(合同收费标准!G:G,合同收费标准!B:B,导入发票明细!AE160,合同收费标准!E:E,导入发票明细!AF160,合同收费标准!F:F,"MAS"),SUMIFS(合同收费标准!G:G,合同收费标准!B:B,导入发票明细!AE160,合同收费标准!E:E,导入发票明细!AF160,合同收费标准!F:F,导入发票明细!AC160))</f>
        <v>3.67</v>
      </c>
      <c r="AH160">
        <f t="shared" si="22"/>
        <v>7.34</v>
      </c>
      <c r="AI160" s="7">
        <f t="shared" si="23"/>
        <v>0</v>
      </c>
      <c r="AK160">
        <f>SUMIFS(CBL托收登记!D:D,CBL托收登记!E:E,N159)</f>
        <v>0</v>
      </c>
      <c r="AM160" s="7">
        <f t="shared" si="24"/>
        <v>0</v>
      </c>
      <c r="AN160" s="7">
        <f t="shared" si="25"/>
        <v>0</v>
      </c>
    </row>
    <row r="161" spans="1:40" x14ac:dyDescent="0.25">
      <c r="A161" s="1">
        <v>45132</v>
      </c>
      <c r="C161" s="2" t="s">
        <v>583</v>
      </c>
      <c r="F161" s="6">
        <v>2</v>
      </c>
      <c r="H161">
        <v>20</v>
      </c>
      <c r="J161" t="s">
        <v>148</v>
      </c>
      <c r="M161" s="10" t="s">
        <v>745</v>
      </c>
      <c r="N161" t="s">
        <v>0</v>
      </c>
      <c r="W161" s="7">
        <v>8.94</v>
      </c>
      <c r="AA161" s="7">
        <v>8.94</v>
      </c>
      <c r="AC161">
        <f t="shared" si="20"/>
        <v>0</v>
      </c>
      <c r="AD161" s="7">
        <f t="shared" si="26"/>
        <v>0</v>
      </c>
      <c r="AE161" s="6" t="str">
        <f>INDEX(地区归属!B:B,MATCH(J161,地区归属!A:A,0))</f>
        <v>Madrid</v>
      </c>
      <c r="AF161" s="6" t="str">
        <f t="shared" si="21"/>
        <v>A</v>
      </c>
      <c r="AG161">
        <f>IF(AC161&gt;6,SUMIFS(合同收费标准!G:G,合同收费标准!B:B,导入发票明细!AE161,合同收费标准!E:E,导入发票明细!AF161,合同收费标准!F:F,"MAS"),SUMIFS(合同收费标准!G:G,合同收费标准!B:B,导入发票明细!AE161,合同收费标准!E:E,导入发票明细!AF161,合同收费标准!F:F,导入发票明细!AC161))</f>
        <v>0</v>
      </c>
      <c r="AH161">
        <f t="shared" si="22"/>
        <v>0</v>
      </c>
      <c r="AI161" s="7">
        <f t="shared" si="23"/>
        <v>8.94</v>
      </c>
      <c r="AK161">
        <f>SUMIFS(CBL托收登记!D:D,CBL托收登记!E:E,N160)</f>
        <v>446.9</v>
      </c>
      <c r="AM161" s="7">
        <f t="shared" si="24"/>
        <v>8.9380000000000006</v>
      </c>
      <c r="AN161" s="7">
        <f t="shared" si="25"/>
        <v>1.9999999999988916E-3</v>
      </c>
    </row>
    <row r="162" spans="1:40" x14ac:dyDescent="0.25">
      <c r="A162" s="1">
        <v>45132</v>
      </c>
      <c r="C162" s="2" t="s">
        <v>584</v>
      </c>
      <c r="F162" s="6">
        <v>2</v>
      </c>
      <c r="H162">
        <v>36</v>
      </c>
      <c r="J162" t="s">
        <v>348</v>
      </c>
      <c r="M162" s="10" t="s">
        <v>746</v>
      </c>
      <c r="N162" t="s">
        <v>378</v>
      </c>
      <c r="Q162" s="7">
        <v>9.6</v>
      </c>
      <c r="AA162" s="7">
        <v>9.6</v>
      </c>
      <c r="AC162">
        <f t="shared" si="20"/>
        <v>2</v>
      </c>
      <c r="AD162" s="7">
        <f t="shared" si="26"/>
        <v>16</v>
      </c>
      <c r="AE162" s="6" t="str">
        <f>INDEX(地区归属!B:B,MATCH(J162,地区归属!A:A,0))</f>
        <v>PENINSULA</v>
      </c>
      <c r="AF162" s="6" t="str">
        <f t="shared" si="21"/>
        <v>A</v>
      </c>
      <c r="AG162">
        <f>IF(AC162&gt;6,SUMIFS(合同收费标准!G:G,合同收费标准!B:B,导入发票明细!AE162,合同收费标准!E:E,导入发票明细!AF162,合同收费标准!F:F,"MAS"),SUMIFS(合同收费标准!G:G,合同收费标准!B:B,导入发票明细!AE162,合同收费标准!E:E,导入发票明细!AF162,合同收费标准!F:F,导入发票明细!AC162))</f>
        <v>4.8</v>
      </c>
      <c r="AH162">
        <f t="shared" si="22"/>
        <v>9.6</v>
      </c>
      <c r="AI162" s="7">
        <f t="shared" si="23"/>
        <v>0</v>
      </c>
      <c r="AK162">
        <f>SUMIFS(CBL托收登记!D:D,CBL托收登记!E:E,N161)</f>
        <v>0</v>
      </c>
      <c r="AM162" s="7">
        <f t="shared" si="24"/>
        <v>0</v>
      </c>
      <c r="AN162" s="7">
        <f t="shared" si="25"/>
        <v>0</v>
      </c>
    </row>
    <row r="163" spans="1:40" x14ac:dyDescent="0.25">
      <c r="A163" s="1">
        <v>45132</v>
      </c>
      <c r="C163" s="2" t="s">
        <v>585</v>
      </c>
      <c r="F163" s="6">
        <v>2</v>
      </c>
      <c r="H163">
        <v>23</v>
      </c>
      <c r="J163" t="s">
        <v>343</v>
      </c>
      <c r="M163" s="10" t="s">
        <v>747</v>
      </c>
      <c r="N163" t="s">
        <v>379</v>
      </c>
      <c r="Q163" s="7">
        <v>7.34</v>
      </c>
      <c r="AA163" s="7">
        <v>7.34</v>
      </c>
      <c r="AC163">
        <f t="shared" si="20"/>
        <v>2</v>
      </c>
      <c r="AD163" s="7">
        <f t="shared" si="26"/>
        <v>9.5</v>
      </c>
      <c r="AE163" s="6" t="str">
        <f>INDEX(地区归属!B:B,MATCH(J163,地区归属!A:A,0))</f>
        <v>Madrid</v>
      </c>
      <c r="AF163" s="6" t="str">
        <f t="shared" si="21"/>
        <v>A</v>
      </c>
      <c r="AG163">
        <f>IF(AC163&gt;6,SUMIFS(合同收费标准!G:G,合同收费标准!B:B,导入发票明细!AE163,合同收费标准!E:E,导入发票明细!AF163,合同收费标准!F:F,"MAS"),SUMIFS(合同收费标准!G:G,合同收费标准!B:B,导入发票明细!AE163,合同收费标准!E:E,导入发票明细!AF163,合同收费标准!F:F,导入发票明细!AC163))</f>
        <v>3.67</v>
      </c>
      <c r="AH163">
        <f t="shared" si="22"/>
        <v>7.34</v>
      </c>
      <c r="AI163" s="7">
        <f t="shared" si="23"/>
        <v>0</v>
      </c>
      <c r="AK163">
        <f>SUMIFS(CBL托收登记!D:D,CBL托收登记!E:E,N162)</f>
        <v>0</v>
      </c>
      <c r="AM163" s="7">
        <f t="shared" si="24"/>
        <v>0</v>
      </c>
      <c r="AN163" s="7">
        <f t="shared" si="25"/>
        <v>0</v>
      </c>
    </row>
    <row r="164" spans="1:40" x14ac:dyDescent="0.25">
      <c r="A164" s="1">
        <v>45132</v>
      </c>
      <c r="C164" s="2" t="s">
        <v>585</v>
      </c>
      <c r="F164" s="6">
        <v>2</v>
      </c>
      <c r="H164">
        <v>23</v>
      </c>
      <c r="J164" t="s">
        <v>343</v>
      </c>
      <c r="M164" s="10" t="s">
        <v>747</v>
      </c>
      <c r="N164" t="s">
        <v>0</v>
      </c>
      <c r="W164" s="7">
        <v>8.06</v>
      </c>
      <c r="AA164" s="7">
        <v>8.06</v>
      </c>
      <c r="AC164">
        <f t="shared" si="20"/>
        <v>0</v>
      </c>
      <c r="AD164" s="7">
        <f t="shared" si="26"/>
        <v>0</v>
      </c>
      <c r="AE164" s="6" t="str">
        <f>INDEX(地区归属!B:B,MATCH(J164,地区归属!A:A,0))</f>
        <v>Madrid</v>
      </c>
      <c r="AF164" s="6" t="str">
        <f t="shared" si="21"/>
        <v>A</v>
      </c>
      <c r="AG164">
        <f>IF(AC164&gt;6,SUMIFS(合同收费标准!G:G,合同收费标准!B:B,导入发票明细!AE164,合同收费标准!E:E,导入发票明细!AF164,合同收费标准!F:F,"MAS"),SUMIFS(合同收费标准!G:G,合同收费标准!B:B,导入发票明细!AE164,合同收费标准!E:E,导入发票明细!AF164,合同收费标准!F:F,导入发票明细!AC164))</f>
        <v>0</v>
      </c>
      <c r="AH164">
        <f t="shared" si="22"/>
        <v>0</v>
      </c>
      <c r="AI164" s="7">
        <f t="shared" si="23"/>
        <v>8.06</v>
      </c>
      <c r="AK164">
        <f>SUMIFS(CBL托收登记!D:D,CBL托收登记!E:E,N163)</f>
        <v>402.91</v>
      </c>
      <c r="AM164" s="7">
        <f t="shared" si="24"/>
        <v>8.0582000000000011</v>
      </c>
      <c r="AN164" s="7">
        <f t="shared" si="25"/>
        <v>1.7999999999993577E-3</v>
      </c>
    </row>
    <row r="165" spans="1:40" x14ac:dyDescent="0.25">
      <c r="A165" s="1">
        <v>45132</v>
      </c>
      <c r="C165" s="2" t="s">
        <v>586</v>
      </c>
      <c r="F165" s="6">
        <v>3</v>
      </c>
      <c r="H165">
        <v>58</v>
      </c>
      <c r="J165" t="s">
        <v>148</v>
      </c>
      <c r="M165" s="10" t="s">
        <v>748</v>
      </c>
      <c r="N165" t="s">
        <v>271</v>
      </c>
      <c r="Q165" s="7">
        <v>10.199999999999999</v>
      </c>
      <c r="AA165" s="7">
        <v>10.199999999999999</v>
      </c>
      <c r="AC165">
        <f t="shared" si="20"/>
        <v>3</v>
      </c>
      <c r="AD165" s="7">
        <f t="shared" si="26"/>
        <v>17.333333333333332</v>
      </c>
      <c r="AE165" s="6" t="str">
        <f>INDEX(地区归属!B:B,MATCH(J165,地区归属!A:A,0))</f>
        <v>Madrid</v>
      </c>
      <c r="AF165" s="6" t="str">
        <f t="shared" si="21"/>
        <v>A</v>
      </c>
      <c r="AG165">
        <f>IF(AC165&gt;6,SUMIFS(合同收费标准!G:G,合同收费标准!B:B,导入发票明细!AE165,合同收费标准!E:E,导入发票明细!AF165,合同收费标准!F:F,"MAS"),SUMIFS(合同收费标准!G:G,合同收费标准!B:B,导入发票明细!AE165,合同收费标准!E:E,导入发票明细!AF165,合同收费标准!F:F,导入发票明细!AC165))</f>
        <v>3.4</v>
      </c>
      <c r="AH165">
        <f t="shared" si="22"/>
        <v>10.199999999999999</v>
      </c>
      <c r="AI165" s="7">
        <f t="shared" si="23"/>
        <v>0</v>
      </c>
      <c r="AK165">
        <f>SUMIFS(CBL托收登记!D:D,CBL托收登记!E:E,N164)</f>
        <v>0</v>
      </c>
      <c r="AM165" s="7">
        <f t="shared" si="24"/>
        <v>0</v>
      </c>
      <c r="AN165" s="7">
        <f t="shared" si="25"/>
        <v>0</v>
      </c>
    </row>
    <row r="166" spans="1:40" x14ac:dyDescent="0.25">
      <c r="A166" s="1">
        <v>45132</v>
      </c>
      <c r="C166" s="2" t="s">
        <v>587</v>
      </c>
      <c r="F166" s="6">
        <v>2</v>
      </c>
      <c r="H166">
        <v>30</v>
      </c>
      <c r="J166" t="s">
        <v>349</v>
      </c>
      <c r="M166" s="10" t="s">
        <v>749</v>
      </c>
      <c r="N166" t="s">
        <v>380</v>
      </c>
      <c r="Q166" s="7">
        <v>9.6</v>
      </c>
      <c r="AA166" s="7">
        <v>9.6</v>
      </c>
      <c r="AC166">
        <f t="shared" si="20"/>
        <v>2</v>
      </c>
      <c r="AD166" s="7">
        <f t="shared" si="26"/>
        <v>13</v>
      </c>
      <c r="AE166" s="6" t="str">
        <f>INDEX(地区归属!B:B,MATCH(J166,地区归属!A:A,0))</f>
        <v>PENINSULA</v>
      </c>
      <c r="AF166" s="6" t="str">
        <f t="shared" si="21"/>
        <v>A</v>
      </c>
      <c r="AG166">
        <f>IF(AC166&gt;6,SUMIFS(合同收费标准!G:G,合同收费标准!B:B,导入发票明细!AE166,合同收费标准!E:E,导入发票明细!AF166,合同收费标准!F:F,"MAS"),SUMIFS(合同收费标准!G:G,合同收费标准!B:B,导入发票明细!AE166,合同收费标准!E:E,导入发票明细!AF166,合同收费标准!F:F,导入发票明细!AC166))</f>
        <v>4.8</v>
      </c>
      <c r="AH166">
        <f t="shared" si="22"/>
        <v>9.6</v>
      </c>
      <c r="AI166" s="7">
        <f t="shared" si="23"/>
        <v>0</v>
      </c>
      <c r="AK166">
        <f>SUMIFS(CBL托收登记!D:D,CBL托收登记!E:E,N165)</f>
        <v>349.42</v>
      </c>
      <c r="AM166" s="7">
        <f t="shared" si="24"/>
        <v>6.9884000000000004</v>
      </c>
      <c r="AN166" s="7">
        <f t="shared" si="25"/>
        <v>-6.9884000000000004</v>
      </c>
    </row>
    <row r="167" spans="1:40" x14ac:dyDescent="0.25">
      <c r="A167" s="1">
        <v>45132</v>
      </c>
      <c r="C167" s="2" t="s">
        <v>588</v>
      </c>
      <c r="F167" s="6">
        <v>3</v>
      </c>
      <c r="H167">
        <v>47</v>
      </c>
      <c r="J167" t="s">
        <v>350</v>
      </c>
      <c r="M167" s="10" t="s">
        <v>750</v>
      </c>
      <c r="N167" t="s">
        <v>381</v>
      </c>
      <c r="Q167" s="7">
        <v>12.72</v>
      </c>
      <c r="AA167" s="7">
        <v>12.72</v>
      </c>
      <c r="AC167">
        <f t="shared" ref="AC167:AC211" si="28">IF(ISBLANK(Q167),0,F167)</f>
        <v>3</v>
      </c>
      <c r="AD167" s="7">
        <f t="shared" si="26"/>
        <v>13.666666666666666</v>
      </c>
      <c r="AE167" s="6" t="str">
        <f>INDEX(地区归属!B:B,MATCH(J167,地区归属!A:A,0))</f>
        <v>PENINSULA</v>
      </c>
      <c r="AF167" s="6" t="str">
        <f t="shared" ref="AF167:AF211" si="29">IF(AD167&lt;=19,"A",IF(AD167&lt;230,"B",IF(AD167&lt;307,"C","D")))</f>
        <v>A</v>
      </c>
      <c r="AG167">
        <f>IF(AC167&gt;6,SUMIFS(合同收费标准!G:G,合同收费标准!B:B,导入发票明细!AE167,合同收费标准!E:E,导入发票明细!AF167,合同收费标准!F:F,"MAS"),SUMIFS(合同收费标准!G:G,合同收费标准!B:B,导入发票明细!AE167,合同收费标准!E:E,导入发票明细!AF167,合同收费标准!F:F,导入发票明细!AC167))</f>
        <v>4.24</v>
      </c>
      <c r="AH167">
        <f t="shared" ref="AH167:AH211" si="30">AC167*AG167</f>
        <v>12.72</v>
      </c>
      <c r="AI167" s="7">
        <f t="shared" ref="AI167:AI211" si="31">AA167-AH167</f>
        <v>0</v>
      </c>
      <c r="AK167">
        <f>SUMIFS(CBL托收登记!D:D,CBL托收登记!E:E,N166)</f>
        <v>0</v>
      </c>
      <c r="AM167" s="7">
        <f t="shared" ref="AM167:AM211" si="32">IF(AK167=0,0,IF(AK167*0.02&lt;3.2,3.2,AK167*0.02))</f>
        <v>0</v>
      </c>
      <c r="AN167" s="7">
        <f t="shared" ref="AN167:AN211" si="33">AI167-AM167</f>
        <v>0</v>
      </c>
    </row>
    <row r="168" spans="1:40" x14ac:dyDescent="0.25">
      <c r="A168" s="1">
        <v>45132</v>
      </c>
      <c r="C168" s="2" t="s">
        <v>589</v>
      </c>
      <c r="F168" s="6">
        <v>3</v>
      </c>
      <c r="H168">
        <v>30</v>
      </c>
      <c r="J168" t="s">
        <v>157</v>
      </c>
      <c r="M168" s="10" t="s">
        <v>751</v>
      </c>
      <c r="N168" t="s">
        <v>208</v>
      </c>
      <c r="Q168" s="7">
        <v>12.72</v>
      </c>
      <c r="AA168" s="7">
        <v>12.72</v>
      </c>
      <c r="AC168">
        <f t="shared" si="28"/>
        <v>3</v>
      </c>
      <c r="AD168" s="7">
        <f t="shared" si="26"/>
        <v>8</v>
      </c>
      <c r="AE168" s="6" t="str">
        <f>INDEX(地区归属!B:B,MATCH(J168,地区归属!A:A,0))</f>
        <v>PENINSULA</v>
      </c>
      <c r="AF168" s="6" t="str">
        <f t="shared" si="29"/>
        <v>A</v>
      </c>
      <c r="AG168">
        <f>IF(AC168&gt;6,SUMIFS(合同收费标准!G:G,合同收费标准!B:B,导入发票明细!AE168,合同收费标准!E:E,导入发票明细!AF168,合同收费标准!F:F,"MAS"),SUMIFS(合同收费标准!G:G,合同收费标准!B:B,导入发票明细!AE168,合同收费标准!E:E,导入发票明细!AF168,合同收费标准!F:F,导入发票明细!AC168))</f>
        <v>4.24</v>
      </c>
      <c r="AH168">
        <f t="shared" si="30"/>
        <v>12.72</v>
      </c>
      <c r="AI168" s="7">
        <f t="shared" si="31"/>
        <v>0</v>
      </c>
      <c r="AK168">
        <f>SUMIFS(CBL托收登记!D:D,CBL托收登记!E:E,N167)</f>
        <v>0</v>
      </c>
      <c r="AM168" s="7">
        <f t="shared" si="32"/>
        <v>0</v>
      </c>
      <c r="AN168" s="7">
        <f t="shared" si="33"/>
        <v>0</v>
      </c>
    </row>
    <row r="169" spans="1:40" x14ac:dyDescent="0.25">
      <c r="A169" s="1">
        <v>45132</v>
      </c>
      <c r="C169" s="2" t="s">
        <v>590</v>
      </c>
      <c r="F169" s="6">
        <v>1</v>
      </c>
      <c r="H169">
        <v>12</v>
      </c>
      <c r="J169" t="s">
        <v>346</v>
      </c>
      <c r="M169" s="10" t="s">
        <v>752</v>
      </c>
      <c r="N169" t="s">
        <v>406</v>
      </c>
      <c r="Q169" s="7">
        <v>6.42</v>
      </c>
      <c r="AA169" s="7">
        <v>6.42</v>
      </c>
      <c r="AC169">
        <f t="shared" si="28"/>
        <v>1</v>
      </c>
      <c r="AD169" s="7">
        <f t="shared" si="26"/>
        <v>10</v>
      </c>
      <c r="AE169" s="6" t="str">
        <f>INDEX(地区归属!B:B,MATCH(J169,地区归属!A:A,0))</f>
        <v>PENINSULA</v>
      </c>
      <c r="AF169" s="6" t="str">
        <f t="shared" si="29"/>
        <v>A</v>
      </c>
      <c r="AG169">
        <f>IF(AC169&gt;6,SUMIFS(合同收费标准!G:G,合同收费标准!B:B,导入发票明细!AE169,合同收费标准!E:E,导入发票明细!AF169,合同收费标准!F:F,"MAS"),SUMIFS(合同收费标准!G:G,合同收费标准!B:B,导入发票明细!AE169,合同收费标准!E:E,导入发票明细!AF169,合同收费标准!F:F,导入发票明细!AC169))</f>
        <v>6.42</v>
      </c>
      <c r="AH169">
        <f t="shared" si="30"/>
        <v>6.42</v>
      </c>
      <c r="AI169" s="7">
        <f t="shared" si="31"/>
        <v>0</v>
      </c>
      <c r="AK169">
        <f>SUMIFS(CBL托收登记!D:D,CBL托收登记!E:E,N168)</f>
        <v>0</v>
      </c>
      <c r="AM169" s="7">
        <f t="shared" si="32"/>
        <v>0</v>
      </c>
      <c r="AN169" s="7">
        <f t="shared" si="33"/>
        <v>0</v>
      </c>
    </row>
    <row r="170" spans="1:40" x14ac:dyDescent="0.25">
      <c r="A170" s="1">
        <v>45132</v>
      </c>
      <c r="C170" s="2" t="s">
        <v>590</v>
      </c>
      <c r="F170" s="6">
        <v>1</v>
      </c>
      <c r="H170">
        <v>12</v>
      </c>
      <c r="J170" t="s">
        <v>346</v>
      </c>
      <c r="M170" s="10" t="s">
        <v>752</v>
      </c>
      <c r="N170" t="s">
        <v>0</v>
      </c>
      <c r="W170" s="7">
        <v>3.98</v>
      </c>
      <c r="AA170" s="7">
        <v>3.98</v>
      </c>
      <c r="AC170">
        <f t="shared" si="28"/>
        <v>0</v>
      </c>
      <c r="AD170" s="7">
        <f t="shared" si="26"/>
        <v>0</v>
      </c>
      <c r="AE170" s="6" t="str">
        <f>INDEX(地区归属!B:B,MATCH(J170,地区归属!A:A,0))</f>
        <v>PENINSULA</v>
      </c>
      <c r="AF170" s="6" t="str">
        <f t="shared" si="29"/>
        <v>A</v>
      </c>
      <c r="AG170">
        <f>IF(AC170&gt;6,SUMIFS(合同收费标准!G:G,合同收费标准!B:B,导入发票明细!AE170,合同收费标准!E:E,导入发票明细!AF170,合同收费标准!F:F,"MAS"),SUMIFS(合同收费标准!G:G,合同收费标准!B:B,导入发票明细!AE170,合同收费标准!E:E,导入发票明细!AF170,合同收费标准!F:F,导入发票明细!AC170))</f>
        <v>0</v>
      </c>
      <c r="AH170">
        <f t="shared" si="30"/>
        <v>0</v>
      </c>
      <c r="AI170" s="7">
        <f t="shared" si="31"/>
        <v>3.98</v>
      </c>
      <c r="AK170">
        <f>SUMIFS(CBL托收登记!D:D,CBL托收登记!E:E,N169)</f>
        <v>199.13</v>
      </c>
      <c r="AM170" s="7">
        <f t="shared" si="32"/>
        <v>3.9826000000000001</v>
      </c>
      <c r="AN170" s="7">
        <f t="shared" si="33"/>
        <v>-2.6000000000001577E-3</v>
      </c>
    </row>
    <row r="171" spans="1:40" x14ac:dyDescent="0.25">
      <c r="A171" s="1">
        <v>45132</v>
      </c>
      <c r="C171" s="2" t="s">
        <v>591</v>
      </c>
      <c r="F171" s="6">
        <v>2</v>
      </c>
      <c r="H171">
        <v>38</v>
      </c>
      <c r="J171" t="s">
        <v>382</v>
      </c>
      <c r="M171" s="10" t="s">
        <v>404</v>
      </c>
      <c r="N171" t="s">
        <v>407</v>
      </c>
      <c r="Q171" s="7">
        <v>9.6</v>
      </c>
      <c r="AA171" s="7">
        <v>9.6</v>
      </c>
      <c r="AC171">
        <f t="shared" si="28"/>
        <v>2</v>
      </c>
      <c r="AD171" s="7">
        <f t="shared" si="26"/>
        <v>17</v>
      </c>
      <c r="AE171" s="6" t="str">
        <f>INDEX(地区归属!B:B,MATCH(J171,地区归属!A:A,0))</f>
        <v>PENINSULA</v>
      </c>
      <c r="AF171" s="6" t="str">
        <f t="shared" si="29"/>
        <v>A</v>
      </c>
      <c r="AG171">
        <f>IF(AC171&gt;6,SUMIFS(合同收费标准!G:G,合同收费标准!B:B,导入发票明细!AE171,合同收费标准!E:E,导入发票明细!AF171,合同收费标准!F:F,"MAS"),SUMIFS(合同收费标准!G:G,合同收费标准!B:B,导入发票明细!AE171,合同收费标准!E:E,导入发票明细!AF171,合同收费标准!F:F,导入发票明细!AC171))</f>
        <v>4.8</v>
      </c>
      <c r="AH171">
        <f t="shared" si="30"/>
        <v>9.6</v>
      </c>
      <c r="AI171" s="7">
        <f t="shared" si="31"/>
        <v>0</v>
      </c>
      <c r="AK171">
        <f>SUMIFS(CBL托收登记!D:D,CBL托收登记!E:E,N170)</f>
        <v>0</v>
      </c>
      <c r="AM171" s="7">
        <f t="shared" si="32"/>
        <v>0</v>
      </c>
      <c r="AN171" s="7">
        <f t="shared" si="33"/>
        <v>0</v>
      </c>
    </row>
    <row r="172" spans="1:40" x14ac:dyDescent="0.25">
      <c r="A172" s="1">
        <v>45132</v>
      </c>
      <c r="C172" s="2" t="s">
        <v>592</v>
      </c>
      <c r="F172" s="6">
        <v>1</v>
      </c>
      <c r="H172">
        <v>18</v>
      </c>
      <c r="J172" t="s">
        <v>383</v>
      </c>
      <c r="M172" s="10" t="s">
        <v>753</v>
      </c>
      <c r="N172" t="s">
        <v>408</v>
      </c>
      <c r="Q172" s="7">
        <v>6.42</v>
      </c>
      <c r="AA172" s="7">
        <v>6.42</v>
      </c>
      <c r="AC172">
        <f t="shared" si="28"/>
        <v>1</v>
      </c>
      <c r="AD172" s="7">
        <f t="shared" si="26"/>
        <v>16</v>
      </c>
      <c r="AE172" s="6" t="str">
        <f>INDEX(地区归属!B:B,MATCH(J172,地区归属!A:A,0))</f>
        <v>PENINSULA</v>
      </c>
      <c r="AF172" s="6" t="str">
        <f t="shared" si="29"/>
        <v>A</v>
      </c>
      <c r="AG172">
        <f>IF(AC172&gt;6,SUMIFS(合同收费标准!G:G,合同收费标准!B:B,导入发票明细!AE172,合同收费标准!E:E,导入发票明细!AF172,合同收费标准!F:F,"MAS"),SUMIFS(合同收费标准!G:G,合同收费标准!B:B,导入发票明细!AE172,合同收费标准!E:E,导入发票明细!AF172,合同收费标准!F:F,导入发票明细!AC172))</f>
        <v>6.42</v>
      </c>
      <c r="AH172">
        <f t="shared" si="30"/>
        <v>6.42</v>
      </c>
      <c r="AI172" s="7">
        <f t="shared" si="31"/>
        <v>0</v>
      </c>
      <c r="AK172">
        <f>SUMIFS(CBL托收登记!D:D,CBL托收登记!E:E,N171)</f>
        <v>0</v>
      </c>
      <c r="AM172" s="7">
        <f t="shared" si="32"/>
        <v>0</v>
      </c>
      <c r="AN172" s="7">
        <f t="shared" si="33"/>
        <v>0</v>
      </c>
    </row>
    <row r="173" spans="1:40" x14ac:dyDescent="0.25">
      <c r="A173" s="1">
        <v>45133</v>
      </c>
      <c r="C173" s="2" t="s">
        <v>593</v>
      </c>
      <c r="F173" s="6">
        <v>4</v>
      </c>
      <c r="H173">
        <v>77</v>
      </c>
      <c r="J173" t="s">
        <v>384</v>
      </c>
      <c r="M173" s="10" t="s">
        <v>754</v>
      </c>
      <c r="N173" t="s">
        <v>409</v>
      </c>
      <c r="Q173" s="7">
        <v>12</v>
      </c>
      <c r="AA173" s="7">
        <v>12</v>
      </c>
      <c r="AC173">
        <f t="shared" si="28"/>
        <v>4</v>
      </c>
      <c r="AD173" s="7">
        <f t="shared" si="26"/>
        <v>17.25</v>
      </c>
      <c r="AE173" s="6" t="str">
        <f>INDEX(地区归属!B:B,MATCH(J173,地区归属!A:A,0))</f>
        <v>Madrid</v>
      </c>
      <c r="AF173" s="6" t="str">
        <f t="shared" si="29"/>
        <v>A</v>
      </c>
      <c r="AG173">
        <f>IF(AC173&gt;6,SUMIFS(合同收费标准!G:G,合同收费标准!B:B,导入发票明细!AE173,合同收费标准!E:E,导入发票明细!AF173,合同收费标准!F:F,"MAS"),SUMIFS(合同收费标准!G:G,合同收费标准!B:B,导入发票明细!AE173,合同收费标准!E:E,导入发票明细!AF173,合同收费标准!F:F,导入发票明细!AC173))</f>
        <v>3</v>
      </c>
      <c r="AH173">
        <f t="shared" si="30"/>
        <v>12</v>
      </c>
      <c r="AI173" s="7">
        <f t="shared" si="31"/>
        <v>0</v>
      </c>
      <c r="AK173">
        <f>SUMIFS(CBL托收登记!D:D,CBL托收登记!E:E,N172)</f>
        <v>0</v>
      </c>
      <c r="AM173" s="7">
        <f t="shared" si="32"/>
        <v>0</v>
      </c>
      <c r="AN173" s="7">
        <f t="shared" si="33"/>
        <v>0</v>
      </c>
    </row>
    <row r="174" spans="1:40" x14ac:dyDescent="0.25">
      <c r="A174" s="1">
        <v>45133</v>
      </c>
      <c r="C174" s="2" t="s">
        <v>594</v>
      </c>
      <c r="F174" s="6">
        <v>2</v>
      </c>
      <c r="H174">
        <v>38</v>
      </c>
      <c r="J174" t="s">
        <v>148</v>
      </c>
      <c r="M174" s="10" t="s">
        <v>755</v>
      </c>
      <c r="N174" t="s">
        <v>410</v>
      </c>
      <c r="Q174" s="7">
        <v>7.34</v>
      </c>
      <c r="AA174" s="7">
        <v>7.34</v>
      </c>
      <c r="AC174">
        <f t="shared" si="28"/>
        <v>2</v>
      </c>
      <c r="AD174" s="7">
        <f t="shared" si="26"/>
        <v>17</v>
      </c>
      <c r="AE174" s="6" t="str">
        <f>INDEX(地区归属!B:B,MATCH(J174,地区归属!A:A,0))</f>
        <v>Madrid</v>
      </c>
      <c r="AF174" s="6" t="str">
        <f t="shared" si="29"/>
        <v>A</v>
      </c>
      <c r="AG174">
        <f>IF(AC174&gt;6,SUMIFS(合同收费标准!G:G,合同收费标准!B:B,导入发票明细!AE174,合同收费标准!E:E,导入发票明细!AF174,合同收费标准!F:F,"MAS"),SUMIFS(合同收费标准!G:G,合同收费标准!B:B,导入发票明细!AE174,合同收费标准!E:E,导入发票明细!AF174,合同收费标准!F:F,导入发票明细!AC174))</f>
        <v>3.67</v>
      </c>
      <c r="AH174">
        <f t="shared" si="30"/>
        <v>7.34</v>
      </c>
      <c r="AI174" s="7">
        <f t="shared" si="31"/>
        <v>0</v>
      </c>
      <c r="AK174">
        <f>SUMIFS(CBL托收登记!D:D,CBL托收登记!E:E,N173)</f>
        <v>0</v>
      </c>
      <c r="AM174" s="7">
        <f t="shared" si="32"/>
        <v>0</v>
      </c>
      <c r="AN174" s="7">
        <f t="shared" si="33"/>
        <v>0</v>
      </c>
    </row>
    <row r="175" spans="1:40" x14ac:dyDescent="0.25">
      <c r="A175" s="1">
        <v>45133</v>
      </c>
      <c r="C175" s="2" t="s">
        <v>595</v>
      </c>
      <c r="F175" s="6">
        <v>2</v>
      </c>
      <c r="H175">
        <v>28</v>
      </c>
      <c r="J175" t="s">
        <v>218</v>
      </c>
      <c r="M175" s="10" t="s">
        <v>756</v>
      </c>
      <c r="N175" t="s">
        <v>411</v>
      </c>
      <c r="Q175" s="7">
        <v>9.6</v>
      </c>
      <c r="AA175" s="7">
        <v>9.6</v>
      </c>
      <c r="AC175">
        <f t="shared" si="28"/>
        <v>2</v>
      </c>
      <c r="AD175" s="7">
        <f t="shared" si="26"/>
        <v>12</v>
      </c>
      <c r="AE175" s="6" t="str">
        <f>INDEX(地区归属!B:B,MATCH(J175,地区归属!A:A,0))</f>
        <v>PENINSULA</v>
      </c>
      <c r="AF175" s="6" t="str">
        <f t="shared" si="29"/>
        <v>A</v>
      </c>
      <c r="AG175">
        <f>IF(AC175&gt;6,SUMIFS(合同收费标准!G:G,合同收费标准!B:B,导入发票明细!AE175,合同收费标准!E:E,导入发票明细!AF175,合同收费标准!F:F,"MAS"),SUMIFS(合同收费标准!G:G,合同收费标准!B:B,导入发票明细!AE175,合同收费标准!E:E,导入发票明细!AF175,合同收费标准!F:F,导入发票明细!AC175))</f>
        <v>4.8</v>
      </c>
      <c r="AH175">
        <f t="shared" si="30"/>
        <v>9.6</v>
      </c>
      <c r="AI175" s="7">
        <f t="shared" si="31"/>
        <v>0</v>
      </c>
      <c r="AK175">
        <f>SUMIFS(CBL托收登记!D:D,CBL托收登记!E:E,N174)</f>
        <v>0</v>
      </c>
      <c r="AM175" s="7">
        <f t="shared" si="32"/>
        <v>0</v>
      </c>
      <c r="AN175" s="7">
        <f t="shared" si="33"/>
        <v>0</v>
      </c>
    </row>
    <row r="176" spans="1:40" x14ac:dyDescent="0.25">
      <c r="A176" s="1">
        <v>45133</v>
      </c>
      <c r="C176" s="2" t="s">
        <v>596</v>
      </c>
      <c r="F176" s="6">
        <v>1</v>
      </c>
      <c r="H176">
        <v>19</v>
      </c>
      <c r="J176" t="s">
        <v>218</v>
      </c>
      <c r="M176" s="10" t="s">
        <v>757</v>
      </c>
      <c r="N176" t="s">
        <v>412</v>
      </c>
      <c r="Q176" s="7">
        <v>6.42</v>
      </c>
      <c r="AA176" s="7">
        <v>6.42</v>
      </c>
      <c r="AC176">
        <f t="shared" si="28"/>
        <v>1</v>
      </c>
      <c r="AD176" s="7">
        <f t="shared" si="26"/>
        <v>17</v>
      </c>
      <c r="AE176" s="6" t="str">
        <f>INDEX(地区归属!B:B,MATCH(J176,地区归属!A:A,0))</f>
        <v>PENINSULA</v>
      </c>
      <c r="AF176" s="6" t="str">
        <f t="shared" si="29"/>
        <v>A</v>
      </c>
      <c r="AG176">
        <f>IF(AC176&gt;6,SUMIFS(合同收费标准!G:G,合同收费标准!B:B,导入发票明细!AE176,合同收费标准!E:E,导入发票明细!AF176,合同收费标准!F:F,"MAS"),SUMIFS(合同收费标准!G:G,合同收费标准!B:B,导入发票明细!AE176,合同收费标准!E:E,导入发票明细!AF176,合同收费标准!F:F,导入发票明细!AC176))</f>
        <v>6.42</v>
      </c>
      <c r="AH176">
        <f t="shared" si="30"/>
        <v>6.42</v>
      </c>
      <c r="AI176" s="7">
        <f t="shared" si="31"/>
        <v>0</v>
      </c>
      <c r="AK176">
        <f>SUMIFS(CBL托收登记!D:D,CBL托收登记!E:E,N175)</f>
        <v>0</v>
      </c>
      <c r="AM176" s="7">
        <f t="shared" si="32"/>
        <v>0</v>
      </c>
      <c r="AN176" s="7">
        <f t="shared" si="33"/>
        <v>0</v>
      </c>
    </row>
    <row r="177" spans="1:41" x14ac:dyDescent="0.25">
      <c r="A177" s="1">
        <v>45133</v>
      </c>
      <c r="C177" s="2" t="s">
        <v>596</v>
      </c>
      <c r="F177" s="6">
        <v>1</v>
      </c>
      <c r="H177">
        <v>19</v>
      </c>
      <c r="J177" t="s">
        <v>218</v>
      </c>
      <c r="M177" s="10" t="s">
        <v>757</v>
      </c>
      <c r="N177" t="s">
        <v>0</v>
      </c>
      <c r="W177" s="7">
        <v>8.1999999999999993</v>
      </c>
      <c r="AA177" s="7">
        <v>8.1999999999999993</v>
      </c>
      <c r="AC177">
        <f t="shared" si="28"/>
        <v>0</v>
      </c>
      <c r="AD177" s="7">
        <f t="shared" si="26"/>
        <v>0</v>
      </c>
      <c r="AE177" s="6" t="str">
        <f>INDEX(地区归属!B:B,MATCH(J177,地区归属!A:A,0))</f>
        <v>PENINSULA</v>
      </c>
      <c r="AF177" s="6" t="str">
        <f t="shared" si="29"/>
        <v>A</v>
      </c>
      <c r="AG177">
        <f>IF(AC177&gt;6,SUMIFS(合同收费标准!G:G,合同收费标准!B:B,导入发票明细!AE177,合同收费标准!E:E,导入发票明细!AF177,合同收费标准!F:F,"MAS"),SUMIFS(合同收费标准!G:G,合同收费标准!B:B,导入发票明细!AE177,合同收费标准!E:E,导入发票明细!AF177,合同收费标准!F:F,导入发票明细!AC177))</f>
        <v>0</v>
      </c>
      <c r="AH177">
        <f t="shared" si="30"/>
        <v>0</v>
      </c>
      <c r="AI177" s="7">
        <f t="shared" si="31"/>
        <v>8.1999999999999993</v>
      </c>
      <c r="AK177">
        <f>SUMIFS(CBL托收登记!D:D,CBL托收登记!E:E,N176)</f>
        <v>409.82</v>
      </c>
      <c r="AM177" s="7">
        <f t="shared" si="32"/>
        <v>8.1964000000000006</v>
      </c>
      <c r="AN177" s="7">
        <f t="shared" si="33"/>
        <v>3.5999999999987153E-3</v>
      </c>
    </row>
    <row r="178" spans="1:41" x14ac:dyDescent="0.25">
      <c r="A178" s="1">
        <v>45133</v>
      </c>
      <c r="C178" s="2" t="s">
        <v>597</v>
      </c>
      <c r="F178" s="6">
        <v>1</v>
      </c>
      <c r="H178">
        <v>326</v>
      </c>
      <c r="J178" t="s">
        <v>1</v>
      </c>
      <c r="M178" s="10" t="s">
        <v>758</v>
      </c>
      <c r="N178" t="s">
        <v>413</v>
      </c>
      <c r="Q178" s="7">
        <v>33.75</v>
      </c>
      <c r="AA178" s="7">
        <v>33.75</v>
      </c>
      <c r="AC178">
        <f t="shared" si="28"/>
        <v>1</v>
      </c>
      <c r="AD178" s="7">
        <v>200</v>
      </c>
      <c r="AE178" s="6" t="str">
        <f>INDEX(地区归属!B:B,MATCH(J178,地区归属!A:A,0))</f>
        <v>PENINSULA</v>
      </c>
      <c r="AF178" s="6" t="str">
        <f t="shared" si="29"/>
        <v>B</v>
      </c>
      <c r="AG178">
        <f>IF(AC178&gt;6,SUMIFS(合同收费标准!G:G,合同收费标准!B:B,导入发票明细!AE178,合同收费标准!E:E,导入发票明细!AF178,合同收费标准!F:F,"MAS"),SUMIFS(合同收费标准!G:G,合同收费标准!B:B,导入发票明细!AE178,合同收费标准!E:E,导入发票明细!AF178,合同收费标准!F:F,导入发票明细!AC178))</f>
        <v>33.75</v>
      </c>
      <c r="AH178">
        <f t="shared" si="30"/>
        <v>33.75</v>
      </c>
      <c r="AI178" s="7">
        <f t="shared" si="31"/>
        <v>0</v>
      </c>
      <c r="AK178">
        <f>SUMIFS(CBL托收登记!D:D,CBL托收登记!E:E,N177)</f>
        <v>0</v>
      </c>
      <c r="AM178" s="7">
        <f t="shared" si="32"/>
        <v>0</v>
      </c>
      <c r="AN178" s="7">
        <f t="shared" si="33"/>
        <v>0</v>
      </c>
    </row>
    <row r="179" spans="1:41" x14ac:dyDescent="0.25">
      <c r="A179" s="1">
        <v>45133</v>
      </c>
      <c r="C179" s="2" t="s">
        <v>598</v>
      </c>
      <c r="F179" s="6">
        <v>2</v>
      </c>
      <c r="H179">
        <v>38</v>
      </c>
      <c r="J179" t="s">
        <v>385</v>
      </c>
      <c r="M179" s="10" t="s">
        <v>759</v>
      </c>
      <c r="N179" t="s">
        <v>414</v>
      </c>
      <c r="Q179" s="7">
        <v>9.6</v>
      </c>
      <c r="AA179" s="7">
        <v>9.6</v>
      </c>
      <c r="AC179">
        <f t="shared" si="28"/>
        <v>2</v>
      </c>
      <c r="AD179" s="7">
        <f t="shared" si="26"/>
        <v>17</v>
      </c>
      <c r="AE179" s="6" t="str">
        <f>INDEX(地区归属!B:B,MATCH(J179,地区归属!A:A,0))</f>
        <v>PENINSULA</v>
      </c>
      <c r="AF179" s="6" t="str">
        <f t="shared" si="29"/>
        <v>A</v>
      </c>
      <c r="AG179">
        <f>IF(AC179&gt;6,SUMIFS(合同收费标准!G:G,合同收费标准!B:B,导入发票明细!AE179,合同收费标准!E:E,导入发票明细!AF179,合同收费标准!F:F,"MAS"),SUMIFS(合同收费标准!G:G,合同收费标准!B:B,导入发票明细!AE179,合同收费标准!E:E,导入发票明细!AF179,合同收费标准!F:F,导入发票明细!AC179))</f>
        <v>4.8</v>
      </c>
      <c r="AH179">
        <f t="shared" si="30"/>
        <v>9.6</v>
      </c>
      <c r="AI179" s="7">
        <f t="shared" si="31"/>
        <v>0</v>
      </c>
      <c r="AK179">
        <f>SUMIFS(CBL托收登记!D:D,CBL托收登记!E:E,N178)</f>
        <v>0</v>
      </c>
      <c r="AM179" s="7">
        <f t="shared" si="32"/>
        <v>0</v>
      </c>
      <c r="AN179" s="7">
        <f t="shared" si="33"/>
        <v>0</v>
      </c>
    </row>
    <row r="180" spans="1:41" x14ac:dyDescent="0.25">
      <c r="A180" s="1">
        <v>45134</v>
      </c>
      <c r="C180" s="2" t="s">
        <v>599</v>
      </c>
      <c r="F180" s="25">
        <v>1</v>
      </c>
      <c r="H180" s="26">
        <v>5</v>
      </c>
      <c r="J180" s="26" t="s">
        <v>386</v>
      </c>
      <c r="M180" s="10" t="s">
        <v>405</v>
      </c>
      <c r="N180" t="s">
        <v>415</v>
      </c>
      <c r="Q180" s="7">
        <v>33.75</v>
      </c>
      <c r="AA180" s="7">
        <v>33.75</v>
      </c>
      <c r="AC180" s="26">
        <f t="shared" si="28"/>
        <v>1</v>
      </c>
      <c r="AD180" s="27">
        <f t="shared" si="26"/>
        <v>3</v>
      </c>
      <c r="AE180" s="6" t="str">
        <f>INDEX(地区归属!B:B,MATCH(J180,地区归属!A:A,0))</f>
        <v>PENINSULA</v>
      </c>
      <c r="AF180" s="6" t="str">
        <f t="shared" si="29"/>
        <v>A</v>
      </c>
      <c r="AG180">
        <f>IF(AC180&gt;6,SUMIFS(合同收费标准!G:G,合同收费标准!B:B,导入发票明细!AE180,合同收费标准!E:E,导入发票明细!AF180,合同收费标准!F:F,"MAS"),SUMIFS(合同收费标准!G:G,合同收费标准!B:B,导入发票明细!AE180,合同收费标准!E:E,导入发票明细!AF180,合同收费标准!F:F,导入发票明细!AC180))</f>
        <v>6.42</v>
      </c>
      <c r="AH180">
        <f t="shared" si="30"/>
        <v>6.42</v>
      </c>
      <c r="AI180" s="7">
        <f t="shared" si="31"/>
        <v>27.33</v>
      </c>
      <c r="AJ180" s="26"/>
      <c r="AK180">
        <f>SUMIFS(CBL托收登记!D:D,CBL托收登记!E:E,N179)</f>
        <v>0</v>
      </c>
      <c r="AM180" s="7">
        <f t="shared" si="32"/>
        <v>0</v>
      </c>
      <c r="AN180" s="7">
        <f t="shared" si="33"/>
        <v>27.33</v>
      </c>
      <c r="AO180" s="26"/>
    </row>
    <row r="181" spans="1:41" x14ac:dyDescent="0.25">
      <c r="A181" s="1">
        <v>45134</v>
      </c>
      <c r="C181" s="2" t="s">
        <v>600</v>
      </c>
      <c r="F181" s="6">
        <v>2</v>
      </c>
      <c r="H181">
        <v>38</v>
      </c>
      <c r="J181" t="s">
        <v>387</v>
      </c>
      <c r="M181" s="10" t="s">
        <v>760</v>
      </c>
      <c r="N181" t="s">
        <v>416</v>
      </c>
      <c r="Q181" s="7">
        <v>7.34</v>
      </c>
      <c r="AA181" s="7">
        <v>7.34</v>
      </c>
      <c r="AC181">
        <f t="shared" si="28"/>
        <v>2</v>
      </c>
      <c r="AD181" s="7">
        <f t="shared" si="26"/>
        <v>17</v>
      </c>
      <c r="AE181" s="6" t="str">
        <f>INDEX(地区归属!B:B,MATCH(J181,地区归属!A:A,0))</f>
        <v>Madrid</v>
      </c>
      <c r="AF181" s="6" t="str">
        <f t="shared" si="29"/>
        <v>A</v>
      </c>
      <c r="AG181">
        <f>IF(AC181&gt;6,SUMIFS(合同收费标准!G:G,合同收费标准!B:B,导入发票明细!AE181,合同收费标准!E:E,导入发票明细!AF181,合同收费标准!F:F,"MAS"),SUMIFS(合同收费标准!G:G,合同收费标准!B:B,导入发票明细!AE181,合同收费标准!E:E,导入发票明细!AF181,合同收费标准!F:F,导入发票明细!AC181))</f>
        <v>3.67</v>
      </c>
      <c r="AH181">
        <f t="shared" si="30"/>
        <v>7.34</v>
      </c>
      <c r="AI181" s="7">
        <f t="shared" si="31"/>
        <v>0</v>
      </c>
      <c r="AN181" s="7">
        <f t="shared" si="33"/>
        <v>0</v>
      </c>
    </row>
    <row r="182" spans="1:41" x14ac:dyDescent="0.25">
      <c r="A182" s="1">
        <v>45134</v>
      </c>
      <c r="C182" s="2" t="s">
        <v>601</v>
      </c>
      <c r="F182" s="6">
        <v>2</v>
      </c>
      <c r="H182">
        <v>38</v>
      </c>
      <c r="J182" t="s">
        <v>388</v>
      </c>
      <c r="M182" s="10" t="s">
        <v>761</v>
      </c>
      <c r="N182" t="s">
        <v>417</v>
      </c>
      <c r="Q182" s="7">
        <v>7.34</v>
      </c>
      <c r="AA182" s="7">
        <v>7.34</v>
      </c>
      <c r="AC182">
        <f t="shared" si="28"/>
        <v>2</v>
      </c>
      <c r="AD182" s="7">
        <f t="shared" si="26"/>
        <v>17</v>
      </c>
      <c r="AE182" s="6" t="str">
        <f>INDEX(地区归属!B:B,MATCH(J182,地区归属!A:A,0))</f>
        <v>Madrid</v>
      </c>
      <c r="AF182" s="6" t="str">
        <f t="shared" si="29"/>
        <v>A</v>
      </c>
      <c r="AG182">
        <f>IF(AC182&gt;6,SUMIFS(合同收费标准!G:G,合同收费标准!B:B,导入发票明细!AE182,合同收费标准!E:E,导入发票明细!AF182,合同收费标准!F:F,"MAS"),SUMIFS(合同收费标准!G:G,合同收费标准!B:B,导入发票明细!AE182,合同收费标准!E:E,导入发票明细!AF182,合同收费标准!F:F,导入发票明细!AC182))</f>
        <v>3.67</v>
      </c>
      <c r="AH182">
        <f t="shared" si="30"/>
        <v>7.34</v>
      </c>
      <c r="AI182" s="7">
        <f t="shared" si="31"/>
        <v>0</v>
      </c>
      <c r="AK182">
        <f>SUMIFS(CBL托收登记!D:D,CBL托收登记!E:E,N181)</f>
        <v>0</v>
      </c>
      <c r="AM182" s="7">
        <f t="shared" si="32"/>
        <v>0</v>
      </c>
      <c r="AN182" s="7">
        <f t="shared" si="33"/>
        <v>0</v>
      </c>
    </row>
    <row r="183" spans="1:41" x14ac:dyDescent="0.25">
      <c r="A183" s="1">
        <v>45134</v>
      </c>
      <c r="C183" s="2" t="s">
        <v>602</v>
      </c>
      <c r="F183" s="6">
        <v>1</v>
      </c>
      <c r="H183">
        <v>19</v>
      </c>
      <c r="J183" t="s">
        <v>389</v>
      </c>
      <c r="M183" s="10" t="s">
        <v>762</v>
      </c>
      <c r="N183" t="s">
        <v>418</v>
      </c>
      <c r="Q183" s="7">
        <v>6.42</v>
      </c>
      <c r="AA183" s="7">
        <v>6.42</v>
      </c>
      <c r="AC183">
        <f t="shared" si="28"/>
        <v>1</v>
      </c>
      <c r="AD183" s="7">
        <f t="shared" si="26"/>
        <v>17</v>
      </c>
      <c r="AE183" s="6" t="str">
        <f>INDEX(地区归属!B:B,MATCH(J183,地区归属!A:A,0))</f>
        <v>PENINSULA</v>
      </c>
      <c r="AF183" s="6" t="str">
        <f t="shared" si="29"/>
        <v>A</v>
      </c>
      <c r="AG183">
        <f>IF(AC183&gt;6,SUMIFS(合同收费标准!G:G,合同收费标准!B:B,导入发票明细!AE183,合同收费标准!E:E,导入发票明细!AF183,合同收费标准!F:F,"MAS"),SUMIFS(合同收费标准!G:G,合同收费标准!B:B,导入发票明细!AE183,合同收费标准!E:E,导入发票明细!AF183,合同收费标准!F:F,导入发票明细!AC183))</f>
        <v>6.42</v>
      </c>
      <c r="AH183">
        <f t="shared" si="30"/>
        <v>6.42</v>
      </c>
      <c r="AI183" s="7">
        <f t="shared" si="31"/>
        <v>0</v>
      </c>
      <c r="AK183">
        <f>SUMIFS(CBL托收登记!D:D,CBL托收登记!E:E,N182)</f>
        <v>0</v>
      </c>
      <c r="AM183" s="7">
        <f t="shared" si="32"/>
        <v>0</v>
      </c>
      <c r="AN183" s="7">
        <f t="shared" si="33"/>
        <v>0</v>
      </c>
    </row>
    <row r="184" spans="1:41" x14ac:dyDescent="0.25">
      <c r="A184" s="1">
        <v>45134</v>
      </c>
      <c r="C184" s="2" t="s">
        <v>603</v>
      </c>
      <c r="F184" s="6">
        <v>1</v>
      </c>
      <c r="H184">
        <v>19</v>
      </c>
      <c r="J184" t="s">
        <v>390</v>
      </c>
      <c r="M184" s="10" t="s">
        <v>763</v>
      </c>
      <c r="N184" t="s">
        <v>419</v>
      </c>
      <c r="Q184" s="7">
        <v>6.42</v>
      </c>
      <c r="AA184" s="7">
        <v>6.42</v>
      </c>
      <c r="AC184">
        <f t="shared" si="28"/>
        <v>1</v>
      </c>
      <c r="AD184" s="7">
        <f t="shared" si="26"/>
        <v>17</v>
      </c>
      <c r="AE184" s="6" t="str">
        <f>INDEX(地区归属!B:B,MATCH(J184,地区归属!A:A,0))</f>
        <v>PENINSULA</v>
      </c>
      <c r="AF184" s="6" t="str">
        <f t="shared" si="29"/>
        <v>A</v>
      </c>
      <c r="AG184">
        <f>IF(AC184&gt;6,SUMIFS(合同收费标准!G:G,合同收费标准!B:B,导入发票明细!AE184,合同收费标准!E:E,导入发票明细!AF184,合同收费标准!F:F,"MAS"),SUMIFS(合同收费标准!G:G,合同收费标准!B:B,导入发票明细!AE184,合同收费标准!E:E,导入发票明细!AF184,合同收费标准!F:F,导入发票明细!AC184))</f>
        <v>6.42</v>
      </c>
      <c r="AH184">
        <f t="shared" si="30"/>
        <v>6.42</v>
      </c>
      <c r="AI184" s="7">
        <f t="shared" si="31"/>
        <v>0</v>
      </c>
      <c r="AK184">
        <f>SUMIFS(CBL托收登记!D:D,CBL托收登记!E:E,N183)</f>
        <v>0</v>
      </c>
      <c r="AM184" s="7">
        <f t="shared" si="32"/>
        <v>0</v>
      </c>
      <c r="AN184" s="7">
        <f t="shared" si="33"/>
        <v>0</v>
      </c>
    </row>
    <row r="185" spans="1:41" x14ac:dyDescent="0.25">
      <c r="A185" s="1">
        <v>45134</v>
      </c>
      <c r="C185" s="2" t="s">
        <v>604</v>
      </c>
      <c r="F185" s="6">
        <v>4</v>
      </c>
      <c r="H185">
        <v>77</v>
      </c>
      <c r="J185" t="s">
        <v>391</v>
      </c>
      <c r="M185" s="10" t="s">
        <v>764</v>
      </c>
      <c r="N185" t="s">
        <v>420</v>
      </c>
      <c r="Q185" s="7">
        <v>15.84</v>
      </c>
      <c r="AA185" s="7">
        <v>15.84</v>
      </c>
      <c r="AC185">
        <f t="shared" si="28"/>
        <v>4</v>
      </c>
      <c r="AD185" s="7">
        <f t="shared" si="26"/>
        <v>17.25</v>
      </c>
      <c r="AE185" s="6" t="str">
        <f>INDEX(地区归属!B:B,MATCH(J185,地区归属!A:A,0))</f>
        <v>PENINSULA</v>
      </c>
      <c r="AF185" s="6" t="str">
        <f t="shared" si="29"/>
        <v>A</v>
      </c>
      <c r="AG185">
        <f>IF(AC185&gt;6,SUMIFS(合同收费标准!G:G,合同收费标准!B:B,导入发票明细!AE185,合同收费标准!E:E,导入发票明细!AF185,合同收费标准!F:F,"MAS"),SUMIFS(合同收费标准!G:G,合同收费标准!B:B,导入发票明细!AE185,合同收费标准!E:E,导入发票明细!AF185,合同收费标准!F:F,导入发票明细!AC185))</f>
        <v>3.96</v>
      </c>
      <c r="AH185">
        <f t="shared" si="30"/>
        <v>15.84</v>
      </c>
      <c r="AI185" s="7">
        <f t="shared" si="31"/>
        <v>0</v>
      </c>
      <c r="AK185">
        <f>SUMIFS(CBL托收登记!D:D,CBL托收登记!E:E,N184)</f>
        <v>0</v>
      </c>
      <c r="AM185" s="7">
        <f t="shared" si="32"/>
        <v>0</v>
      </c>
      <c r="AN185" s="7">
        <f t="shared" si="33"/>
        <v>0</v>
      </c>
    </row>
    <row r="186" spans="1:41" x14ac:dyDescent="0.25">
      <c r="A186" s="1">
        <v>45134</v>
      </c>
      <c r="C186" s="2" t="s">
        <v>605</v>
      </c>
      <c r="F186" s="6">
        <v>1</v>
      </c>
      <c r="H186">
        <v>19</v>
      </c>
      <c r="J186" t="s">
        <v>392</v>
      </c>
      <c r="M186" s="10" t="s">
        <v>765</v>
      </c>
      <c r="N186" t="s">
        <v>421</v>
      </c>
      <c r="Q186" s="7">
        <v>6.42</v>
      </c>
      <c r="AA186" s="7">
        <v>6.42</v>
      </c>
      <c r="AC186">
        <f t="shared" si="28"/>
        <v>1</v>
      </c>
      <c r="AD186" s="7">
        <f t="shared" si="26"/>
        <v>17</v>
      </c>
      <c r="AE186" s="6" t="str">
        <f>INDEX(地区归属!B:B,MATCH(J186,地区归属!A:A,0))</f>
        <v>PENINSULA</v>
      </c>
      <c r="AF186" s="6" t="str">
        <f t="shared" si="29"/>
        <v>A</v>
      </c>
      <c r="AG186">
        <f>IF(AC186&gt;6,SUMIFS(合同收费标准!G:G,合同收费标准!B:B,导入发票明细!AE186,合同收费标准!E:E,导入发票明细!AF186,合同收费标准!F:F,"MAS"),SUMIFS(合同收费标准!G:G,合同收费标准!B:B,导入发票明细!AE186,合同收费标准!E:E,导入发票明细!AF186,合同收费标准!F:F,导入发票明细!AC186))</f>
        <v>6.42</v>
      </c>
      <c r="AH186">
        <f t="shared" si="30"/>
        <v>6.42</v>
      </c>
      <c r="AI186" s="7">
        <f t="shared" si="31"/>
        <v>0</v>
      </c>
      <c r="AK186">
        <f>SUMIFS(CBL托收登记!D:D,CBL托收登记!E:E,N185)</f>
        <v>0</v>
      </c>
      <c r="AM186" s="7">
        <f t="shared" si="32"/>
        <v>0</v>
      </c>
      <c r="AN186" s="7">
        <f t="shared" si="33"/>
        <v>0</v>
      </c>
    </row>
    <row r="187" spans="1:41" x14ac:dyDescent="0.25">
      <c r="A187" s="1">
        <v>45135</v>
      </c>
      <c r="C187" s="2" t="s">
        <v>606</v>
      </c>
      <c r="F187" s="6">
        <v>1</v>
      </c>
      <c r="H187">
        <v>18</v>
      </c>
      <c r="J187" t="s">
        <v>148</v>
      </c>
      <c r="M187" s="10" t="s">
        <v>766</v>
      </c>
      <c r="N187" t="s">
        <v>422</v>
      </c>
      <c r="Q187" s="7">
        <v>5.47</v>
      </c>
      <c r="AA187" s="7">
        <v>5.47</v>
      </c>
      <c r="AC187">
        <f t="shared" si="28"/>
        <v>1</v>
      </c>
      <c r="AD187" s="7">
        <f t="shared" ref="AD187:AD197" si="34">H187/F187</f>
        <v>18</v>
      </c>
      <c r="AE187" s="6" t="str">
        <f>INDEX(地区归属!B:B,MATCH(J187,地区归属!A:A,0))</f>
        <v>Madrid</v>
      </c>
      <c r="AF187" s="6" t="str">
        <f t="shared" si="29"/>
        <v>A</v>
      </c>
      <c r="AG187">
        <f>IF(AC187&gt;6,SUMIFS(合同收费标准!G:G,合同收费标准!B:B,导入发票明细!AE187,合同收费标准!E:E,导入发票明细!AF187,合同收费标准!F:F,"MAS"),SUMIFS(合同收费标准!G:G,合同收费标准!B:B,导入发票明细!AE187,合同收费标准!E:E,导入发票明细!AF187,合同收费标准!F:F,导入发票明细!AC187))</f>
        <v>5.47</v>
      </c>
      <c r="AH187">
        <f t="shared" si="30"/>
        <v>5.47</v>
      </c>
      <c r="AI187" s="7">
        <f t="shared" si="31"/>
        <v>0</v>
      </c>
      <c r="AK187">
        <f>SUMIFS(CBL托收登记!D:D,CBL托收登记!E:E,N186)</f>
        <v>0</v>
      </c>
      <c r="AM187" s="7">
        <f t="shared" si="32"/>
        <v>0</v>
      </c>
      <c r="AN187" s="7">
        <f t="shared" si="33"/>
        <v>0</v>
      </c>
    </row>
    <row r="188" spans="1:41" x14ac:dyDescent="0.25">
      <c r="A188" s="1">
        <v>45135</v>
      </c>
      <c r="C188" s="2" t="s">
        <v>607</v>
      </c>
      <c r="F188" s="6">
        <v>1</v>
      </c>
      <c r="H188">
        <v>19</v>
      </c>
      <c r="J188" t="s">
        <v>393</v>
      </c>
      <c r="M188" s="10" t="s">
        <v>767</v>
      </c>
      <c r="N188" t="s">
        <v>423</v>
      </c>
      <c r="Q188" s="7">
        <v>5.47</v>
      </c>
      <c r="AA188" s="7">
        <v>5.47</v>
      </c>
      <c r="AC188">
        <f t="shared" si="28"/>
        <v>1</v>
      </c>
      <c r="AD188" s="7">
        <f t="shared" si="34"/>
        <v>19</v>
      </c>
      <c r="AE188" s="6" t="str">
        <f>INDEX(地区归属!B:B,MATCH(J188,地区归属!A:A,0))</f>
        <v>Madrid</v>
      </c>
      <c r="AF188" s="6" t="str">
        <f t="shared" si="29"/>
        <v>A</v>
      </c>
      <c r="AG188">
        <f>IF(AC188&gt;6,SUMIFS(合同收费标准!G:G,合同收费标准!B:B,导入发票明细!AE188,合同收费标准!E:E,导入发票明细!AF188,合同收费标准!F:F,"MAS"),SUMIFS(合同收费标准!G:G,合同收费标准!B:B,导入发票明细!AE188,合同收费标准!E:E,导入发票明细!AF188,合同收费标准!F:F,导入发票明细!AC188))</f>
        <v>5.47</v>
      </c>
      <c r="AH188">
        <f t="shared" si="30"/>
        <v>5.47</v>
      </c>
      <c r="AI188" s="7">
        <f t="shared" si="31"/>
        <v>0</v>
      </c>
      <c r="AK188">
        <f>SUMIFS(CBL托收登记!D:D,CBL托收登记!E:E,N187)</f>
        <v>0</v>
      </c>
      <c r="AM188" s="7">
        <f t="shared" si="32"/>
        <v>0</v>
      </c>
      <c r="AN188" s="7">
        <f t="shared" si="33"/>
        <v>0</v>
      </c>
    </row>
    <row r="189" spans="1:41" x14ac:dyDescent="0.25">
      <c r="A189" s="1">
        <v>45135</v>
      </c>
      <c r="C189" s="2" t="s">
        <v>608</v>
      </c>
      <c r="F189" s="6">
        <v>2</v>
      </c>
      <c r="H189">
        <v>38</v>
      </c>
      <c r="J189" t="s">
        <v>148</v>
      </c>
      <c r="M189" s="10" t="s">
        <v>768</v>
      </c>
      <c r="N189" t="s">
        <v>424</v>
      </c>
      <c r="Q189" s="7">
        <v>7.34</v>
      </c>
      <c r="AA189" s="7">
        <v>7.34</v>
      </c>
      <c r="AC189">
        <f t="shared" si="28"/>
        <v>2</v>
      </c>
      <c r="AD189" s="7">
        <f t="shared" si="34"/>
        <v>19</v>
      </c>
      <c r="AE189" s="6" t="str">
        <f>INDEX(地区归属!B:B,MATCH(J189,地区归属!A:A,0))</f>
        <v>Madrid</v>
      </c>
      <c r="AF189" s="6" t="str">
        <f t="shared" si="29"/>
        <v>A</v>
      </c>
      <c r="AG189">
        <f>IF(AC189&gt;6,SUMIFS(合同收费标准!G:G,合同收费标准!B:B,导入发票明细!AE189,合同收费标准!E:E,导入发票明细!AF189,合同收费标准!F:F,"MAS"),SUMIFS(合同收费标准!G:G,合同收费标准!B:B,导入发票明细!AE189,合同收费标准!E:E,导入发票明细!AF189,合同收费标准!F:F,导入发票明细!AC189))</f>
        <v>3.67</v>
      </c>
      <c r="AH189">
        <f t="shared" si="30"/>
        <v>7.34</v>
      </c>
      <c r="AI189" s="7">
        <f t="shared" si="31"/>
        <v>0</v>
      </c>
      <c r="AK189">
        <f>SUMIFS(CBL托收登记!D:D,CBL托收登记!E:E,N188)</f>
        <v>0</v>
      </c>
      <c r="AM189" s="7">
        <f t="shared" si="32"/>
        <v>0</v>
      </c>
      <c r="AN189" s="7">
        <f t="shared" si="33"/>
        <v>0</v>
      </c>
    </row>
    <row r="190" spans="1:41" x14ac:dyDescent="0.25">
      <c r="A190" s="1">
        <v>45135</v>
      </c>
      <c r="C190" s="2" t="s">
        <v>609</v>
      </c>
      <c r="F190" s="6">
        <v>2</v>
      </c>
      <c r="H190">
        <v>38</v>
      </c>
      <c r="J190" t="s">
        <v>394</v>
      </c>
      <c r="M190" s="10" t="s">
        <v>769</v>
      </c>
      <c r="N190" t="s">
        <v>425</v>
      </c>
      <c r="Q190" s="7">
        <v>7.34</v>
      </c>
      <c r="AA190" s="7">
        <v>7.34</v>
      </c>
      <c r="AC190">
        <f t="shared" si="28"/>
        <v>2</v>
      </c>
      <c r="AD190" s="7">
        <f t="shared" si="34"/>
        <v>19</v>
      </c>
      <c r="AE190" s="6" t="str">
        <f>INDEX(地区归属!B:B,MATCH(J190,地区归属!A:A,0))</f>
        <v>Madrid</v>
      </c>
      <c r="AF190" s="6" t="str">
        <f t="shared" si="29"/>
        <v>A</v>
      </c>
      <c r="AG190">
        <f>IF(AC190&gt;6,SUMIFS(合同收费标准!G:G,合同收费标准!B:B,导入发票明细!AE190,合同收费标准!E:E,导入发票明细!AF190,合同收费标准!F:F,"MAS"),SUMIFS(合同收费标准!G:G,合同收费标准!B:B,导入发票明细!AE190,合同收费标准!E:E,导入发票明细!AF190,合同收费标准!F:F,导入发票明细!AC190))</f>
        <v>3.67</v>
      </c>
      <c r="AH190">
        <f t="shared" si="30"/>
        <v>7.34</v>
      </c>
      <c r="AI190" s="7">
        <f t="shared" si="31"/>
        <v>0</v>
      </c>
      <c r="AK190">
        <f>SUMIFS(CBL托收登记!D:D,CBL托收登记!E:E,N189)</f>
        <v>0</v>
      </c>
      <c r="AM190" s="7">
        <f t="shared" si="32"/>
        <v>0</v>
      </c>
      <c r="AN190" s="7">
        <f t="shared" si="33"/>
        <v>0</v>
      </c>
    </row>
    <row r="191" spans="1:41" x14ac:dyDescent="0.25">
      <c r="A191" s="1">
        <v>45135</v>
      </c>
      <c r="C191" s="2" t="s">
        <v>610</v>
      </c>
      <c r="F191" s="6">
        <v>1</v>
      </c>
      <c r="H191">
        <v>19</v>
      </c>
      <c r="J191" t="s">
        <v>395</v>
      </c>
      <c r="M191" s="10" t="s">
        <v>770</v>
      </c>
      <c r="N191" t="s">
        <v>426</v>
      </c>
      <c r="Q191" s="7">
        <v>5.47</v>
      </c>
      <c r="AA191" s="7">
        <v>5.47</v>
      </c>
      <c r="AC191">
        <f t="shared" si="28"/>
        <v>1</v>
      </c>
      <c r="AD191" s="7">
        <f t="shared" si="34"/>
        <v>19</v>
      </c>
      <c r="AE191" s="6" t="str">
        <f>INDEX(地区归属!B:B,MATCH(J191,地区归属!A:A,0))</f>
        <v>Madrid</v>
      </c>
      <c r="AF191" s="6" t="str">
        <f t="shared" si="29"/>
        <v>A</v>
      </c>
      <c r="AG191">
        <f>IF(AC191&gt;6,SUMIFS(合同收费标准!G:G,合同收费标准!B:B,导入发票明细!AE191,合同收费标准!E:E,导入发票明细!AF191,合同收费标准!F:F,"MAS"),SUMIFS(合同收费标准!G:G,合同收费标准!B:B,导入发票明细!AE191,合同收费标准!E:E,导入发票明细!AF191,合同收费标准!F:F,导入发票明细!AC191))</f>
        <v>5.47</v>
      </c>
      <c r="AH191">
        <f t="shared" si="30"/>
        <v>5.47</v>
      </c>
      <c r="AI191" s="7">
        <f t="shared" si="31"/>
        <v>0</v>
      </c>
      <c r="AK191">
        <f>SUMIFS(CBL托收登记!D:D,CBL托收登记!E:E,N190)</f>
        <v>0</v>
      </c>
      <c r="AM191" s="7">
        <f t="shared" si="32"/>
        <v>0</v>
      </c>
      <c r="AN191" s="7">
        <f t="shared" si="33"/>
        <v>0</v>
      </c>
    </row>
    <row r="192" spans="1:41" x14ac:dyDescent="0.25">
      <c r="A192" s="1">
        <v>45135</v>
      </c>
      <c r="C192" s="2" t="s">
        <v>611</v>
      </c>
      <c r="F192" s="6">
        <v>3</v>
      </c>
      <c r="H192">
        <v>1036</v>
      </c>
      <c r="J192" t="s">
        <v>789</v>
      </c>
      <c r="M192" s="10" t="s">
        <v>771</v>
      </c>
      <c r="N192" t="s">
        <v>427</v>
      </c>
      <c r="Q192" s="7">
        <v>91.17</v>
      </c>
      <c r="AA192" s="7">
        <v>91.17</v>
      </c>
      <c r="AC192">
        <f t="shared" si="28"/>
        <v>3</v>
      </c>
      <c r="AD192" s="7">
        <f t="shared" si="34"/>
        <v>345.33333333333331</v>
      </c>
      <c r="AE192" s="6" t="str">
        <f>INDEX(地区归属!B:B,MATCH(J192,地区归属!A:A,0))</f>
        <v>PENINSULA</v>
      </c>
      <c r="AF192" s="6" t="str">
        <f t="shared" si="29"/>
        <v>D</v>
      </c>
      <c r="AG192">
        <f>IF(AC192&gt;6,SUMIFS(合同收费标准!G:G,合同收费标准!B:B,导入发票明细!AE192,合同收费标准!E:E,导入发票明细!AF192,合同收费标准!F:F,"MAS"),SUMIFS(合同收费标准!G:G,合同收费标准!B:B,导入发票明细!AE192,合同收费标准!E:E,导入发票明细!AF192,合同收费标准!F:F,导入发票明细!AC192))</f>
        <v>41.46</v>
      </c>
      <c r="AH192">
        <f t="shared" si="30"/>
        <v>124.38</v>
      </c>
      <c r="AI192" s="7">
        <f t="shared" si="31"/>
        <v>-33.209999999999994</v>
      </c>
      <c r="AK192">
        <f>SUMIFS(CBL托收登记!D:D,CBL托收登记!E:E,N191)</f>
        <v>0</v>
      </c>
      <c r="AM192" s="7">
        <f t="shared" si="32"/>
        <v>0</v>
      </c>
      <c r="AN192" s="7">
        <f t="shared" si="33"/>
        <v>-33.209999999999994</v>
      </c>
    </row>
    <row r="193" spans="1:41" x14ac:dyDescent="0.25">
      <c r="A193" s="1">
        <v>45135</v>
      </c>
      <c r="C193" s="2" t="s">
        <v>612</v>
      </c>
      <c r="F193" s="25">
        <v>1</v>
      </c>
      <c r="H193" s="26">
        <v>10</v>
      </c>
      <c r="J193" s="26" t="s">
        <v>397</v>
      </c>
      <c r="M193" s="10" t="s">
        <v>772</v>
      </c>
      <c r="N193" t="s">
        <v>428</v>
      </c>
      <c r="Q193" s="7">
        <v>33.75</v>
      </c>
      <c r="AA193" s="7">
        <v>33.75</v>
      </c>
      <c r="AC193" s="26">
        <f t="shared" si="28"/>
        <v>1</v>
      </c>
      <c r="AD193" s="27">
        <f t="shared" si="34"/>
        <v>10</v>
      </c>
      <c r="AE193" s="25" t="str">
        <f>INDEX(地区归属!B:B,MATCH(J193,地区归属!A:A,0))</f>
        <v>PENINSULA</v>
      </c>
      <c r="AF193" s="25" t="str">
        <f t="shared" si="29"/>
        <v>A</v>
      </c>
      <c r="AG193">
        <f>IF(AC193&gt;6,SUMIFS(合同收费标准!G:G,合同收费标准!B:B,导入发票明细!AE193,合同收费标准!E:E,导入发票明细!AF193,合同收费标准!F:F,"MAS"),SUMIFS(合同收费标准!G:G,合同收费标准!B:B,导入发票明细!AE193,合同收费标准!E:E,导入发票明细!AF193,合同收费标准!F:F,导入发票明细!AC193))</f>
        <v>6.42</v>
      </c>
      <c r="AH193">
        <f t="shared" si="30"/>
        <v>6.42</v>
      </c>
      <c r="AI193" s="7">
        <f t="shared" si="31"/>
        <v>27.33</v>
      </c>
      <c r="AJ193" s="26"/>
      <c r="AK193">
        <f>SUMIFS(CBL托收登记!D:D,CBL托收登记!E:E,N192)</f>
        <v>0</v>
      </c>
      <c r="AM193" s="7">
        <f t="shared" si="32"/>
        <v>0</v>
      </c>
      <c r="AN193" s="7">
        <f t="shared" si="33"/>
        <v>27.33</v>
      </c>
      <c r="AO193" s="26"/>
    </row>
    <row r="194" spans="1:41" x14ac:dyDescent="0.25">
      <c r="A194" s="1">
        <v>45135</v>
      </c>
      <c r="C194" s="2" t="s">
        <v>613</v>
      </c>
      <c r="F194" s="6">
        <v>1</v>
      </c>
      <c r="H194">
        <v>317</v>
      </c>
      <c r="J194" t="s">
        <v>788</v>
      </c>
      <c r="M194" s="10" t="s">
        <v>773</v>
      </c>
      <c r="N194" t="s">
        <v>256</v>
      </c>
      <c r="Q194" s="7">
        <v>33.75</v>
      </c>
      <c r="AA194" s="7">
        <v>33.75</v>
      </c>
      <c r="AC194">
        <f t="shared" si="28"/>
        <v>1</v>
      </c>
      <c r="AD194" s="7">
        <f t="shared" si="34"/>
        <v>317</v>
      </c>
      <c r="AE194" s="6" t="str">
        <f>INDEX(地区归属!B:B,MATCH(J194,地区归属!A:A,0))</f>
        <v>PENINSULA</v>
      </c>
      <c r="AF194" s="6" t="str">
        <f t="shared" si="29"/>
        <v>D</v>
      </c>
      <c r="AG194">
        <f>IF(AC194&gt;6,SUMIFS(合同收费标准!G:G,合同收费标准!B:B,导入发票明细!AE194,合同收费标准!E:E,导入发票明细!AF194,合同收费标准!F:F,"MAS"),SUMIFS(合同收费标准!G:G,合同收费标准!B:B,导入发票明细!AE194,合同收费标准!E:E,导入发票明细!AF194,合同收费标准!F:F,导入发票明细!AC194))</f>
        <v>46.33</v>
      </c>
      <c r="AH194">
        <f t="shared" si="30"/>
        <v>46.33</v>
      </c>
      <c r="AI194" s="7">
        <f t="shared" si="31"/>
        <v>-12.579999999999998</v>
      </c>
      <c r="AK194">
        <f>SUMIFS(CBL托收登记!D:D,CBL托收登记!E:E,N193)</f>
        <v>0</v>
      </c>
      <c r="AM194" s="7">
        <f t="shared" si="32"/>
        <v>0</v>
      </c>
      <c r="AN194" s="7">
        <f t="shared" si="33"/>
        <v>-12.579999999999998</v>
      </c>
    </row>
    <row r="195" spans="1:41" x14ac:dyDescent="0.25">
      <c r="A195" s="1">
        <v>45135</v>
      </c>
      <c r="C195" s="2" t="s">
        <v>614</v>
      </c>
      <c r="F195" s="25">
        <v>1</v>
      </c>
      <c r="H195" s="26">
        <v>13</v>
      </c>
      <c r="J195" s="26" t="s">
        <v>787</v>
      </c>
      <c r="M195" s="10" t="s">
        <v>774</v>
      </c>
      <c r="N195" t="s">
        <v>429</v>
      </c>
      <c r="Q195" s="7">
        <v>33.75</v>
      </c>
      <c r="AA195" s="7">
        <v>33.75</v>
      </c>
      <c r="AC195" s="26">
        <f t="shared" si="28"/>
        <v>1</v>
      </c>
      <c r="AD195" s="27">
        <f t="shared" si="34"/>
        <v>13</v>
      </c>
      <c r="AE195" s="25" t="str">
        <f>INDEX(地区归属!B:B,MATCH(J195,地区归属!A:A,0))</f>
        <v>PENINSULA</v>
      </c>
      <c r="AF195" s="25" t="str">
        <f t="shared" si="29"/>
        <v>A</v>
      </c>
      <c r="AG195">
        <f>IF(AC195&gt;6,SUMIFS(合同收费标准!G:G,合同收费标准!B:B,导入发票明细!AE195,合同收费标准!E:E,导入发票明细!AF195,合同收费标准!F:F,"MAS"),SUMIFS(合同收费标准!G:G,合同收费标准!B:B,导入发票明细!AE195,合同收费标准!E:E,导入发票明细!AF195,合同收费标准!F:F,导入发票明细!AC195))</f>
        <v>6.42</v>
      </c>
      <c r="AH195">
        <f t="shared" si="30"/>
        <v>6.42</v>
      </c>
      <c r="AI195" s="7">
        <f t="shared" si="31"/>
        <v>27.33</v>
      </c>
      <c r="AJ195" s="26"/>
      <c r="AK195">
        <f>SUMIFS(CBL托收登记!D:D,CBL托收登记!E:E,N194)</f>
        <v>0</v>
      </c>
      <c r="AM195" s="7">
        <f t="shared" si="32"/>
        <v>0</v>
      </c>
      <c r="AN195" s="7">
        <f t="shared" si="33"/>
        <v>27.33</v>
      </c>
      <c r="AO195" s="26"/>
    </row>
    <row r="196" spans="1:41" x14ac:dyDescent="0.25">
      <c r="A196" s="1">
        <v>45138</v>
      </c>
      <c r="C196" s="2" t="s">
        <v>615</v>
      </c>
      <c r="F196" s="6">
        <v>1</v>
      </c>
      <c r="H196">
        <v>19</v>
      </c>
      <c r="J196" t="s">
        <v>399</v>
      </c>
      <c r="M196" s="10" t="s">
        <v>738</v>
      </c>
      <c r="N196" t="s">
        <v>361</v>
      </c>
      <c r="Q196" s="7">
        <v>6.42</v>
      </c>
      <c r="AA196" s="7">
        <v>6.42</v>
      </c>
      <c r="AC196">
        <f t="shared" si="28"/>
        <v>1</v>
      </c>
      <c r="AD196" s="7">
        <f t="shared" si="34"/>
        <v>19</v>
      </c>
      <c r="AE196" s="6" t="str">
        <f>INDEX(地区归属!B:B,MATCH(J196,地区归属!A:A,0))</f>
        <v>PENINSULA</v>
      </c>
      <c r="AF196" s="6" t="str">
        <f t="shared" si="29"/>
        <v>A</v>
      </c>
      <c r="AG196">
        <f>IF(AC196&gt;6,SUMIFS(合同收费标准!G:G,合同收费标准!B:B,导入发票明细!AE196,合同收费标准!E:E,导入发票明细!AF196,合同收费标准!F:F,"MAS"),SUMIFS(合同收费标准!G:G,合同收费标准!B:B,导入发票明细!AE196,合同收费标准!E:E,导入发票明细!AF196,合同收费标准!F:F,导入发票明细!AC196))</f>
        <v>6.42</v>
      </c>
      <c r="AH196">
        <f t="shared" si="30"/>
        <v>6.42</v>
      </c>
      <c r="AI196" s="7">
        <f t="shared" si="31"/>
        <v>0</v>
      </c>
      <c r="AK196">
        <f>SUMIFS(CBL托收登记!D:D,CBL托收登记!E:E,N195)</f>
        <v>0</v>
      </c>
      <c r="AM196" s="7">
        <f t="shared" si="32"/>
        <v>0</v>
      </c>
      <c r="AN196" s="7">
        <f t="shared" si="33"/>
        <v>0</v>
      </c>
    </row>
    <row r="197" spans="1:41" x14ac:dyDescent="0.25">
      <c r="A197" s="1">
        <v>45138</v>
      </c>
      <c r="C197" s="2" t="s">
        <v>616</v>
      </c>
      <c r="F197" s="25">
        <v>1</v>
      </c>
      <c r="H197" s="26">
        <v>10</v>
      </c>
      <c r="J197" s="26" t="s">
        <v>790</v>
      </c>
      <c r="M197" s="10" t="s">
        <v>775</v>
      </c>
      <c r="N197" t="s">
        <v>430</v>
      </c>
      <c r="Q197" s="7">
        <v>19.77</v>
      </c>
      <c r="AA197" s="7">
        <v>19.77</v>
      </c>
      <c r="AC197" s="26">
        <f t="shared" si="28"/>
        <v>1</v>
      </c>
      <c r="AD197" s="27">
        <f t="shared" si="34"/>
        <v>10</v>
      </c>
      <c r="AE197" s="25" t="str">
        <f>INDEX(地区归属!B:B,MATCH(J197,地区归属!A:A,0))</f>
        <v>Madrid</v>
      </c>
      <c r="AF197" s="25" t="str">
        <f t="shared" si="29"/>
        <v>A</v>
      </c>
      <c r="AG197">
        <f>IF(AC197&gt;6,SUMIFS(合同收费标准!G:G,合同收费标准!B:B,导入发票明细!AE197,合同收费标准!E:E,导入发票明细!AF197,合同收费标准!F:F,"MAS"),SUMIFS(合同收费标准!G:G,合同收费标准!B:B,导入发票明细!AE197,合同收费标准!E:E,导入发票明细!AF197,合同收费标准!F:F,导入发票明细!AC197))</f>
        <v>5.47</v>
      </c>
      <c r="AH197">
        <f t="shared" si="30"/>
        <v>5.47</v>
      </c>
      <c r="AI197" s="7">
        <f t="shared" si="31"/>
        <v>14.3</v>
      </c>
      <c r="AJ197" s="26"/>
      <c r="AN197" s="7">
        <f t="shared" si="33"/>
        <v>14.3</v>
      </c>
      <c r="AO197" s="26"/>
    </row>
    <row r="198" spans="1:41" x14ac:dyDescent="0.25">
      <c r="A198" s="1">
        <v>45138</v>
      </c>
      <c r="C198" s="2" t="s">
        <v>616</v>
      </c>
      <c r="F198" s="6">
        <v>1</v>
      </c>
      <c r="H198">
        <v>10</v>
      </c>
      <c r="J198" t="s">
        <v>400</v>
      </c>
      <c r="M198" s="10" t="s">
        <v>775</v>
      </c>
      <c r="N198" t="s">
        <v>0</v>
      </c>
      <c r="W198" s="7">
        <v>3.33</v>
      </c>
      <c r="AA198" s="7">
        <v>3.33</v>
      </c>
      <c r="AC198">
        <f t="shared" si="28"/>
        <v>0</v>
      </c>
      <c r="AD198" s="7">
        <f t="shared" ref="AD198:AD211" si="35">IF(AC198=0,0,H198/F198-2)</f>
        <v>0</v>
      </c>
      <c r="AE198" s="6" t="str">
        <f>INDEX(地区归属!B:B,MATCH(J198,地区归属!A:A,0))</f>
        <v>Madrid</v>
      </c>
      <c r="AF198" s="6" t="str">
        <f t="shared" si="29"/>
        <v>A</v>
      </c>
      <c r="AG198">
        <f>IF(AC198&gt;6,SUMIFS(合同收费标准!G:G,合同收费标准!B:B,导入发票明细!AE198,合同收费标准!E:E,导入发票明细!AF198,合同收费标准!F:F,"MAS"),SUMIFS(合同收费标准!G:G,合同收费标准!B:B,导入发票明细!AE198,合同收费标准!E:E,导入发票明细!AF198,合同收费标准!F:F,导入发票明细!AC198))</f>
        <v>0</v>
      </c>
      <c r="AH198">
        <f t="shared" si="30"/>
        <v>0</v>
      </c>
      <c r="AI198" s="7">
        <f t="shared" si="31"/>
        <v>3.33</v>
      </c>
      <c r="AK198">
        <f>SUMIFS(CBL托收登记!D:D,CBL托收登记!E:E,N197)</f>
        <v>166.31</v>
      </c>
      <c r="AM198" s="7">
        <f t="shared" si="32"/>
        <v>3.3262</v>
      </c>
      <c r="AN198" s="7">
        <f t="shared" si="33"/>
        <v>3.8000000000000256E-3</v>
      </c>
    </row>
    <row r="199" spans="1:41" x14ac:dyDescent="0.25">
      <c r="A199" s="1">
        <v>45138</v>
      </c>
      <c r="C199" s="2" t="s">
        <v>617</v>
      </c>
      <c r="F199" s="6">
        <v>2</v>
      </c>
      <c r="H199">
        <v>31</v>
      </c>
      <c r="J199" t="s">
        <v>148</v>
      </c>
      <c r="M199" s="10" t="s">
        <v>776</v>
      </c>
      <c r="N199" t="s">
        <v>431</v>
      </c>
      <c r="Q199" s="7">
        <v>7.34</v>
      </c>
      <c r="AA199" s="7">
        <v>7.34</v>
      </c>
      <c r="AC199">
        <f t="shared" si="28"/>
        <v>2</v>
      </c>
      <c r="AD199" s="7">
        <f t="shared" si="35"/>
        <v>13.5</v>
      </c>
      <c r="AE199" s="6" t="str">
        <f>INDEX(地区归属!B:B,MATCH(J199,地区归属!A:A,0))</f>
        <v>Madrid</v>
      </c>
      <c r="AF199" s="6" t="str">
        <f t="shared" si="29"/>
        <v>A</v>
      </c>
      <c r="AG199">
        <f>IF(AC199&gt;6,SUMIFS(合同收费标准!G:G,合同收费标准!B:B,导入发票明细!AE199,合同收费标准!E:E,导入发票明细!AF199,合同收费标准!F:F,"MAS"),SUMIFS(合同收费标准!G:G,合同收费标准!B:B,导入发票明细!AE199,合同收费标准!E:E,导入发票明细!AF199,合同收费标准!F:F,导入发票明细!AC199))</f>
        <v>3.67</v>
      </c>
      <c r="AH199">
        <f t="shared" si="30"/>
        <v>7.34</v>
      </c>
      <c r="AI199" s="7">
        <f t="shared" si="31"/>
        <v>0</v>
      </c>
      <c r="AK199">
        <f>SUMIFS(CBL托收登记!D:D,CBL托收登记!E:E,N198)</f>
        <v>0</v>
      </c>
      <c r="AM199" s="7">
        <f t="shared" si="32"/>
        <v>0</v>
      </c>
      <c r="AN199" s="7">
        <f t="shared" si="33"/>
        <v>0</v>
      </c>
    </row>
    <row r="200" spans="1:41" x14ac:dyDescent="0.25">
      <c r="A200" s="1">
        <v>45138</v>
      </c>
      <c r="C200" s="2" t="s">
        <v>618</v>
      </c>
      <c r="F200" s="6">
        <v>1</v>
      </c>
      <c r="H200">
        <v>17</v>
      </c>
      <c r="J200" t="s">
        <v>148</v>
      </c>
      <c r="M200" s="10" t="s">
        <v>777</v>
      </c>
      <c r="N200" t="s">
        <v>432</v>
      </c>
      <c r="Q200" s="7">
        <v>5.47</v>
      </c>
      <c r="AA200" s="7">
        <v>5.47</v>
      </c>
      <c r="AC200">
        <f t="shared" si="28"/>
        <v>1</v>
      </c>
      <c r="AD200" s="7">
        <f t="shared" si="35"/>
        <v>15</v>
      </c>
      <c r="AE200" s="6" t="str">
        <f>INDEX(地区归属!B:B,MATCH(J200,地区归属!A:A,0))</f>
        <v>Madrid</v>
      </c>
      <c r="AF200" s="6" t="str">
        <f t="shared" si="29"/>
        <v>A</v>
      </c>
      <c r="AG200">
        <f>IF(AC200&gt;6,SUMIFS(合同收费标准!G:G,合同收费标准!B:B,导入发票明细!AE200,合同收费标准!E:E,导入发票明细!AF200,合同收费标准!F:F,"MAS"),SUMIFS(合同收费标准!G:G,合同收费标准!B:B,导入发票明细!AE200,合同收费标准!E:E,导入发票明细!AF200,合同收费标准!F:F,导入发票明细!AC200))</f>
        <v>5.47</v>
      </c>
      <c r="AH200">
        <f t="shared" si="30"/>
        <v>5.47</v>
      </c>
      <c r="AI200" s="7">
        <f t="shared" si="31"/>
        <v>0</v>
      </c>
      <c r="AK200">
        <f>SUMIFS(CBL托收登记!D:D,CBL托收登记!E:E,N199)</f>
        <v>0</v>
      </c>
      <c r="AM200" s="7">
        <f t="shared" si="32"/>
        <v>0</v>
      </c>
      <c r="AN200" s="7">
        <f t="shared" si="33"/>
        <v>0</v>
      </c>
    </row>
    <row r="201" spans="1:41" x14ac:dyDescent="0.25">
      <c r="A201" s="1">
        <v>45138</v>
      </c>
      <c r="C201" s="2" t="s">
        <v>618</v>
      </c>
      <c r="F201" s="6">
        <v>1</v>
      </c>
      <c r="H201">
        <v>17</v>
      </c>
      <c r="J201" t="s">
        <v>148</v>
      </c>
      <c r="M201" s="10" t="s">
        <v>777</v>
      </c>
      <c r="N201" t="s">
        <v>0</v>
      </c>
      <c r="W201" s="7">
        <v>5.23</v>
      </c>
      <c r="AA201" s="7">
        <v>5.23</v>
      </c>
      <c r="AC201">
        <f t="shared" si="28"/>
        <v>0</v>
      </c>
      <c r="AD201" s="7">
        <f t="shared" si="35"/>
        <v>0</v>
      </c>
      <c r="AE201" s="6" t="str">
        <f>INDEX(地区归属!B:B,MATCH(J201,地区归属!A:A,0))</f>
        <v>Madrid</v>
      </c>
      <c r="AF201" s="6" t="str">
        <f t="shared" si="29"/>
        <v>A</v>
      </c>
      <c r="AG201">
        <f>IF(AC201&gt;6,SUMIFS(合同收费标准!G:G,合同收费标准!B:B,导入发票明细!AE201,合同收费标准!E:E,导入发票明细!AF201,合同收费标准!F:F,"MAS"),SUMIFS(合同收费标准!G:G,合同收费标准!B:B,导入发票明细!AE201,合同收费标准!E:E,导入发票明细!AF201,合同收费标准!F:F,导入发票明细!AC201))</f>
        <v>0</v>
      </c>
      <c r="AH201">
        <f t="shared" si="30"/>
        <v>0</v>
      </c>
      <c r="AI201" s="7">
        <f t="shared" si="31"/>
        <v>5.23</v>
      </c>
      <c r="AK201">
        <f>SUMIFS(CBL托收登记!D:D,CBL托收登记!E:E,N200)</f>
        <v>261.58999999999997</v>
      </c>
      <c r="AM201" s="7">
        <f t="shared" si="32"/>
        <v>5.2317999999999998</v>
      </c>
      <c r="AN201" s="7">
        <f t="shared" si="33"/>
        <v>-1.7999999999993577E-3</v>
      </c>
    </row>
    <row r="202" spans="1:41" x14ac:dyDescent="0.25">
      <c r="A202" s="1">
        <v>45138</v>
      </c>
      <c r="C202" s="2" t="s">
        <v>619</v>
      </c>
      <c r="F202" s="6">
        <v>1</v>
      </c>
      <c r="H202">
        <v>12</v>
      </c>
      <c r="J202" t="s">
        <v>401</v>
      </c>
      <c r="M202" s="10" t="s">
        <v>778</v>
      </c>
      <c r="N202" t="s">
        <v>433</v>
      </c>
      <c r="Q202" s="7">
        <v>6.42</v>
      </c>
      <c r="AA202" s="7">
        <v>6.42</v>
      </c>
      <c r="AC202">
        <f t="shared" si="28"/>
        <v>1</v>
      </c>
      <c r="AD202" s="7">
        <f t="shared" si="35"/>
        <v>10</v>
      </c>
      <c r="AE202" s="6" t="str">
        <f>INDEX(地区归属!B:B,MATCH(J202,地区归属!A:A,0))</f>
        <v>PENINSULA</v>
      </c>
      <c r="AF202" s="6" t="str">
        <f t="shared" si="29"/>
        <v>A</v>
      </c>
      <c r="AG202">
        <f>IF(AC202&gt;6,SUMIFS(合同收费标准!G:G,合同收费标准!B:B,导入发票明细!AE202,合同收费标准!E:E,导入发票明细!AF202,合同收费标准!F:F,"MAS"),SUMIFS(合同收费标准!G:G,合同收费标准!B:B,导入发票明细!AE202,合同收费标准!E:E,导入发票明细!AF202,合同收费标准!F:F,导入发票明细!AC202))</f>
        <v>6.42</v>
      </c>
      <c r="AH202">
        <f t="shared" si="30"/>
        <v>6.42</v>
      </c>
      <c r="AI202" s="7">
        <f t="shared" si="31"/>
        <v>0</v>
      </c>
      <c r="AK202">
        <f>SUMIFS(CBL托收登记!D:D,CBL托收登记!E:E,N201)</f>
        <v>0</v>
      </c>
      <c r="AM202" s="7">
        <f t="shared" si="32"/>
        <v>0</v>
      </c>
      <c r="AN202" s="7">
        <f t="shared" si="33"/>
        <v>0</v>
      </c>
    </row>
    <row r="203" spans="1:41" x14ac:dyDescent="0.25">
      <c r="A203" s="1">
        <v>45138</v>
      </c>
      <c r="C203" s="2" t="s">
        <v>619</v>
      </c>
      <c r="F203" s="6">
        <v>1</v>
      </c>
      <c r="H203">
        <v>12</v>
      </c>
      <c r="J203" t="s">
        <v>401</v>
      </c>
      <c r="M203" s="10" t="s">
        <v>778</v>
      </c>
      <c r="N203" t="s">
        <v>0</v>
      </c>
      <c r="W203" s="7">
        <v>3.2</v>
      </c>
      <c r="AA203" s="7">
        <v>3.2</v>
      </c>
      <c r="AC203">
        <f t="shared" si="28"/>
        <v>0</v>
      </c>
      <c r="AD203" s="7">
        <f t="shared" si="35"/>
        <v>0</v>
      </c>
      <c r="AE203" s="6" t="str">
        <f>INDEX(地区归属!B:B,MATCH(J203,地区归属!A:A,0))</f>
        <v>PENINSULA</v>
      </c>
      <c r="AF203" s="6" t="str">
        <f t="shared" si="29"/>
        <v>A</v>
      </c>
      <c r="AG203">
        <f>IF(AC203&gt;6,SUMIFS(合同收费标准!G:G,合同收费标准!B:B,导入发票明细!AE203,合同收费标准!E:E,导入发票明细!AF203,合同收费标准!F:F,"MAS"),SUMIFS(合同收费标准!G:G,合同收费标准!B:B,导入发票明细!AE203,合同收费标准!E:E,导入发票明细!AF203,合同收费标准!F:F,导入发票明细!AC203))</f>
        <v>0</v>
      </c>
      <c r="AH203">
        <f t="shared" si="30"/>
        <v>0</v>
      </c>
      <c r="AI203" s="7">
        <f t="shared" si="31"/>
        <v>3.2</v>
      </c>
      <c r="AK203">
        <f>SUMIFS(CBL托收登记!D:D,CBL托收登记!E:E,N202)</f>
        <v>157.41</v>
      </c>
      <c r="AM203" s="7">
        <f t="shared" si="32"/>
        <v>3.2</v>
      </c>
      <c r="AN203" s="7">
        <f t="shared" si="33"/>
        <v>0</v>
      </c>
    </row>
    <row r="204" spans="1:41" x14ac:dyDescent="0.25">
      <c r="A204" s="1">
        <v>45138</v>
      </c>
      <c r="C204" s="2" t="s">
        <v>620</v>
      </c>
      <c r="F204" s="6">
        <v>4</v>
      </c>
      <c r="H204">
        <v>71</v>
      </c>
      <c r="J204" t="s">
        <v>402</v>
      </c>
      <c r="M204" s="10" t="s">
        <v>779</v>
      </c>
      <c r="N204" t="s">
        <v>434</v>
      </c>
      <c r="Q204" s="7">
        <v>12</v>
      </c>
      <c r="AA204" s="7">
        <v>12</v>
      </c>
      <c r="AC204">
        <f t="shared" si="28"/>
        <v>4</v>
      </c>
      <c r="AD204" s="7">
        <f t="shared" si="35"/>
        <v>15.75</v>
      </c>
      <c r="AE204" s="6" t="str">
        <f>INDEX(地区归属!B:B,MATCH(J204,地区归属!A:A,0))</f>
        <v>Madrid</v>
      </c>
      <c r="AF204" s="6" t="str">
        <f t="shared" si="29"/>
        <v>A</v>
      </c>
      <c r="AG204">
        <f>IF(AC204&gt;6,SUMIFS(合同收费标准!G:G,合同收费标准!B:B,导入发票明细!AE204,合同收费标准!E:E,导入发票明细!AF204,合同收费标准!F:F,"MAS"),SUMIFS(合同收费标准!G:G,合同收费标准!B:B,导入发票明细!AE204,合同收费标准!E:E,导入发票明细!AF204,合同收费标准!F:F,导入发票明细!AC204))</f>
        <v>3</v>
      </c>
      <c r="AH204">
        <f t="shared" si="30"/>
        <v>12</v>
      </c>
      <c r="AI204" s="7">
        <f t="shared" si="31"/>
        <v>0</v>
      </c>
      <c r="AK204">
        <f>SUMIFS(CBL托收登记!D:D,CBL托收登记!E:E,N203)</f>
        <v>0</v>
      </c>
      <c r="AM204" s="7">
        <f t="shared" si="32"/>
        <v>0</v>
      </c>
      <c r="AN204" s="7">
        <f t="shared" si="33"/>
        <v>0</v>
      </c>
    </row>
    <row r="205" spans="1:41" x14ac:dyDescent="0.25">
      <c r="A205" s="1">
        <v>45138</v>
      </c>
      <c r="C205" s="2" t="s">
        <v>621</v>
      </c>
      <c r="F205" s="6">
        <v>1</v>
      </c>
      <c r="H205">
        <v>200</v>
      </c>
      <c r="J205" t="s">
        <v>1</v>
      </c>
      <c r="M205" s="10" t="s">
        <v>780</v>
      </c>
      <c r="N205" t="s">
        <v>435</v>
      </c>
      <c r="Q205" s="7">
        <v>33.75</v>
      </c>
      <c r="AA205" s="7">
        <v>33.75</v>
      </c>
      <c r="AC205">
        <f t="shared" si="28"/>
        <v>1</v>
      </c>
      <c r="AD205" s="7">
        <f t="shared" si="35"/>
        <v>198</v>
      </c>
      <c r="AE205" s="6" t="str">
        <f>INDEX(地区归属!B:B,MATCH(J205,地区归属!A:A,0))</f>
        <v>PENINSULA</v>
      </c>
      <c r="AF205" s="6" t="str">
        <f t="shared" si="29"/>
        <v>B</v>
      </c>
      <c r="AG205">
        <f>IF(AC205&gt;6,SUMIFS(合同收费标准!G:G,合同收费标准!B:B,导入发票明细!AE205,合同收费标准!E:E,导入发票明细!AF205,合同收费标准!F:F,"MAS"),SUMIFS(合同收费标准!G:G,合同收费标准!B:B,导入发票明细!AE205,合同收费标准!E:E,导入发票明细!AF205,合同收费标准!F:F,导入发票明细!AC205))</f>
        <v>33.75</v>
      </c>
      <c r="AH205">
        <f t="shared" si="30"/>
        <v>33.75</v>
      </c>
      <c r="AI205" s="7">
        <f t="shared" si="31"/>
        <v>0</v>
      </c>
      <c r="AK205">
        <f>SUMIFS(CBL托收登记!D:D,CBL托收登记!E:E,N204)</f>
        <v>0</v>
      </c>
      <c r="AM205" s="7">
        <f t="shared" si="32"/>
        <v>0</v>
      </c>
      <c r="AN205" s="7">
        <f t="shared" si="33"/>
        <v>0</v>
      </c>
    </row>
    <row r="206" spans="1:41" x14ac:dyDescent="0.25">
      <c r="A206" s="1">
        <v>45138</v>
      </c>
      <c r="C206" s="2" t="s">
        <v>622</v>
      </c>
      <c r="F206" s="6">
        <v>2</v>
      </c>
      <c r="H206">
        <v>33</v>
      </c>
      <c r="J206" t="s">
        <v>144</v>
      </c>
      <c r="M206" s="10" t="s">
        <v>781</v>
      </c>
      <c r="N206" t="s">
        <v>436</v>
      </c>
      <c r="Q206" s="7">
        <v>9.6</v>
      </c>
      <c r="AA206" s="7">
        <v>9.6</v>
      </c>
      <c r="AC206">
        <f t="shared" si="28"/>
        <v>2</v>
      </c>
      <c r="AD206" s="7">
        <f t="shared" si="35"/>
        <v>14.5</v>
      </c>
      <c r="AE206" s="6" t="str">
        <f>INDEX(地区归属!B:B,MATCH(J206,地区归属!A:A,0))</f>
        <v>PENINSULA</v>
      </c>
      <c r="AF206" s="6" t="str">
        <f t="shared" si="29"/>
        <v>A</v>
      </c>
      <c r="AG206">
        <f>IF(AC206&gt;6,SUMIFS(合同收费标准!G:G,合同收费标准!B:B,导入发票明细!AE206,合同收费标准!E:E,导入发票明细!AF206,合同收费标准!F:F,"MAS"),SUMIFS(合同收费标准!G:G,合同收费标准!B:B,导入发票明细!AE206,合同收费标准!E:E,导入发票明细!AF206,合同收费标准!F:F,导入发票明细!AC206))</f>
        <v>4.8</v>
      </c>
      <c r="AH206">
        <f t="shared" si="30"/>
        <v>9.6</v>
      </c>
      <c r="AI206" s="7">
        <f t="shared" si="31"/>
        <v>0</v>
      </c>
      <c r="AK206">
        <f>SUMIFS(CBL托收登记!D:D,CBL托收登记!E:E,N205)</f>
        <v>0</v>
      </c>
      <c r="AM206" s="7">
        <f t="shared" si="32"/>
        <v>0</v>
      </c>
      <c r="AN206" s="7">
        <f t="shared" si="33"/>
        <v>0</v>
      </c>
    </row>
    <row r="207" spans="1:41" x14ac:dyDescent="0.25">
      <c r="A207" s="1">
        <v>45138</v>
      </c>
      <c r="C207" s="2" t="s">
        <v>623</v>
      </c>
      <c r="F207" s="6">
        <v>1</v>
      </c>
      <c r="H207">
        <v>15</v>
      </c>
      <c r="J207" t="s">
        <v>230</v>
      </c>
      <c r="M207" s="10" t="s">
        <v>782</v>
      </c>
      <c r="N207" t="s">
        <v>267</v>
      </c>
      <c r="Q207" s="7">
        <v>5.47</v>
      </c>
      <c r="AA207" s="7">
        <v>5.47</v>
      </c>
      <c r="AC207">
        <f t="shared" si="28"/>
        <v>1</v>
      </c>
      <c r="AD207" s="7">
        <f t="shared" si="35"/>
        <v>13</v>
      </c>
      <c r="AE207" s="6" t="str">
        <f>INDEX(地区归属!B:B,MATCH(J207,地区归属!A:A,0))</f>
        <v>Madrid</v>
      </c>
      <c r="AF207" s="6" t="str">
        <f t="shared" si="29"/>
        <v>A</v>
      </c>
      <c r="AG207">
        <f>IF(AC207&gt;6,SUMIFS(合同收费标准!G:G,合同收费标准!B:B,导入发票明细!AE207,合同收费标准!E:E,导入发票明细!AF207,合同收费标准!F:F,"MAS"),SUMIFS(合同收费标准!G:G,合同收费标准!B:B,导入发票明细!AE207,合同收费标准!E:E,导入发票明细!AF207,合同收费标准!F:F,导入发票明细!AC207))</f>
        <v>5.47</v>
      </c>
      <c r="AH207">
        <f t="shared" si="30"/>
        <v>5.47</v>
      </c>
      <c r="AI207" s="7">
        <f t="shared" si="31"/>
        <v>0</v>
      </c>
      <c r="AK207">
        <f>SUMIFS(CBL托收登记!D:D,CBL托收登记!E:E,N206)</f>
        <v>0</v>
      </c>
      <c r="AM207" s="7">
        <f t="shared" si="32"/>
        <v>0</v>
      </c>
      <c r="AN207" s="7">
        <f t="shared" si="33"/>
        <v>0</v>
      </c>
    </row>
    <row r="208" spans="1:41" x14ac:dyDescent="0.25">
      <c r="A208" s="1">
        <v>45138</v>
      </c>
      <c r="C208" s="2" t="s">
        <v>624</v>
      </c>
      <c r="F208" s="6">
        <v>1</v>
      </c>
      <c r="H208">
        <v>14</v>
      </c>
      <c r="J208" t="s">
        <v>345</v>
      </c>
      <c r="M208" s="10" t="s">
        <v>783</v>
      </c>
      <c r="N208" t="s">
        <v>437</v>
      </c>
      <c r="Q208" s="7">
        <v>5.47</v>
      </c>
      <c r="AA208" s="7">
        <v>5.47</v>
      </c>
      <c r="AC208">
        <f t="shared" si="28"/>
        <v>1</v>
      </c>
      <c r="AD208" s="7">
        <f t="shared" si="35"/>
        <v>12</v>
      </c>
      <c r="AE208" s="6" t="str">
        <f>INDEX(地区归属!B:B,MATCH(J208,地区归属!A:A,0))</f>
        <v>Madrid</v>
      </c>
      <c r="AF208" s="6" t="str">
        <f t="shared" si="29"/>
        <v>A</v>
      </c>
      <c r="AG208">
        <f>IF(AC208&gt;6,SUMIFS(合同收费标准!G:G,合同收费标准!B:B,导入发票明细!AE208,合同收费标准!E:E,导入发票明细!AF208,合同收费标准!F:F,"MAS"),SUMIFS(合同收费标准!G:G,合同收费标准!B:B,导入发票明细!AE208,合同收费标准!E:E,导入发票明细!AF208,合同收费标准!F:F,导入发票明细!AC208))</f>
        <v>5.47</v>
      </c>
      <c r="AH208">
        <f t="shared" si="30"/>
        <v>5.47</v>
      </c>
      <c r="AI208" s="7">
        <f t="shared" si="31"/>
        <v>0</v>
      </c>
      <c r="AK208">
        <f>SUMIFS(CBL托收登记!D:D,CBL托收登记!E:E,N207)</f>
        <v>0</v>
      </c>
      <c r="AM208" s="7">
        <f t="shared" si="32"/>
        <v>0</v>
      </c>
      <c r="AN208" s="7">
        <f t="shared" si="33"/>
        <v>0</v>
      </c>
    </row>
    <row r="209" spans="1:40" x14ac:dyDescent="0.25">
      <c r="A209" s="1">
        <v>45138</v>
      </c>
      <c r="C209" s="2" t="s">
        <v>625</v>
      </c>
      <c r="F209" s="6">
        <v>3</v>
      </c>
      <c r="H209">
        <v>48</v>
      </c>
      <c r="J209" t="s">
        <v>403</v>
      </c>
      <c r="M209" s="10" t="s">
        <v>784</v>
      </c>
      <c r="N209" t="s">
        <v>438</v>
      </c>
      <c r="Q209" s="7">
        <v>12.72</v>
      </c>
      <c r="AA209" s="7">
        <v>12.72</v>
      </c>
      <c r="AC209">
        <f t="shared" si="28"/>
        <v>3</v>
      </c>
      <c r="AD209" s="7">
        <f t="shared" si="35"/>
        <v>14</v>
      </c>
      <c r="AE209" s="6" t="str">
        <f>INDEX(地区归属!B:B,MATCH(J209,地区归属!A:A,0))</f>
        <v>PENINSULA</v>
      </c>
      <c r="AF209" s="6" t="str">
        <f t="shared" si="29"/>
        <v>A</v>
      </c>
      <c r="AG209">
        <f>IF(AC209&gt;6,SUMIFS(合同收费标准!G:G,合同收费标准!B:B,导入发票明细!AE209,合同收费标准!E:E,导入发票明细!AF209,合同收费标准!F:F,"MAS"),SUMIFS(合同收费标准!G:G,合同收费标准!B:B,导入发票明细!AE209,合同收费标准!E:E,导入发票明细!AF209,合同收费标准!F:F,导入发票明细!AC209))</f>
        <v>4.24</v>
      </c>
      <c r="AH209">
        <f t="shared" si="30"/>
        <v>12.72</v>
      </c>
      <c r="AI209" s="7">
        <f t="shared" si="31"/>
        <v>0</v>
      </c>
      <c r="AK209">
        <f>SUMIFS(CBL托收登记!D:D,CBL托收登记!E:E,N208)</f>
        <v>0</v>
      </c>
      <c r="AM209" s="7">
        <f t="shared" si="32"/>
        <v>0</v>
      </c>
      <c r="AN209" s="7">
        <f t="shared" si="33"/>
        <v>0</v>
      </c>
    </row>
    <row r="210" spans="1:40" x14ac:dyDescent="0.25">
      <c r="A210" s="1">
        <v>45138</v>
      </c>
      <c r="C210" s="2" t="s">
        <v>626</v>
      </c>
      <c r="F210" s="6">
        <v>1</v>
      </c>
      <c r="H210">
        <v>10</v>
      </c>
      <c r="J210" t="s">
        <v>20</v>
      </c>
      <c r="M210" s="10" t="s">
        <v>785</v>
      </c>
      <c r="N210" t="s">
        <v>415</v>
      </c>
      <c r="Q210" s="7">
        <v>6.42</v>
      </c>
      <c r="AA210" s="7">
        <v>6.42</v>
      </c>
      <c r="AC210">
        <f t="shared" si="28"/>
        <v>1</v>
      </c>
      <c r="AD210" s="7">
        <f t="shared" si="35"/>
        <v>8</v>
      </c>
      <c r="AE210" s="6" t="str">
        <f>INDEX(地区归属!B:B,MATCH(J210,地区归属!A:A,0))</f>
        <v>PENINSULA</v>
      </c>
      <c r="AF210" s="6" t="str">
        <f t="shared" si="29"/>
        <v>A</v>
      </c>
      <c r="AG210">
        <f>IF(AC210&gt;6,SUMIFS(合同收费标准!G:G,合同收费标准!B:B,导入发票明细!AE210,合同收费标准!E:E,导入发票明细!AF210,合同收费标准!F:F,"MAS"),SUMIFS(合同收费标准!G:G,合同收费标准!B:B,导入发票明细!AE210,合同收费标准!E:E,导入发票明细!AF210,合同收费标准!F:F,导入发票明细!AC210))</f>
        <v>6.42</v>
      </c>
      <c r="AH210">
        <f t="shared" si="30"/>
        <v>6.42</v>
      </c>
      <c r="AI210" s="7">
        <f t="shared" si="31"/>
        <v>0</v>
      </c>
      <c r="AK210">
        <f>SUMIFS(CBL托收登记!D:D,CBL托收登记!E:E,N209)</f>
        <v>0</v>
      </c>
      <c r="AM210" s="7">
        <f t="shared" si="32"/>
        <v>0</v>
      </c>
      <c r="AN210" s="7">
        <f t="shared" si="33"/>
        <v>0</v>
      </c>
    </row>
    <row r="211" spans="1:40" x14ac:dyDescent="0.25">
      <c r="A211" s="1">
        <v>45138</v>
      </c>
      <c r="C211" s="2" t="s">
        <v>626</v>
      </c>
      <c r="F211" s="6">
        <v>1</v>
      </c>
      <c r="H211">
        <v>10</v>
      </c>
      <c r="J211" t="s">
        <v>20</v>
      </c>
      <c r="M211" s="10" t="s">
        <v>785</v>
      </c>
      <c r="N211" t="s">
        <v>0</v>
      </c>
      <c r="W211" s="7">
        <v>4.9800000000000004</v>
      </c>
      <c r="AA211" s="7">
        <v>4.9800000000000004</v>
      </c>
      <c r="AC211">
        <f t="shared" si="28"/>
        <v>0</v>
      </c>
      <c r="AD211" s="7">
        <f t="shared" si="35"/>
        <v>0</v>
      </c>
      <c r="AE211" s="6" t="str">
        <f>INDEX(地区归属!B:B,MATCH(J211,地区归属!A:A,0))</f>
        <v>PENINSULA</v>
      </c>
      <c r="AF211" s="6" t="str">
        <f t="shared" si="29"/>
        <v>A</v>
      </c>
      <c r="AG211">
        <f>IF(AC211&gt;6,SUMIFS(合同收费标准!G:G,合同收费标准!B:B,导入发票明细!AE211,合同收费标准!E:E,导入发票明细!AF211,合同收费标准!F:F,"MAS"),SUMIFS(合同收费标准!G:G,合同收费标准!B:B,导入发票明细!AE211,合同收费标准!E:E,导入发票明细!AF211,合同收费标准!F:F,导入发票明细!AC211))</f>
        <v>0</v>
      </c>
      <c r="AH211">
        <f t="shared" si="30"/>
        <v>0</v>
      </c>
      <c r="AI211" s="7">
        <f t="shared" si="31"/>
        <v>4.9800000000000004</v>
      </c>
      <c r="AK211">
        <f>SUMIFS(CBL托收登记!D:D,CBL托收登记!E:E,N210)</f>
        <v>248.87</v>
      </c>
      <c r="AM211" s="7">
        <f t="shared" si="32"/>
        <v>4.9774000000000003</v>
      </c>
      <c r="AN211" s="7">
        <f t="shared" si="33"/>
        <v>2.6000000000001577E-3</v>
      </c>
    </row>
  </sheetData>
  <autoFilter ref="A1:AG1" xr:uid="{00000000-0001-0000-0000-000000000000}"/>
  <phoneticPr fontId="1" type="noConversion"/>
  <conditionalFormatting sqref="AC1:AD1048576">
    <cfRule type="cellIs" dxfId="4" priority="2" operator="equal">
      <formula>0</formula>
    </cfRule>
  </conditionalFormatting>
  <conditionalFormatting sqref="AI2:AI1048576">
    <cfRule type="cellIs" dxfId="3" priority="5" operator="greaterThan">
      <formula>0</formula>
    </cfRule>
  </conditionalFormatting>
  <conditionalFormatting sqref="AN1:AN1048576">
    <cfRule type="cellIs" dxfId="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365F-379C-4FE1-85F1-0906E394AFDF}">
  <dimension ref="A1:B192"/>
  <sheetViews>
    <sheetView tabSelected="1" workbookViewId="0">
      <pane ySplit="1" topLeftCell="A153" activePane="bottomLeft" state="frozen"/>
      <selection pane="bottomLeft" activeCell="K174" sqref="K174"/>
    </sheetView>
  </sheetViews>
  <sheetFormatPr defaultRowHeight="13.8" x14ac:dyDescent="0.25"/>
  <cols>
    <col min="1" max="1" width="26.21875" customWidth="1"/>
    <col min="2" max="2" width="16" customWidth="1"/>
  </cols>
  <sheetData>
    <row r="1" spans="1:2" x14ac:dyDescent="0.25">
      <c r="A1" s="23" t="s">
        <v>9</v>
      </c>
      <c r="B1" s="23" t="s">
        <v>33</v>
      </c>
    </row>
    <row r="2" spans="1:2" x14ac:dyDescent="0.25">
      <c r="A2" t="s">
        <v>77</v>
      </c>
      <c r="B2" s="17" t="s">
        <v>48</v>
      </c>
    </row>
    <row r="3" spans="1:2" x14ac:dyDescent="0.25">
      <c r="A3" t="s">
        <v>78</v>
      </c>
      <c r="B3" s="17" t="s">
        <v>48</v>
      </c>
    </row>
    <row r="4" spans="1:2" x14ac:dyDescent="0.25">
      <c r="A4" t="s">
        <v>79</v>
      </c>
      <c r="B4" s="17" t="s">
        <v>48</v>
      </c>
    </row>
    <row r="5" spans="1:2" x14ac:dyDescent="0.25">
      <c r="A5" t="s">
        <v>80</v>
      </c>
      <c r="B5" s="17" t="s">
        <v>48</v>
      </c>
    </row>
    <row r="6" spans="1:2" x14ac:dyDescent="0.25">
      <c r="A6" t="s">
        <v>81</v>
      </c>
      <c r="B6" s="17" t="s">
        <v>48</v>
      </c>
    </row>
    <row r="7" spans="1:2" x14ac:dyDescent="0.25">
      <c r="A7" t="s">
        <v>82</v>
      </c>
      <c r="B7" s="17" t="s">
        <v>48</v>
      </c>
    </row>
    <row r="8" spans="1:2" x14ac:dyDescent="0.25">
      <c r="A8" t="s">
        <v>83</v>
      </c>
      <c r="B8" s="17" t="s">
        <v>48</v>
      </c>
    </row>
    <row r="9" spans="1:2" x14ac:dyDescent="0.25">
      <c r="A9" t="s">
        <v>84</v>
      </c>
      <c r="B9" s="17" t="s">
        <v>48</v>
      </c>
    </row>
    <row r="10" spans="1:2" x14ac:dyDescent="0.25">
      <c r="A10" t="s">
        <v>85</v>
      </c>
      <c r="B10" s="17" t="s">
        <v>48</v>
      </c>
    </row>
    <row r="11" spans="1:2" x14ac:dyDescent="0.25">
      <c r="A11" t="s">
        <v>86</v>
      </c>
      <c r="B11" s="17" t="s">
        <v>48</v>
      </c>
    </row>
    <row r="12" spans="1:2" x14ac:dyDescent="0.25">
      <c r="A12" t="s">
        <v>87</v>
      </c>
      <c r="B12" s="17" t="s">
        <v>48</v>
      </c>
    </row>
    <row r="13" spans="1:2" x14ac:dyDescent="0.25">
      <c r="A13" t="s">
        <v>58</v>
      </c>
      <c r="B13" s="17" t="s">
        <v>48</v>
      </c>
    </row>
    <row r="14" spans="1:2" x14ac:dyDescent="0.25">
      <c r="A14" t="s">
        <v>88</v>
      </c>
      <c r="B14" s="17" t="s">
        <v>48</v>
      </c>
    </row>
    <row r="15" spans="1:2" x14ac:dyDescent="0.25">
      <c r="A15" t="s">
        <v>68</v>
      </c>
      <c r="B15" s="17" t="s">
        <v>48</v>
      </c>
    </row>
    <row r="16" spans="1:2" x14ac:dyDescent="0.25">
      <c r="A16" t="s">
        <v>89</v>
      </c>
      <c r="B16" s="17" t="s">
        <v>48</v>
      </c>
    </row>
    <row r="17" spans="1:2" x14ac:dyDescent="0.25">
      <c r="A17" t="s">
        <v>76</v>
      </c>
      <c r="B17" s="17" t="s">
        <v>48</v>
      </c>
    </row>
    <row r="18" spans="1:2" x14ac:dyDescent="0.25">
      <c r="A18" t="s">
        <v>90</v>
      </c>
      <c r="B18" s="17" t="s">
        <v>48</v>
      </c>
    </row>
    <row r="19" spans="1:2" x14ac:dyDescent="0.25">
      <c r="A19" t="s">
        <v>91</v>
      </c>
      <c r="B19" s="17" t="s">
        <v>48</v>
      </c>
    </row>
    <row r="20" spans="1:2" x14ac:dyDescent="0.25">
      <c r="A20" t="s">
        <v>92</v>
      </c>
      <c r="B20" s="17" t="s">
        <v>48</v>
      </c>
    </row>
    <row r="21" spans="1:2" x14ac:dyDescent="0.25">
      <c r="A21" t="s">
        <v>93</v>
      </c>
      <c r="B21" s="17" t="s">
        <v>48</v>
      </c>
    </row>
    <row r="22" spans="1:2" x14ac:dyDescent="0.25">
      <c r="A22" t="s">
        <v>94</v>
      </c>
      <c r="B22" s="17" t="s">
        <v>48</v>
      </c>
    </row>
    <row r="23" spans="1:2" x14ac:dyDescent="0.25">
      <c r="A23" t="s">
        <v>95</v>
      </c>
      <c r="B23" s="17" t="s">
        <v>48</v>
      </c>
    </row>
    <row r="24" spans="1:2" x14ac:dyDescent="0.25">
      <c r="A24" t="s">
        <v>75</v>
      </c>
      <c r="B24" s="17" t="s">
        <v>48</v>
      </c>
    </row>
    <row r="25" spans="1:2" x14ac:dyDescent="0.25">
      <c r="A25" t="s">
        <v>96</v>
      </c>
      <c r="B25" s="17" t="s">
        <v>48</v>
      </c>
    </row>
    <row r="26" spans="1:2" x14ac:dyDescent="0.25">
      <c r="A26" t="s">
        <v>97</v>
      </c>
      <c r="B26" s="17" t="s">
        <v>48</v>
      </c>
    </row>
    <row r="27" spans="1:2" x14ac:dyDescent="0.25">
      <c r="A27" t="s">
        <v>66</v>
      </c>
      <c r="B27" s="17" t="s">
        <v>48</v>
      </c>
    </row>
    <row r="28" spans="1:2" x14ac:dyDescent="0.25">
      <c r="A28" t="s">
        <v>98</v>
      </c>
      <c r="B28" s="17" t="s">
        <v>48</v>
      </c>
    </row>
    <row r="29" spans="1:2" x14ac:dyDescent="0.25">
      <c r="A29" t="s">
        <v>99</v>
      </c>
      <c r="B29" s="17" t="s">
        <v>48</v>
      </c>
    </row>
    <row r="30" spans="1:2" x14ac:dyDescent="0.25">
      <c r="A30" t="s">
        <v>71</v>
      </c>
      <c r="B30" s="17" t="s">
        <v>48</v>
      </c>
    </row>
    <row r="31" spans="1:2" x14ac:dyDescent="0.25">
      <c r="A31" t="s">
        <v>20</v>
      </c>
      <c r="B31" s="17" t="s">
        <v>48</v>
      </c>
    </row>
    <row r="32" spans="1:2" x14ac:dyDescent="0.25">
      <c r="A32" t="s">
        <v>73</v>
      </c>
      <c r="B32" s="17" t="s">
        <v>48</v>
      </c>
    </row>
    <row r="33" spans="1:2" x14ac:dyDescent="0.25">
      <c r="A33" t="s">
        <v>62</v>
      </c>
      <c r="B33" s="17" t="s">
        <v>48</v>
      </c>
    </row>
    <row r="34" spans="1:2" x14ac:dyDescent="0.25">
      <c r="A34" t="s">
        <v>100</v>
      </c>
      <c r="B34" s="17" t="s">
        <v>48</v>
      </c>
    </row>
    <row r="35" spans="1:2" x14ac:dyDescent="0.25">
      <c r="A35" t="s">
        <v>101</v>
      </c>
      <c r="B35" s="17" t="s">
        <v>48</v>
      </c>
    </row>
    <row r="36" spans="1:2" x14ac:dyDescent="0.25">
      <c r="A36" t="s">
        <v>102</v>
      </c>
      <c r="B36" s="17" t="s">
        <v>48</v>
      </c>
    </row>
    <row r="37" spans="1:2" x14ac:dyDescent="0.25">
      <c r="A37" t="s">
        <v>29</v>
      </c>
      <c r="B37" s="17" t="s">
        <v>48</v>
      </c>
    </row>
    <row r="38" spans="1:2" x14ac:dyDescent="0.25">
      <c r="A38" t="s">
        <v>103</v>
      </c>
      <c r="B38" s="17" t="s">
        <v>48</v>
      </c>
    </row>
    <row r="39" spans="1:2" x14ac:dyDescent="0.25">
      <c r="A39" t="s">
        <v>104</v>
      </c>
      <c r="B39" s="17" t="s">
        <v>48</v>
      </c>
    </row>
    <row r="40" spans="1:2" x14ac:dyDescent="0.25">
      <c r="A40" t="s">
        <v>65</v>
      </c>
      <c r="B40" s="17" t="s">
        <v>48</v>
      </c>
    </row>
    <row r="41" spans="1:2" x14ac:dyDescent="0.25">
      <c r="A41" t="s">
        <v>69</v>
      </c>
      <c r="B41" s="17" t="s">
        <v>48</v>
      </c>
    </row>
    <row r="42" spans="1:2" x14ac:dyDescent="0.25">
      <c r="A42" t="s">
        <v>105</v>
      </c>
      <c r="B42" s="17" t="s">
        <v>48</v>
      </c>
    </row>
    <row r="43" spans="1:2" x14ac:dyDescent="0.25">
      <c r="A43" t="s">
        <v>106</v>
      </c>
      <c r="B43" s="17" t="s">
        <v>48</v>
      </c>
    </row>
    <row r="44" spans="1:2" x14ac:dyDescent="0.25">
      <c r="A44" t="s">
        <v>107</v>
      </c>
      <c r="B44" s="17" t="s">
        <v>48</v>
      </c>
    </row>
    <row r="45" spans="1:2" x14ac:dyDescent="0.25">
      <c r="A45" t="s">
        <v>108</v>
      </c>
      <c r="B45" s="17" t="s">
        <v>48</v>
      </c>
    </row>
    <row r="46" spans="1:2" x14ac:dyDescent="0.25">
      <c r="A46" t="s">
        <v>109</v>
      </c>
      <c r="B46" s="17" t="s">
        <v>48</v>
      </c>
    </row>
    <row r="47" spans="1:2" x14ac:dyDescent="0.25">
      <c r="A47" t="s">
        <v>110</v>
      </c>
      <c r="B47" s="22" t="s">
        <v>49</v>
      </c>
    </row>
    <row r="48" spans="1:2" x14ac:dyDescent="0.25">
      <c r="A48" t="s">
        <v>111</v>
      </c>
      <c r="B48" s="17" t="s">
        <v>48</v>
      </c>
    </row>
    <row r="49" spans="1:2" x14ac:dyDescent="0.25">
      <c r="A49" t="s">
        <v>112</v>
      </c>
      <c r="B49" s="17" t="s">
        <v>48</v>
      </c>
    </row>
    <row r="50" spans="1:2" x14ac:dyDescent="0.25">
      <c r="A50" t="s">
        <v>57</v>
      </c>
      <c r="B50" s="17" t="s">
        <v>48</v>
      </c>
    </row>
    <row r="51" spans="1:2" x14ac:dyDescent="0.25">
      <c r="A51" t="s">
        <v>74</v>
      </c>
      <c r="B51" s="17" t="s">
        <v>48</v>
      </c>
    </row>
    <row r="52" spans="1:2" x14ac:dyDescent="0.25">
      <c r="A52" t="s">
        <v>55</v>
      </c>
      <c r="B52" s="17" t="s">
        <v>48</v>
      </c>
    </row>
    <row r="53" spans="1:2" x14ac:dyDescent="0.25">
      <c r="A53" t="s">
        <v>70</v>
      </c>
      <c r="B53" s="17" t="s">
        <v>48</v>
      </c>
    </row>
    <row r="54" spans="1:2" x14ac:dyDescent="0.25">
      <c r="A54" t="s">
        <v>113</v>
      </c>
      <c r="B54" s="17" t="s">
        <v>48</v>
      </c>
    </row>
    <row r="55" spans="1:2" x14ac:dyDescent="0.25">
      <c r="A55" t="s">
        <v>114</v>
      </c>
      <c r="B55" s="17" t="s">
        <v>48</v>
      </c>
    </row>
    <row r="56" spans="1:2" x14ac:dyDescent="0.25">
      <c r="A56" t="s">
        <v>115</v>
      </c>
      <c r="B56" s="17" t="s">
        <v>48</v>
      </c>
    </row>
    <row r="57" spans="1:2" x14ac:dyDescent="0.25">
      <c r="A57" t="s">
        <v>61</v>
      </c>
      <c r="B57" s="17" t="s">
        <v>48</v>
      </c>
    </row>
    <row r="58" spans="1:2" x14ac:dyDescent="0.25">
      <c r="A58" t="s">
        <v>116</v>
      </c>
      <c r="B58" s="17" t="s">
        <v>48</v>
      </c>
    </row>
    <row r="59" spans="1:2" x14ac:dyDescent="0.25">
      <c r="A59" t="s">
        <v>63</v>
      </c>
      <c r="B59" s="17" t="s">
        <v>48</v>
      </c>
    </row>
    <row r="60" spans="1:2" x14ac:dyDescent="0.25">
      <c r="A60" t="s">
        <v>117</v>
      </c>
      <c r="B60" s="17" t="s">
        <v>48</v>
      </c>
    </row>
    <row r="61" spans="1:2" x14ac:dyDescent="0.25">
      <c r="A61" t="s">
        <v>64</v>
      </c>
      <c r="B61" s="17" t="s">
        <v>48</v>
      </c>
    </row>
    <row r="62" spans="1:2" x14ac:dyDescent="0.25">
      <c r="A62" t="s">
        <v>118</v>
      </c>
      <c r="B62" s="17" t="s">
        <v>48</v>
      </c>
    </row>
    <row r="63" spans="1:2" x14ac:dyDescent="0.25">
      <c r="A63" t="s">
        <v>119</v>
      </c>
      <c r="B63" s="17" t="s">
        <v>48</v>
      </c>
    </row>
    <row r="64" spans="1:2" x14ac:dyDescent="0.25">
      <c r="A64" t="s">
        <v>120</v>
      </c>
      <c r="B64" s="17" t="s">
        <v>48</v>
      </c>
    </row>
    <row r="65" spans="1:2" x14ac:dyDescent="0.25">
      <c r="A65" t="s">
        <v>121</v>
      </c>
      <c r="B65" s="17" t="s">
        <v>48</v>
      </c>
    </row>
    <row r="66" spans="1:2" x14ac:dyDescent="0.25">
      <c r="A66" t="s">
        <v>54</v>
      </c>
      <c r="B66" s="17" t="s">
        <v>48</v>
      </c>
    </row>
    <row r="67" spans="1:2" x14ac:dyDescent="0.25">
      <c r="A67" t="s">
        <v>122</v>
      </c>
      <c r="B67" s="17" t="s">
        <v>48</v>
      </c>
    </row>
    <row r="68" spans="1:2" x14ac:dyDescent="0.25">
      <c r="A68" t="s">
        <v>123</v>
      </c>
      <c r="B68" s="17" t="s">
        <v>48</v>
      </c>
    </row>
    <row r="69" spans="1:2" x14ac:dyDescent="0.25">
      <c r="A69" t="s">
        <v>124</v>
      </c>
      <c r="B69" s="17" t="s">
        <v>48</v>
      </c>
    </row>
    <row r="70" spans="1:2" x14ac:dyDescent="0.25">
      <c r="A70" t="s">
        <v>56</v>
      </c>
      <c r="B70" s="17" t="s">
        <v>48</v>
      </c>
    </row>
    <row r="71" spans="1:2" x14ac:dyDescent="0.25">
      <c r="A71" t="s">
        <v>59</v>
      </c>
      <c r="B71" s="17" t="s">
        <v>48</v>
      </c>
    </row>
    <row r="72" spans="1:2" x14ac:dyDescent="0.25">
      <c r="A72" t="s">
        <v>125</v>
      </c>
      <c r="B72" s="17" t="s">
        <v>48</v>
      </c>
    </row>
    <row r="73" spans="1:2" x14ac:dyDescent="0.25">
      <c r="A73" t="s">
        <v>126</v>
      </c>
      <c r="B73" s="17" t="s">
        <v>48</v>
      </c>
    </row>
    <row r="74" spans="1:2" x14ac:dyDescent="0.25">
      <c r="A74" t="s">
        <v>67</v>
      </c>
      <c r="B74" s="17" t="s">
        <v>48</v>
      </c>
    </row>
    <row r="75" spans="1:2" x14ac:dyDescent="0.25">
      <c r="A75" t="s">
        <v>72</v>
      </c>
      <c r="B75" s="17" t="s">
        <v>48</v>
      </c>
    </row>
    <row r="76" spans="1:2" x14ac:dyDescent="0.25">
      <c r="A76" t="s">
        <v>3</v>
      </c>
      <c r="B76" s="17" t="s">
        <v>48</v>
      </c>
    </row>
    <row r="77" spans="1:2" x14ac:dyDescent="0.25">
      <c r="A77" t="s">
        <v>60</v>
      </c>
      <c r="B77" s="17" t="s">
        <v>48</v>
      </c>
    </row>
    <row r="78" spans="1:2" x14ac:dyDescent="0.25">
      <c r="A78" t="s">
        <v>127</v>
      </c>
      <c r="B78" s="17" t="s">
        <v>48</v>
      </c>
    </row>
    <row r="79" spans="1:2" x14ac:dyDescent="0.25">
      <c r="A79" t="s">
        <v>140</v>
      </c>
      <c r="B79" s="17" t="s">
        <v>48</v>
      </c>
    </row>
    <row r="80" spans="1:2" x14ac:dyDescent="0.25">
      <c r="A80" t="s">
        <v>141</v>
      </c>
      <c r="B80" s="17" t="s">
        <v>48</v>
      </c>
    </row>
    <row r="81" spans="1:2" x14ac:dyDescent="0.25">
      <c r="A81" t="s">
        <v>142</v>
      </c>
      <c r="B81" s="17" t="s">
        <v>48</v>
      </c>
    </row>
    <row r="82" spans="1:2" x14ac:dyDescent="0.25">
      <c r="A82" t="s">
        <v>143</v>
      </c>
      <c r="B82" s="17" t="s">
        <v>48</v>
      </c>
    </row>
    <row r="83" spans="1:2" x14ac:dyDescent="0.25">
      <c r="A83" t="s">
        <v>144</v>
      </c>
      <c r="B83" s="17" t="s">
        <v>48</v>
      </c>
    </row>
    <row r="84" spans="1:2" x14ac:dyDescent="0.25">
      <c r="A84" t="s">
        <v>145</v>
      </c>
      <c r="B84" s="17" t="s">
        <v>48</v>
      </c>
    </row>
    <row r="85" spans="1:2" x14ac:dyDescent="0.25">
      <c r="A85" t="s">
        <v>146</v>
      </c>
      <c r="B85" s="17" t="s">
        <v>48</v>
      </c>
    </row>
    <row r="86" spans="1:2" x14ac:dyDescent="0.25">
      <c r="A86" t="s">
        <v>147</v>
      </c>
      <c r="B86" s="17" t="s">
        <v>48</v>
      </c>
    </row>
    <row r="87" spans="1:2" x14ac:dyDescent="0.25">
      <c r="A87" t="s">
        <v>148</v>
      </c>
      <c r="B87" s="15" t="s">
        <v>30</v>
      </c>
    </row>
    <row r="88" spans="1:2" x14ac:dyDescent="0.25">
      <c r="A88" t="s">
        <v>149</v>
      </c>
      <c r="B88" s="17" t="s">
        <v>48</v>
      </c>
    </row>
    <row r="89" spans="1:2" x14ac:dyDescent="0.25">
      <c r="A89" t="s">
        <v>150</v>
      </c>
      <c r="B89" s="17" t="s">
        <v>48</v>
      </c>
    </row>
    <row r="90" spans="1:2" x14ac:dyDescent="0.25">
      <c r="A90" t="s">
        <v>151</v>
      </c>
      <c r="B90" s="17" t="s">
        <v>48</v>
      </c>
    </row>
    <row r="91" spans="1:2" x14ac:dyDescent="0.25">
      <c r="A91" t="s">
        <v>152</v>
      </c>
      <c r="B91" s="17" t="s">
        <v>48</v>
      </c>
    </row>
    <row r="92" spans="1:2" x14ac:dyDescent="0.25">
      <c r="A92" t="s">
        <v>153</v>
      </c>
      <c r="B92" s="17" t="s">
        <v>48</v>
      </c>
    </row>
    <row r="93" spans="1:2" x14ac:dyDescent="0.25">
      <c r="A93" t="s">
        <v>154</v>
      </c>
      <c r="B93" s="17" t="s">
        <v>48</v>
      </c>
    </row>
    <row r="94" spans="1:2" x14ac:dyDescent="0.25">
      <c r="A94" t="s">
        <v>155</v>
      </c>
      <c r="B94" s="17" t="s">
        <v>48</v>
      </c>
    </row>
    <row r="95" spans="1:2" x14ac:dyDescent="0.25">
      <c r="A95" t="s">
        <v>156</v>
      </c>
      <c r="B95" s="17" t="s">
        <v>48</v>
      </c>
    </row>
    <row r="96" spans="1:2" x14ac:dyDescent="0.25">
      <c r="A96" t="s">
        <v>157</v>
      </c>
      <c r="B96" s="17" t="s">
        <v>48</v>
      </c>
    </row>
    <row r="97" spans="1:2" x14ac:dyDescent="0.25">
      <c r="A97" t="s">
        <v>158</v>
      </c>
      <c r="B97" s="17" t="s">
        <v>48</v>
      </c>
    </row>
    <row r="98" spans="1:2" x14ac:dyDescent="0.25">
      <c r="A98" t="s">
        <v>159</v>
      </c>
      <c r="B98" s="17" t="s">
        <v>48</v>
      </c>
    </row>
    <row r="99" spans="1:2" x14ac:dyDescent="0.25">
      <c r="A99" t="s">
        <v>160</v>
      </c>
      <c r="B99" s="17" t="s">
        <v>48</v>
      </c>
    </row>
    <row r="100" spans="1:2" x14ac:dyDescent="0.25">
      <c r="A100" t="s">
        <v>161</v>
      </c>
      <c r="B100" s="17" t="s">
        <v>48</v>
      </c>
    </row>
    <row r="101" spans="1:2" x14ac:dyDescent="0.25">
      <c r="A101" t="s">
        <v>162</v>
      </c>
      <c r="B101" s="15" t="s">
        <v>30</v>
      </c>
    </row>
    <row r="102" spans="1:2" x14ac:dyDescent="0.25">
      <c r="A102" t="s">
        <v>163</v>
      </c>
      <c r="B102" s="15" t="s">
        <v>30</v>
      </c>
    </row>
    <row r="103" spans="1:2" x14ac:dyDescent="0.25">
      <c r="A103" t="s">
        <v>164</v>
      </c>
      <c r="B103" s="17" t="s">
        <v>48</v>
      </c>
    </row>
    <row r="104" spans="1:2" x14ac:dyDescent="0.25">
      <c r="A104" t="s">
        <v>165</v>
      </c>
      <c r="B104" s="17" t="s">
        <v>48</v>
      </c>
    </row>
    <row r="105" spans="1:2" x14ac:dyDescent="0.25">
      <c r="A105" t="s">
        <v>166</v>
      </c>
      <c r="B105" s="17" t="s">
        <v>48</v>
      </c>
    </row>
    <row r="106" spans="1:2" x14ac:dyDescent="0.25">
      <c r="A106" t="s">
        <v>167</v>
      </c>
      <c r="B106" s="17" t="s">
        <v>48</v>
      </c>
    </row>
    <row r="107" spans="1:2" x14ac:dyDescent="0.25">
      <c r="A107" t="s">
        <v>168</v>
      </c>
      <c r="B107" s="17" t="s">
        <v>48</v>
      </c>
    </row>
    <row r="108" spans="1:2" x14ac:dyDescent="0.25">
      <c r="A108" t="s">
        <v>169</v>
      </c>
      <c r="B108" s="17" t="s">
        <v>48</v>
      </c>
    </row>
    <row r="109" spans="1:2" x14ac:dyDescent="0.25">
      <c r="A109" t="s">
        <v>170</v>
      </c>
      <c r="B109" s="17" t="s">
        <v>48</v>
      </c>
    </row>
    <row r="110" spans="1:2" x14ac:dyDescent="0.25">
      <c r="A110" t="s">
        <v>210</v>
      </c>
      <c r="B110" s="17" t="s">
        <v>48</v>
      </c>
    </row>
    <row r="111" spans="1:2" x14ac:dyDescent="0.25">
      <c r="A111" t="s">
        <v>211</v>
      </c>
      <c r="B111" s="17" t="s">
        <v>48</v>
      </c>
    </row>
    <row r="112" spans="1:2" x14ac:dyDescent="0.25">
      <c r="A112" t="s">
        <v>212</v>
      </c>
      <c r="B112" s="17" t="s">
        <v>48</v>
      </c>
    </row>
    <row r="113" spans="1:2" x14ac:dyDescent="0.25">
      <c r="A113" t="s">
        <v>213</v>
      </c>
      <c r="B113" s="17" t="s">
        <v>48</v>
      </c>
    </row>
    <row r="114" spans="1:2" x14ac:dyDescent="0.25">
      <c r="A114" t="s">
        <v>214</v>
      </c>
      <c r="B114" s="17" t="s">
        <v>48</v>
      </c>
    </row>
    <row r="115" spans="1:2" x14ac:dyDescent="0.25">
      <c r="A115" t="s">
        <v>215</v>
      </c>
      <c r="B115" s="17" t="s">
        <v>48</v>
      </c>
    </row>
    <row r="116" spans="1:2" x14ac:dyDescent="0.25">
      <c r="A116" t="s">
        <v>216</v>
      </c>
      <c r="B116" s="17" t="s">
        <v>48</v>
      </c>
    </row>
    <row r="117" spans="1:2" x14ac:dyDescent="0.25">
      <c r="A117" t="s">
        <v>217</v>
      </c>
      <c r="B117" s="17" t="s">
        <v>48</v>
      </c>
    </row>
    <row r="118" spans="1:2" x14ac:dyDescent="0.25">
      <c r="A118" t="s">
        <v>218</v>
      </c>
      <c r="B118" s="17" t="s">
        <v>48</v>
      </c>
    </row>
    <row r="119" spans="1:2" x14ac:dyDescent="0.25">
      <c r="A119" t="s">
        <v>219</v>
      </c>
      <c r="B119" s="17" t="s">
        <v>48</v>
      </c>
    </row>
    <row r="120" spans="1:2" x14ac:dyDescent="0.25">
      <c r="A120" t="s">
        <v>220</v>
      </c>
      <c r="B120" s="17" t="s">
        <v>48</v>
      </c>
    </row>
    <row r="121" spans="1:2" x14ac:dyDescent="0.25">
      <c r="A121" t="s">
        <v>221</v>
      </c>
      <c r="B121" s="17" t="s">
        <v>48</v>
      </c>
    </row>
    <row r="122" spans="1:2" x14ac:dyDescent="0.25">
      <c r="A122" t="s">
        <v>222</v>
      </c>
      <c r="B122" s="17" t="s">
        <v>48</v>
      </c>
    </row>
    <row r="123" spans="1:2" x14ac:dyDescent="0.25">
      <c r="A123" t="s">
        <v>223</v>
      </c>
      <c r="B123" s="17" t="s">
        <v>48</v>
      </c>
    </row>
    <row r="124" spans="1:2" x14ac:dyDescent="0.25">
      <c r="A124" t="s">
        <v>224</v>
      </c>
      <c r="B124" s="17" t="s">
        <v>48</v>
      </c>
    </row>
    <row r="125" spans="1:2" x14ac:dyDescent="0.25">
      <c r="A125" t="s">
        <v>225</v>
      </c>
      <c r="B125" s="17" t="s">
        <v>48</v>
      </c>
    </row>
    <row r="126" spans="1:2" x14ac:dyDescent="0.25">
      <c r="A126" t="s">
        <v>226</v>
      </c>
      <c r="B126" s="17" t="s">
        <v>48</v>
      </c>
    </row>
    <row r="127" spans="1:2" x14ac:dyDescent="0.25">
      <c r="A127" t="s">
        <v>227</v>
      </c>
      <c r="B127" s="17" t="s">
        <v>48</v>
      </c>
    </row>
    <row r="128" spans="1:2" x14ac:dyDescent="0.25">
      <c r="A128" t="s">
        <v>228</v>
      </c>
      <c r="B128" s="17" t="s">
        <v>48</v>
      </c>
    </row>
    <row r="129" spans="1:2" x14ac:dyDescent="0.25">
      <c r="A129" t="s">
        <v>229</v>
      </c>
      <c r="B129" s="17" t="s">
        <v>48</v>
      </c>
    </row>
    <row r="130" spans="1:2" x14ac:dyDescent="0.25">
      <c r="A130" t="s">
        <v>230</v>
      </c>
      <c r="B130" s="15" t="s">
        <v>30</v>
      </c>
    </row>
    <row r="131" spans="1:2" x14ac:dyDescent="0.25">
      <c r="A131" t="s">
        <v>231</v>
      </c>
      <c r="B131" s="17" t="s">
        <v>48</v>
      </c>
    </row>
    <row r="132" spans="1:2" x14ac:dyDescent="0.25">
      <c r="A132" t="s">
        <v>232</v>
      </c>
      <c r="B132" s="17" t="s">
        <v>48</v>
      </c>
    </row>
    <row r="133" spans="1:2" x14ac:dyDescent="0.25">
      <c r="A133" t="s">
        <v>233</v>
      </c>
      <c r="B133" s="15" t="s">
        <v>30</v>
      </c>
    </row>
    <row r="134" spans="1:2" x14ac:dyDescent="0.25">
      <c r="A134" t="s">
        <v>274</v>
      </c>
      <c r="B134" s="17" t="s">
        <v>48</v>
      </c>
    </row>
    <row r="135" spans="1:2" x14ac:dyDescent="0.25">
      <c r="A135" t="s">
        <v>275</v>
      </c>
      <c r="B135" s="17" t="s">
        <v>48</v>
      </c>
    </row>
    <row r="136" spans="1:2" x14ac:dyDescent="0.25">
      <c r="A136" t="s">
        <v>276</v>
      </c>
      <c r="B136" s="17" t="s">
        <v>48</v>
      </c>
    </row>
    <row r="137" spans="1:2" x14ac:dyDescent="0.25">
      <c r="A137" t="s">
        <v>277</v>
      </c>
      <c r="B137" s="17" t="s">
        <v>48</v>
      </c>
    </row>
    <row r="138" spans="1:2" x14ac:dyDescent="0.25">
      <c r="A138" t="s">
        <v>278</v>
      </c>
      <c r="B138" s="17" t="s">
        <v>48</v>
      </c>
    </row>
    <row r="139" spans="1:2" x14ac:dyDescent="0.25">
      <c r="A139" t="s">
        <v>279</v>
      </c>
      <c r="B139" s="17" t="s">
        <v>48</v>
      </c>
    </row>
    <row r="140" spans="1:2" x14ac:dyDescent="0.25">
      <c r="A140" t="s">
        <v>280</v>
      </c>
      <c r="B140" s="17" t="s">
        <v>48</v>
      </c>
    </row>
    <row r="141" spans="1:2" x14ac:dyDescent="0.25">
      <c r="A141" t="s">
        <v>281</v>
      </c>
      <c r="B141" s="17" t="s">
        <v>48</v>
      </c>
    </row>
    <row r="142" spans="1:2" x14ac:dyDescent="0.25">
      <c r="A142" t="s">
        <v>282</v>
      </c>
      <c r="B142" s="17" t="s">
        <v>48</v>
      </c>
    </row>
    <row r="143" spans="1:2" x14ac:dyDescent="0.25">
      <c r="A143" t="s">
        <v>283</v>
      </c>
      <c r="B143" s="17" t="s">
        <v>48</v>
      </c>
    </row>
    <row r="144" spans="1:2" x14ac:dyDescent="0.25">
      <c r="A144" t="s">
        <v>284</v>
      </c>
      <c r="B144" s="17" t="s">
        <v>48</v>
      </c>
    </row>
    <row r="145" spans="1:2" x14ac:dyDescent="0.25">
      <c r="A145" t="s">
        <v>285</v>
      </c>
      <c r="B145" s="17" t="s">
        <v>48</v>
      </c>
    </row>
    <row r="146" spans="1:2" x14ac:dyDescent="0.25">
      <c r="A146" t="s">
        <v>286</v>
      </c>
      <c r="B146" s="17" t="s">
        <v>48</v>
      </c>
    </row>
    <row r="147" spans="1:2" x14ac:dyDescent="0.25">
      <c r="A147" t="s">
        <v>287</v>
      </c>
      <c r="B147" s="17" t="s">
        <v>48</v>
      </c>
    </row>
    <row r="148" spans="1:2" x14ac:dyDescent="0.25">
      <c r="A148" t="s">
        <v>288</v>
      </c>
      <c r="B148" s="17" t="s">
        <v>48</v>
      </c>
    </row>
    <row r="149" spans="1:2" x14ac:dyDescent="0.25">
      <c r="A149" t="s">
        <v>289</v>
      </c>
      <c r="B149" s="17" t="s">
        <v>48</v>
      </c>
    </row>
    <row r="150" spans="1:2" x14ac:dyDescent="0.25">
      <c r="A150" t="s">
        <v>290</v>
      </c>
      <c r="B150" s="17" t="s">
        <v>48</v>
      </c>
    </row>
    <row r="151" spans="1:2" x14ac:dyDescent="0.25">
      <c r="A151" t="s">
        <v>291</v>
      </c>
      <c r="B151" s="17" t="s">
        <v>48</v>
      </c>
    </row>
    <row r="152" spans="1:2" x14ac:dyDescent="0.25">
      <c r="A152" t="s">
        <v>292</v>
      </c>
      <c r="B152" s="17" t="s">
        <v>48</v>
      </c>
    </row>
    <row r="153" spans="1:2" x14ac:dyDescent="0.25">
      <c r="A153" t="s">
        <v>293</v>
      </c>
      <c r="B153" s="17" t="s">
        <v>48</v>
      </c>
    </row>
    <row r="154" spans="1:2" x14ac:dyDescent="0.25">
      <c r="A154" t="s">
        <v>334</v>
      </c>
      <c r="B154" s="17" t="s">
        <v>48</v>
      </c>
    </row>
    <row r="155" spans="1:2" x14ac:dyDescent="0.25">
      <c r="A155" t="s">
        <v>335</v>
      </c>
      <c r="B155" s="17" t="s">
        <v>48</v>
      </c>
    </row>
    <row r="156" spans="1:2" x14ac:dyDescent="0.25">
      <c r="A156" t="s">
        <v>336</v>
      </c>
      <c r="B156" s="17" t="s">
        <v>48</v>
      </c>
    </row>
    <row r="157" spans="1:2" x14ac:dyDescent="0.25">
      <c r="A157" t="s">
        <v>337</v>
      </c>
      <c r="B157" s="17" t="s">
        <v>48</v>
      </c>
    </row>
    <row r="158" spans="1:2" x14ac:dyDescent="0.25">
      <c r="A158" t="s">
        <v>338</v>
      </c>
      <c r="B158" s="17" t="s">
        <v>48</v>
      </c>
    </row>
    <row r="159" spans="1:2" x14ac:dyDescent="0.25">
      <c r="A159" t="s">
        <v>339</v>
      </c>
      <c r="B159" s="17" t="s">
        <v>48</v>
      </c>
    </row>
    <row r="160" spans="1:2" x14ac:dyDescent="0.25">
      <c r="A160" t="s">
        <v>340</v>
      </c>
      <c r="B160" s="17" t="s">
        <v>48</v>
      </c>
    </row>
    <row r="161" spans="1:2" x14ac:dyDescent="0.25">
      <c r="A161" t="s">
        <v>341</v>
      </c>
      <c r="B161" s="17" t="s">
        <v>48</v>
      </c>
    </row>
    <row r="162" spans="1:2" x14ac:dyDescent="0.25">
      <c r="A162" t="s">
        <v>342</v>
      </c>
      <c r="B162" s="17" t="s">
        <v>48</v>
      </c>
    </row>
    <row r="163" spans="1:2" x14ac:dyDescent="0.25">
      <c r="A163" t="s">
        <v>343</v>
      </c>
      <c r="B163" s="15" t="s">
        <v>30</v>
      </c>
    </row>
    <row r="164" spans="1:2" x14ac:dyDescent="0.25">
      <c r="A164" t="s">
        <v>344</v>
      </c>
      <c r="B164" s="15" t="s">
        <v>30</v>
      </c>
    </row>
    <row r="165" spans="1:2" x14ac:dyDescent="0.25">
      <c r="A165" t="s">
        <v>345</v>
      </c>
      <c r="B165" s="15" t="s">
        <v>30</v>
      </c>
    </row>
    <row r="166" spans="1:2" x14ac:dyDescent="0.25">
      <c r="A166" t="s">
        <v>346</v>
      </c>
      <c r="B166" s="17" t="s">
        <v>48</v>
      </c>
    </row>
    <row r="167" spans="1:2" x14ac:dyDescent="0.25">
      <c r="A167" t="s">
        <v>347</v>
      </c>
      <c r="B167" s="17" t="s">
        <v>48</v>
      </c>
    </row>
    <row r="168" spans="1:2" x14ac:dyDescent="0.25">
      <c r="A168" t="s">
        <v>348</v>
      </c>
      <c r="B168" s="17" t="s">
        <v>48</v>
      </c>
    </row>
    <row r="169" spans="1:2" x14ac:dyDescent="0.25">
      <c r="A169" t="s">
        <v>349</v>
      </c>
      <c r="B169" s="17" t="s">
        <v>48</v>
      </c>
    </row>
    <row r="170" spans="1:2" x14ac:dyDescent="0.25">
      <c r="A170" t="s">
        <v>350</v>
      </c>
      <c r="B170" s="17" t="s">
        <v>48</v>
      </c>
    </row>
    <row r="171" spans="1:2" x14ac:dyDescent="0.25">
      <c r="A171" t="s">
        <v>382</v>
      </c>
      <c r="B171" s="17" t="s">
        <v>48</v>
      </c>
    </row>
    <row r="172" spans="1:2" x14ac:dyDescent="0.25">
      <c r="A172" t="s">
        <v>383</v>
      </c>
      <c r="B172" s="17" t="s">
        <v>48</v>
      </c>
    </row>
    <row r="173" spans="1:2" x14ac:dyDescent="0.25">
      <c r="A173" t="s">
        <v>384</v>
      </c>
      <c r="B173" s="15" t="s">
        <v>30</v>
      </c>
    </row>
    <row r="174" spans="1:2" x14ac:dyDescent="0.25">
      <c r="A174" t="s">
        <v>385</v>
      </c>
      <c r="B174" s="17" t="s">
        <v>48</v>
      </c>
    </row>
    <row r="175" spans="1:2" x14ac:dyDescent="0.25">
      <c r="A175" t="s">
        <v>386</v>
      </c>
      <c r="B175" s="17" t="s">
        <v>48</v>
      </c>
    </row>
    <row r="176" spans="1:2" x14ac:dyDescent="0.25">
      <c r="A176" t="s">
        <v>387</v>
      </c>
      <c r="B176" s="15" t="s">
        <v>30</v>
      </c>
    </row>
    <row r="177" spans="1:2" x14ac:dyDescent="0.25">
      <c r="A177" t="s">
        <v>388</v>
      </c>
      <c r="B177" s="15" t="s">
        <v>30</v>
      </c>
    </row>
    <row r="178" spans="1:2" x14ac:dyDescent="0.25">
      <c r="A178" t="s">
        <v>389</v>
      </c>
      <c r="B178" s="17" t="s">
        <v>48</v>
      </c>
    </row>
    <row r="179" spans="1:2" x14ac:dyDescent="0.25">
      <c r="A179" t="s">
        <v>390</v>
      </c>
      <c r="B179" s="17" t="s">
        <v>48</v>
      </c>
    </row>
    <row r="180" spans="1:2" x14ac:dyDescent="0.25">
      <c r="A180" t="s">
        <v>391</v>
      </c>
      <c r="B180" s="17" t="s">
        <v>48</v>
      </c>
    </row>
    <row r="181" spans="1:2" x14ac:dyDescent="0.25">
      <c r="A181" t="s">
        <v>392</v>
      </c>
      <c r="B181" s="17" t="s">
        <v>48</v>
      </c>
    </row>
    <row r="182" spans="1:2" x14ac:dyDescent="0.25">
      <c r="A182" t="s">
        <v>393</v>
      </c>
      <c r="B182" s="15" t="s">
        <v>30</v>
      </c>
    </row>
    <row r="183" spans="1:2" x14ac:dyDescent="0.25">
      <c r="A183" t="s">
        <v>394</v>
      </c>
      <c r="B183" s="15" t="s">
        <v>30</v>
      </c>
    </row>
    <row r="184" spans="1:2" x14ac:dyDescent="0.25">
      <c r="A184" t="s">
        <v>395</v>
      </c>
      <c r="B184" s="15" t="s">
        <v>30</v>
      </c>
    </row>
    <row r="185" spans="1:2" x14ac:dyDescent="0.25">
      <c r="A185" t="s">
        <v>396</v>
      </c>
      <c r="B185" s="17" t="s">
        <v>48</v>
      </c>
    </row>
    <row r="186" spans="1:2" x14ac:dyDescent="0.25">
      <c r="A186" t="s">
        <v>397</v>
      </c>
      <c r="B186" s="17" t="s">
        <v>48</v>
      </c>
    </row>
    <row r="187" spans="1:2" x14ac:dyDescent="0.25">
      <c r="A187" t="s">
        <v>398</v>
      </c>
      <c r="B187" s="17" t="s">
        <v>48</v>
      </c>
    </row>
    <row r="188" spans="1:2" x14ac:dyDescent="0.25">
      <c r="A188" t="s">
        <v>399</v>
      </c>
      <c r="B188" s="17" t="s">
        <v>48</v>
      </c>
    </row>
    <row r="189" spans="1:2" x14ac:dyDescent="0.25">
      <c r="A189" t="s">
        <v>400</v>
      </c>
      <c r="B189" s="15" t="s">
        <v>30</v>
      </c>
    </row>
    <row r="190" spans="1:2" x14ac:dyDescent="0.25">
      <c r="A190" t="s">
        <v>401</v>
      </c>
      <c r="B190" s="17" t="s">
        <v>48</v>
      </c>
    </row>
    <row r="191" spans="1:2" x14ac:dyDescent="0.25">
      <c r="A191" t="s">
        <v>402</v>
      </c>
      <c r="B191" s="15" t="s">
        <v>30</v>
      </c>
    </row>
    <row r="192" spans="1:2" x14ac:dyDescent="0.25">
      <c r="A192" t="s">
        <v>403</v>
      </c>
      <c r="B192" s="17" t="s">
        <v>48</v>
      </c>
    </row>
  </sheetData>
  <autoFilter ref="A1:B78" xr:uid="{6367365F-379C-4FE1-85F1-0906E394AFDF}">
    <sortState xmlns:xlrd2="http://schemas.microsoft.com/office/spreadsheetml/2017/richdata2" ref="A2:B78">
      <sortCondition ref="A1"/>
    </sortState>
  </autoFilter>
  <phoneticPr fontId="1" type="noConversion"/>
  <conditionalFormatting sqref="A1:A1048576">
    <cfRule type="duplicateValues" dxfId="1" priority="1"/>
  </conditionalFormatting>
  <conditionalFormatting sqref="A193:A1048576 A1:A78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0DD-BCB9-468D-9D44-9208D384B008}">
  <dimension ref="B1:K147"/>
  <sheetViews>
    <sheetView workbookViewId="0">
      <pane ySplit="1" topLeftCell="A5" activePane="bottomLeft" state="frozen"/>
      <selection pane="bottomLeft" activeCell="B28" sqref="B28"/>
    </sheetView>
  </sheetViews>
  <sheetFormatPr defaultRowHeight="13.8" x14ac:dyDescent="0.25"/>
  <cols>
    <col min="2" max="2" width="14.88671875" customWidth="1"/>
    <col min="3" max="3" width="17.21875" style="21" customWidth="1"/>
    <col min="4" max="4" width="17.21875" style="6" customWidth="1"/>
    <col min="5" max="7" width="11.77734375" style="6" customWidth="1"/>
  </cols>
  <sheetData>
    <row r="1" spans="2:7" ht="25.2" customHeight="1" x14ac:dyDescent="0.25">
      <c r="B1" s="4" t="s">
        <v>33</v>
      </c>
      <c r="C1" s="19" t="s">
        <v>46</v>
      </c>
      <c r="D1" s="4" t="s">
        <v>47</v>
      </c>
      <c r="E1" s="4" t="s">
        <v>37</v>
      </c>
      <c r="F1" s="4" t="s">
        <v>44</v>
      </c>
      <c r="G1" s="4" t="s">
        <v>45</v>
      </c>
    </row>
    <row r="2" spans="2:7" x14ac:dyDescent="0.25">
      <c r="B2" s="15" t="s">
        <v>30</v>
      </c>
      <c r="C2" s="20">
        <f>0.6*0.4*0.4</f>
        <v>9.6000000000000002E-2</v>
      </c>
      <c r="D2" s="16">
        <v>19</v>
      </c>
      <c r="E2" s="14" t="s">
        <v>36</v>
      </c>
      <c r="F2" s="6">
        <v>1</v>
      </c>
      <c r="G2" s="18">
        <v>5.47</v>
      </c>
    </row>
    <row r="3" spans="2:7" x14ac:dyDescent="0.25">
      <c r="B3" s="15" t="s">
        <v>30</v>
      </c>
      <c r="C3" s="20">
        <f t="shared" ref="C3:C8" si="0">0.6*0.4*0.4</f>
        <v>9.6000000000000002E-2</v>
      </c>
      <c r="D3" s="16">
        <v>19</v>
      </c>
      <c r="E3" s="14" t="s">
        <v>36</v>
      </c>
      <c r="F3" s="6">
        <v>2</v>
      </c>
      <c r="G3" s="18">
        <v>3.67</v>
      </c>
    </row>
    <row r="4" spans="2:7" x14ac:dyDescent="0.25">
      <c r="B4" s="15" t="s">
        <v>30</v>
      </c>
      <c r="C4" s="20">
        <f t="shared" si="0"/>
        <v>9.6000000000000002E-2</v>
      </c>
      <c r="D4" s="16">
        <v>19</v>
      </c>
      <c r="E4" s="14" t="s">
        <v>36</v>
      </c>
      <c r="F4" s="6">
        <v>3</v>
      </c>
      <c r="G4" s="18">
        <v>3.4</v>
      </c>
    </row>
    <row r="5" spans="2:7" x14ac:dyDescent="0.25">
      <c r="B5" s="15" t="s">
        <v>30</v>
      </c>
      <c r="C5" s="20">
        <f t="shared" si="0"/>
        <v>9.6000000000000002E-2</v>
      </c>
      <c r="D5" s="16">
        <v>19</v>
      </c>
      <c r="E5" s="14" t="s">
        <v>36</v>
      </c>
      <c r="F5" s="6">
        <v>4</v>
      </c>
      <c r="G5" s="18">
        <v>3</v>
      </c>
    </row>
    <row r="6" spans="2:7" x14ac:dyDescent="0.25">
      <c r="B6" s="15" t="s">
        <v>30</v>
      </c>
      <c r="C6" s="20">
        <f t="shared" si="0"/>
        <v>9.6000000000000002E-2</v>
      </c>
      <c r="D6" s="16">
        <v>19</v>
      </c>
      <c r="E6" s="14" t="s">
        <v>36</v>
      </c>
      <c r="F6" s="6">
        <v>5</v>
      </c>
      <c r="G6" s="18">
        <v>2.88</v>
      </c>
    </row>
    <row r="7" spans="2:7" x14ac:dyDescent="0.25">
      <c r="B7" s="15" t="s">
        <v>30</v>
      </c>
      <c r="C7" s="20">
        <f t="shared" si="0"/>
        <v>9.6000000000000002E-2</v>
      </c>
      <c r="D7" s="16">
        <v>19</v>
      </c>
      <c r="E7" s="14" t="s">
        <v>36</v>
      </c>
      <c r="F7" s="6">
        <v>6</v>
      </c>
      <c r="G7" s="18">
        <v>2.44</v>
      </c>
    </row>
    <row r="8" spans="2:7" x14ac:dyDescent="0.25">
      <c r="B8" s="15" t="s">
        <v>30</v>
      </c>
      <c r="C8" s="20">
        <f t="shared" si="0"/>
        <v>9.6000000000000002E-2</v>
      </c>
      <c r="D8" s="16">
        <v>19</v>
      </c>
      <c r="E8" s="14" t="s">
        <v>36</v>
      </c>
      <c r="F8" s="6" t="s">
        <v>32</v>
      </c>
      <c r="G8" s="18">
        <v>2.44</v>
      </c>
    </row>
    <row r="9" spans="2:7" x14ac:dyDescent="0.25">
      <c r="B9" s="15" t="s">
        <v>30</v>
      </c>
      <c r="C9" s="20">
        <f>0.8*1.2*1.2</f>
        <v>1.1519999999999999</v>
      </c>
      <c r="D9" s="16">
        <v>230</v>
      </c>
      <c r="E9" s="14" t="s">
        <v>39</v>
      </c>
      <c r="F9" s="6">
        <v>1</v>
      </c>
      <c r="G9" s="18">
        <v>19.77</v>
      </c>
    </row>
    <row r="10" spans="2:7" x14ac:dyDescent="0.25">
      <c r="B10" s="15" t="s">
        <v>30</v>
      </c>
      <c r="C10" s="20">
        <f t="shared" ref="C10:C15" si="1">0.8*1.2*1.2</f>
        <v>1.1519999999999999</v>
      </c>
      <c r="D10" s="16">
        <v>230</v>
      </c>
      <c r="E10" s="14" t="s">
        <v>39</v>
      </c>
      <c r="F10" s="6">
        <v>2</v>
      </c>
      <c r="G10" s="18">
        <v>15.26</v>
      </c>
    </row>
    <row r="11" spans="2:7" x14ac:dyDescent="0.25">
      <c r="B11" s="15" t="s">
        <v>30</v>
      </c>
      <c r="C11" s="20">
        <f t="shared" si="1"/>
        <v>1.1519999999999999</v>
      </c>
      <c r="D11" s="16">
        <v>230</v>
      </c>
      <c r="E11" s="14" t="s">
        <v>39</v>
      </c>
      <c r="F11" s="6">
        <v>3</v>
      </c>
      <c r="G11" s="18">
        <v>14.46</v>
      </c>
    </row>
    <row r="12" spans="2:7" x14ac:dyDescent="0.25">
      <c r="B12" s="15" t="s">
        <v>30</v>
      </c>
      <c r="C12" s="20">
        <f t="shared" si="1"/>
        <v>1.1519999999999999</v>
      </c>
      <c r="D12" s="16">
        <v>230</v>
      </c>
      <c r="E12" s="14" t="s">
        <v>39</v>
      </c>
      <c r="F12" s="6">
        <v>4</v>
      </c>
      <c r="G12" s="18">
        <v>12.43</v>
      </c>
    </row>
    <row r="13" spans="2:7" x14ac:dyDescent="0.25">
      <c r="B13" s="15" t="s">
        <v>30</v>
      </c>
      <c r="C13" s="20">
        <f t="shared" si="1"/>
        <v>1.1519999999999999</v>
      </c>
      <c r="D13" s="16">
        <v>230</v>
      </c>
      <c r="E13" s="14" t="s">
        <v>39</v>
      </c>
      <c r="F13" s="6">
        <v>5</v>
      </c>
      <c r="G13" s="18">
        <v>11.3</v>
      </c>
    </row>
    <row r="14" spans="2:7" x14ac:dyDescent="0.25">
      <c r="B14" s="15" t="s">
        <v>30</v>
      </c>
      <c r="C14" s="20">
        <f t="shared" si="1"/>
        <v>1.1519999999999999</v>
      </c>
      <c r="D14" s="16">
        <v>230</v>
      </c>
      <c r="E14" s="14" t="s">
        <v>39</v>
      </c>
      <c r="F14" s="6">
        <v>6</v>
      </c>
      <c r="G14" s="18">
        <v>11.3</v>
      </c>
    </row>
    <row r="15" spans="2:7" x14ac:dyDescent="0.25">
      <c r="B15" s="15" t="s">
        <v>30</v>
      </c>
      <c r="C15" s="20">
        <f t="shared" si="1"/>
        <v>1.1519999999999999</v>
      </c>
      <c r="D15" s="16">
        <v>230</v>
      </c>
      <c r="E15" s="14" t="s">
        <v>39</v>
      </c>
      <c r="F15" s="6" t="s">
        <v>32</v>
      </c>
      <c r="G15" s="18">
        <v>11.3</v>
      </c>
    </row>
    <row r="16" spans="2:7" x14ac:dyDescent="0.25">
      <c r="B16" s="15" t="s">
        <v>30</v>
      </c>
      <c r="C16" s="20">
        <f>0.8*1.2*1.6</f>
        <v>1.536</v>
      </c>
      <c r="D16" s="16">
        <v>307</v>
      </c>
      <c r="E16" s="14" t="s">
        <v>41</v>
      </c>
      <c r="F16" s="6">
        <v>1</v>
      </c>
      <c r="G16" s="18">
        <v>23.61</v>
      </c>
    </row>
    <row r="17" spans="2:7" x14ac:dyDescent="0.25">
      <c r="B17" s="15" t="s">
        <v>30</v>
      </c>
      <c r="C17" s="20">
        <f t="shared" ref="C17:C22" si="2">0.8*1.2*1.6</f>
        <v>1.536</v>
      </c>
      <c r="D17" s="16">
        <v>307</v>
      </c>
      <c r="E17" s="14" t="s">
        <v>41</v>
      </c>
      <c r="F17" s="6">
        <v>2</v>
      </c>
      <c r="G17" s="18">
        <v>19.5</v>
      </c>
    </row>
    <row r="18" spans="2:7" x14ac:dyDescent="0.25">
      <c r="B18" s="15" t="s">
        <v>30</v>
      </c>
      <c r="C18" s="20">
        <f t="shared" si="2"/>
        <v>1.536</v>
      </c>
      <c r="D18" s="16">
        <v>307</v>
      </c>
      <c r="E18" s="14" t="s">
        <v>41</v>
      </c>
      <c r="F18" s="6">
        <v>3</v>
      </c>
      <c r="G18" s="18">
        <v>16.760000000000002</v>
      </c>
    </row>
    <row r="19" spans="2:7" x14ac:dyDescent="0.25">
      <c r="B19" s="15" t="s">
        <v>30</v>
      </c>
      <c r="C19" s="20">
        <f t="shared" si="2"/>
        <v>1.536</v>
      </c>
      <c r="D19" s="16">
        <v>307</v>
      </c>
      <c r="E19" s="14" t="s">
        <v>41</v>
      </c>
      <c r="F19" s="6">
        <v>4</v>
      </c>
      <c r="G19" s="18">
        <v>16.21</v>
      </c>
    </row>
    <row r="20" spans="2:7" x14ac:dyDescent="0.25">
      <c r="B20" s="15" t="s">
        <v>30</v>
      </c>
      <c r="C20" s="20">
        <f t="shared" si="2"/>
        <v>1.536</v>
      </c>
      <c r="D20" s="16">
        <v>307</v>
      </c>
      <c r="E20" s="14" t="s">
        <v>41</v>
      </c>
      <c r="F20" s="6">
        <v>5</v>
      </c>
      <c r="G20" s="18">
        <v>15.12</v>
      </c>
    </row>
    <row r="21" spans="2:7" x14ac:dyDescent="0.25">
      <c r="B21" s="15" t="s">
        <v>30</v>
      </c>
      <c r="C21" s="20">
        <f t="shared" si="2"/>
        <v>1.536</v>
      </c>
      <c r="D21" s="16">
        <v>307</v>
      </c>
      <c r="E21" s="14" t="s">
        <v>41</v>
      </c>
      <c r="F21" s="6">
        <v>6</v>
      </c>
      <c r="G21" s="18">
        <v>15.12</v>
      </c>
    </row>
    <row r="22" spans="2:7" x14ac:dyDescent="0.25">
      <c r="B22" s="15" t="s">
        <v>30</v>
      </c>
      <c r="C22" s="20">
        <f t="shared" si="2"/>
        <v>1.536</v>
      </c>
      <c r="D22" s="16">
        <v>307</v>
      </c>
      <c r="E22" s="14" t="s">
        <v>41</v>
      </c>
      <c r="F22" s="6" t="s">
        <v>32</v>
      </c>
      <c r="G22" s="18">
        <v>15.12</v>
      </c>
    </row>
    <row r="23" spans="2:7" x14ac:dyDescent="0.25">
      <c r="B23" s="15" t="s">
        <v>30</v>
      </c>
      <c r="C23" s="20">
        <f>0.8*1.2*2</f>
        <v>1.92</v>
      </c>
      <c r="D23" s="16">
        <v>384</v>
      </c>
      <c r="E23" s="14" t="s">
        <v>43</v>
      </c>
      <c r="F23" s="6">
        <v>1</v>
      </c>
      <c r="G23" s="18">
        <v>29.37</v>
      </c>
    </row>
    <row r="24" spans="2:7" x14ac:dyDescent="0.25">
      <c r="B24" s="15" t="s">
        <v>30</v>
      </c>
      <c r="C24" s="20">
        <f t="shared" ref="C24:C29" si="3">0.8*1.2*2</f>
        <v>1.92</v>
      </c>
      <c r="D24" s="16">
        <v>384</v>
      </c>
      <c r="E24" s="14" t="s">
        <v>43</v>
      </c>
      <c r="F24" s="6">
        <v>2</v>
      </c>
      <c r="G24" s="18">
        <v>22.03</v>
      </c>
    </row>
    <row r="25" spans="2:7" x14ac:dyDescent="0.25">
      <c r="B25" s="15" t="s">
        <v>30</v>
      </c>
      <c r="C25" s="20">
        <f t="shared" si="3"/>
        <v>1.92</v>
      </c>
      <c r="D25" s="16">
        <v>384</v>
      </c>
      <c r="E25" s="14" t="s">
        <v>43</v>
      </c>
      <c r="F25" s="6">
        <v>3</v>
      </c>
      <c r="G25" s="18">
        <v>20.329999999999998</v>
      </c>
    </row>
    <row r="26" spans="2:7" x14ac:dyDescent="0.25">
      <c r="B26" s="15" t="s">
        <v>30</v>
      </c>
      <c r="C26" s="20">
        <f t="shared" si="3"/>
        <v>1.92</v>
      </c>
      <c r="D26" s="16">
        <v>384</v>
      </c>
      <c r="E26" s="14" t="s">
        <v>43</v>
      </c>
      <c r="F26" s="6">
        <v>4</v>
      </c>
      <c r="G26" s="18">
        <v>19.21</v>
      </c>
    </row>
    <row r="27" spans="2:7" x14ac:dyDescent="0.25">
      <c r="B27" s="15" t="s">
        <v>30</v>
      </c>
      <c r="C27" s="20">
        <f t="shared" si="3"/>
        <v>1.92</v>
      </c>
      <c r="D27" s="16">
        <v>384</v>
      </c>
      <c r="E27" s="14" t="s">
        <v>43</v>
      </c>
      <c r="F27" s="6">
        <v>5</v>
      </c>
      <c r="G27" s="18">
        <v>19.21</v>
      </c>
    </row>
    <row r="28" spans="2:7" x14ac:dyDescent="0.25">
      <c r="B28" s="15" t="s">
        <v>30</v>
      </c>
      <c r="C28" s="20">
        <f t="shared" si="3"/>
        <v>1.92</v>
      </c>
      <c r="D28" s="16">
        <v>384</v>
      </c>
      <c r="E28" s="14" t="s">
        <v>43</v>
      </c>
      <c r="F28" s="6">
        <v>6</v>
      </c>
      <c r="G28" s="18">
        <v>19.21</v>
      </c>
    </row>
    <row r="29" spans="2:7" x14ac:dyDescent="0.25">
      <c r="B29" s="15" t="s">
        <v>30</v>
      </c>
      <c r="C29" s="20">
        <f t="shared" si="3"/>
        <v>1.92</v>
      </c>
      <c r="D29" s="16">
        <v>384</v>
      </c>
      <c r="E29" s="14" t="s">
        <v>43</v>
      </c>
      <c r="F29" s="6" t="s">
        <v>32</v>
      </c>
      <c r="G29" s="18">
        <v>19.21</v>
      </c>
    </row>
    <row r="30" spans="2:7" x14ac:dyDescent="0.25">
      <c r="B30" s="17" t="s">
        <v>48</v>
      </c>
      <c r="C30" s="21">
        <v>9.6000000000000002E-2</v>
      </c>
      <c r="D30" s="6">
        <v>19</v>
      </c>
      <c r="E30" s="6" t="s">
        <v>35</v>
      </c>
      <c r="F30" s="6">
        <v>1</v>
      </c>
      <c r="G30" s="6">
        <v>6.42</v>
      </c>
    </row>
    <row r="31" spans="2:7" x14ac:dyDescent="0.25">
      <c r="B31" s="17" t="s">
        <v>48</v>
      </c>
      <c r="C31" s="21">
        <v>9.6000000000000002E-2</v>
      </c>
      <c r="D31" s="6">
        <v>19</v>
      </c>
      <c r="E31" s="6" t="s">
        <v>35</v>
      </c>
      <c r="F31" s="6">
        <v>2</v>
      </c>
      <c r="G31" s="6">
        <v>4.8</v>
      </c>
    </row>
    <row r="32" spans="2:7" x14ac:dyDescent="0.25">
      <c r="B32" s="17" t="s">
        <v>48</v>
      </c>
      <c r="C32" s="21">
        <v>9.6000000000000002E-2</v>
      </c>
      <c r="D32" s="6">
        <v>19</v>
      </c>
      <c r="E32" s="6" t="s">
        <v>35</v>
      </c>
      <c r="F32" s="6">
        <v>3</v>
      </c>
      <c r="G32" s="6">
        <v>4.24</v>
      </c>
    </row>
    <row r="33" spans="2:7" x14ac:dyDescent="0.25">
      <c r="B33" s="17" t="s">
        <v>48</v>
      </c>
      <c r="C33" s="21">
        <v>9.6000000000000002E-2</v>
      </c>
      <c r="D33" s="6">
        <v>19</v>
      </c>
      <c r="E33" s="6" t="s">
        <v>35</v>
      </c>
      <c r="F33" s="6">
        <v>4</v>
      </c>
      <c r="G33" s="6">
        <v>3.96</v>
      </c>
    </row>
    <row r="34" spans="2:7" x14ac:dyDescent="0.25">
      <c r="B34" s="17" t="s">
        <v>48</v>
      </c>
      <c r="C34" s="21">
        <v>9.6000000000000002E-2</v>
      </c>
      <c r="D34" s="6">
        <v>19</v>
      </c>
      <c r="E34" s="6" t="s">
        <v>35</v>
      </c>
      <c r="F34" s="6">
        <v>5</v>
      </c>
      <c r="G34" s="6">
        <v>3.8</v>
      </c>
    </row>
    <row r="35" spans="2:7" x14ac:dyDescent="0.25">
      <c r="B35" s="17" t="s">
        <v>48</v>
      </c>
      <c r="C35" s="21">
        <v>9.6000000000000002E-2</v>
      </c>
      <c r="D35" s="6">
        <v>19</v>
      </c>
      <c r="E35" s="6" t="s">
        <v>35</v>
      </c>
      <c r="F35" s="6">
        <v>6</v>
      </c>
      <c r="G35" s="6">
        <v>3.4</v>
      </c>
    </row>
    <row r="36" spans="2:7" x14ac:dyDescent="0.25">
      <c r="B36" s="17" t="s">
        <v>48</v>
      </c>
      <c r="C36" s="21">
        <v>9.6000000000000002E-2</v>
      </c>
      <c r="D36" s="6">
        <v>19</v>
      </c>
      <c r="E36" s="6" t="s">
        <v>35</v>
      </c>
      <c r="F36" s="6" t="s">
        <v>31</v>
      </c>
      <c r="G36" s="6">
        <v>3.4</v>
      </c>
    </row>
    <row r="37" spans="2:7" x14ac:dyDescent="0.25">
      <c r="B37" s="17" t="s">
        <v>48</v>
      </c>
      <c r="C37" s="21">
        <v>1.1519999999999999</v>
      </c>
      <c r="D37" s="6">
        <v>230</v>
      </c>
      <c r="E37" s="6" t="s">
        <v>38</v>
      </c>
      <c r="F37" s="6">
        <v>1</v>
      </c>
      <c r="G37" s="6">
        <v>33.75</v>
      </c>
    </row>
    <row r="38" spans="2:7" x14ac:dyDescent="0.25">
      <c r="B38" s="17" t="s">
        <v>48</v>
      </c>
      <c r="C38" s="21">
        <v>1.1519999999999999</v>
      </c>
      <c r="D38" s="6">
        <v>230</v>
      </c>
      <c r="E38" s="6" t="s">
        <v>38</v>
      </c>
      <c r="F38" s="6">
        <v>2</v>
      </c>
      <c r="G38" s="6">
        <v>30.39</v>
      </c>
    </row>
    <row r="39" spans="2:7" x14ac:dyDescent="0.25">
      <c r="B39" s="17" t="s">
        <v>48</v>
      </c>
      <c r="C39" s="21">
        <v>1.1519999999999999</v>
      </c>
      <c r="D39" s="6">
        <v>230</v>
      </c>
      <c r="E39" s="6" t="s">
        <v>38</v>
      </c>
      <c r="F39" s="6">
        <v>3</v>
      </c>
      <c r="G39" s="6">
        <v>30.39</v>
      </c>
    </row>
    <row r="40" spans="2:7" x14ac:dyDescent="0.25">
      <c r="B40" s="17" t="s">
        <v>48</v>
      </c>
      <c r="C40" s="21">
        <v>1.1519999999999999</v>
      </c>
      <c r="D40" s="6">
        <v>230</v>
      </c>
      <c r="E40" s="6" t="s">
        <v>38</v>
      </c>
      <c r="F40" s="6">
        <v>4</v>
      </c>
      <c r="G40" s="6">
        <v>28.25</v>
      </c>
    </row>
    <row r="41" spans="2:7" x14ac:dyDescent="0.25">
      <c r="B41" s="17" t="s">
        <v>48</v>
      </c>
      <c r="C41" s="21">
        <v>1.1519999999999999</v>
      </c>
      <c r="D41" s="6">
        <v>230</v>
      </c>
      <c r="E41" s="6" t="s">
        <v>38</v>
      </c>
      <c r="F41" s="6">
        <v>5</v>
      </c>
      <c r="G41" s="6">
        <v>27.11</v>
      </c>
    </row>
    <row r="42" spans="2:7" x14ac:dyDescent="0.25">
      <c r="B42" s="17" t="s">
        <v>48</v>
      </c>
      <c r="C42" s="21">
        <v>1.1519999999999999</v>
      </c>
      <c r="D42" s="6">
        <v>230</v>
      </c>
      <c r="E42" s="6" t="s">
        <v>38</v>
      </c>
      <c r="F42" s="6">
        <v>6</v>
      </c>
      <c r="G42" s="6">
        <v>27.11</v>
      </c>
    </row>
    <row r="43" spans="2:7" x14ac:dyDescent="0.25">
      <c r="B43" s="17" t="s">
        <v>48</v>
      </c>
      <c r="C43" s="21">
        <v>1.1519999999999999</v>
      </c>
      <c r="D43" s="6">
        <v>230</v>
      </c>
      <c r="E43" s="6" t="s">
        <v>38</v>
      </c>
      <c r="F43" s="6" t="s">
        <v>31</v>
      </c>
      <c r="G43" s="6">
        <v>27.11</v>
      </c>
    </row>
    <row r="44" spans="2:7" x14ac:dyDescent="0.25">
      <c r="B44" s="17" t="s">
        <v>48</v>
      </c>
      <c r="C44" s="21">
        <v>1.536</v>
      </c>
      <c r="D44" s="6">
        <v>307</v>
      </c>
      <c r="E44" s="6" t="s">
        <v>40</v>
      </c>
      <c r="F44" s="6">
        <v>1</v>
      </c>
      <c r="G44" s="6">
        <v>43.83</v>
      </c>
    </row>
    <row r="45" spans="2:7" x14ac:dyDescent="0.25">
      <c r="B45" s="17" t="s">
        <v>48</v>
      </c>
      <c r="C45" s="21">
        <v>1.536</v>
      </c>
      <c r="D45" s="6">
        <v>307</v>
      </c>
      <c r="E45" s="6" t="s">
        <v>40</v>
      </c>
      <c r="F45" s="6">
        <v>2</v>
      </c>
      <c r="G45" s="6">
        <v>39.71</v>
      </c>
    </row>
    <row r="46" spans="2:7" x14ac:dyDescent="0.25">
      <c r="B46" s="17" t="s">
        <v>48</v>
      </c>
      <c r="C46" s="21">
        <v>1.536</v>
      </c>
      <c r="D46" s="6">
        <v>307</v>
      </c>
      <c r="E46" s="6" t="s">
        <v>40</v>
      </c>
      <c r="F46" s="6">
        <v>3</v>
      </c>
      <c r="G46" s="6">
        <v>36.97</v>
      </c>
    </row>
    <row r="47" spans="2:7" x14ac:dyDescent="0.25">
      <c r="B47" s="17" t="s">
        <v>48</v>
      </c>
      <c r="C47" s="21">
        <v>1.536</v>
      </c>
      <c r="D47" s="6">
        <v>307</v>
      </c>
      <c r="E47" s="6" t="s">
        <v>40</v>
      </c>
      <c r="F47" s="6">
        <v>4</v>
      </c>
      <c r="G47" s="6">
        <v>36.42</v>
      </c>
    </row>
    <row r="48" spans="2:7" x14ac:dyDescent="0.25">
      <c r="B48" s="17" t="s">
        <v>48</v>
      </c>
      <c r="C48" s="21">
        <v>1.536</v>
      </c>
      <c r="D48" s="6">
        <v>307</v>
      </c>
      <c r="E48" s="6" t="s">
        <v>40</v>
      </c>
      <c r="F48" s="6">
        <v>5</v>
      </c>
      <c r="G48" s="6">
        <v>35.33</v>
      </c>
    </row>
    <row r="49" spans="2:7" x14ac:dyDescent="0.25">
      <c r="B49" s="17" t="s">
        <v>48</v>
      </c>
      <c r="C49" s="21">
        <v>1.536</v>
      </c>
      <c r="D49" s="6">
        <v>307</v>
      </c>
      <c r="E49" s="6" t="s">
        <v>40</v>
      </c>
      <c r="F49" s="6">
        <v>6</v>
      </c>
      <c r="G49" s="6">
        <v>35.33</v>
      </c>
    </row>
    <row r="50" spans="2:7" x14ac:dyDescent="0.25">
      <c r="B50" s="17" t="s">
        <v>48</v>
      </c>
      <c r="C50" s="21">
        <v>1.536</v>
      </c>
      <c r="D50" s="6">
        <v>307</v>
      </c>
      <c r="E50" s="6" t="s">
        <v>40</v>
      </c>
      <c r="F50" s="6" t="s">
        <v>31</v>
      </c>
      <c r="G50" s="6">
        <v>35.33</v>
      </c>
    </row>
    <row r="51" spans="2:7" x14ac:dyDescent="0.25">
      <c r="B51" s="17" t="s">
        <v>48</v>
      </c>
      <c r="C51" s="21">
        <v>1.92</v>
      </c>
      <c r="D51" s="6">
        <v>384</v>
      </c>
      <c r="E51" s="6" t="s">
        <v>42</v>
      </c>
      <c r="F51" s="6">
        <v>1</v>
      </c>
      <c r="G51" s="6">
        <v>46.33</v>
      </c>
    </row>
    <row r="52" spans="2:7" x14ac:dyDescent="0.25">
      <c r="B52" s="17" t="s">
        <v>48</v>
      </c>
      <c r="C52" s="21">
        <v>1.92</v>
      </c>
      <c r="D52" s="6">
        <v>384</v>
      </c>
      <c r="E52" s="6" t="s">
        <v>42</v>
      </c>
      <c r="F52" s="6">
        <v>2</v>
      </c>
      <c r="G52" s="6">
        <v>43.39</v>
      </c>
    </row>
    <row r="53" spans="2:7" x14ac:dyDescent="0.25">
      <c r="B53" s="17" t="s">
        <v>48</v>
      </c>
      <c r="C53" s="21">
        <v>1.92</v>
      </c>
      <c r="D53" s="6">
        <v>384</v>
      </c>
      <c r="E53" s="6" t="s">
        <v>42</v>
      </c>
      <c r="F53" s="6">
        <v>3</v>
      </c>
      <c r="G53" s="6">
        <v>41.46</v>
      </c>
    </row>
    <row r="54" spans="2:7" x14ac:dyDescent="0.25">
      <c r="B54" s="17" t="s">
        <v>48</v>
      </c>
      <c r="C54" s="21">
        <v>1.92</v>
      </c>
      <c r="D54" s="6">
        <v>384</v>
      </c>
      <c r="E54" s="6" t="s">
        <v>42</v>
      </c>
      <c r="F54" s="6">
        <v>4</v>
      </c>
      <c r="G54" s="6">
        <v>40.450000000000003</v>
      </c>
    </row>
    <row r="55" spans="2:7" x14ac:dyDescent="0.25">
      <c r="B55" s="17" t="s">
        <v>48</v>
      </c>
      <c r="C55" s="21">
        <v>1.92</v>
      </c>
      <c r="D55" s="6">
        <v>384</v>
      </c>
      <c r="E55" s="6" t="s">
        <v>42</v>
      </c>
      <c r="F55" s="6">
        <v>5</v>
      </c>
      <c r="G55" s="6">
        <v>40.450000000000003</v>
      </c>
    </row>
    <row r="56" spans="2:7" x14ac:dyDescent="0.25">
      <c r="B56" s="17" t="s">
        <v>48</v>
      </c>
      <c r="C56" s="21">
        <v>1.92</v>
      </c>
      <c r="D56" s="6">
        <v>384</v>
      </c>
      <c r="E56" s="6" t="s">
        <v>42</v>
      </c>
      <c r="F56" s="6">
        <v>6</v>
      </c>
      <c r="G56" s="6">
        <v>40.450000000000003</v>
      </c>
    </row>
    <row r="57" spans="2:7" x14ac:dyDescent="0.25">
      <c r="B57" s="17" t="s">
        <v>48</v>
      </c>
      <c r="C57" s="21">
        <v>1.92</v>
      </c>
      <c r="D57" s="6">
        <v>384</v>
      </c>
      <c r="E57" s="6" t="s">
        <v>42</v>
      </c>
      <c r="F57" s="6" t="s">
        <v>31</v>
      </c>
      <c r="G57" s="6">
        <v>40.450000000000003</v>
      </c>
    </row>
    <row r="58" spans="2:7" x14ac:dyDescent="0.25">
      <c r="B58" s="22" t="s">
        <v>49</v>
      </c>
      <c r="C58" s="21">
        <f>0.6*0.4*0.4</f>
        <v>9.6000000000000002E-2</v>
      </c>
      <c r="D58" s="6">
        <v>19</v>
      </c>
      <c r="E58" s="6" t="s">
        <v>36</v>
      </c>
      <c r="F58" s="6">
        <v>1</v>
      </c>
      <c r="G58" s="6">
        <v>9.76</v>
      </c>
    </row>
    <row r="59" spans="2:7" x14ac:dyDescent="0.25">
      <c r="B59" s="22" t="s">
        <v>49</v>
      </c>
      <c r="C59" s="21">
        <f t="shared" ref="C59:C67" si="4">0.6*0.4*0.4</f>
        <v>9.6000000000000002E-2</v>
      </c>
      <c r="D59" s="6">
        <v>19</v>
      </c>
      <c r="E59" s="6" t="s">
        <v>36</v>
      </c>
      <c r="F59" s="6">
        <v>2</v>
      </c>
      <c r="G59" s="6">
        <v>6.98</v>
      </c>
    </row>
    <row r="60" spans="2:7" x14ac:dyDescent="0.25">
      <c r="B60" s="22" t="s">
        <v>49</v>
      </c>
      <c r="C60" s="21">
        <f t="shared" si="4"/>
        <v>9.6000000000000002E-2</v>
      </c>
      <c r="D60" s="6">
        <v>19</v>
      </c>
      <c r="E60" s="6" t="s">
        <v>36</v>
      </c>
      <c r="F60" s="6">
        <v>3</v>
      </c>
      <c r="G60" s="6">
        <v>6.2</v>
      </c>
    </row>
    <row r="61" spans="2:7" x14ac:dyDescent="0.25">
      <c r="B61" s="22" t="s">
        <v>49</v>
      </c>
      <c r="C61" s="21">
        <f t="shared" si="4"/>
        <v>9.6000000000000002E-2</v>
      </c>
      <c r="D61" s="6">
        <v>19</v>
      </c>
      <c r="E61" s="6" t="s">
        <v>36</v>
      </c>
      <c r="F61" s="6">
        <v>4</v>
      </c>
      <c r="G61" s="6">
        <v>5.18</v>
      </c>
    </row>
    <row r="62" spans="2:7" x14ac:dyDescent="0.25">
      <c r="B62" s="22" t="s">
        <v>49</v>
      </c>
      <c r="C62" s="21">
        <f t="shared" si="4"/>
        <v>9.6000000000000002E-2</v>
      </c>
      <c r="D62" s="6">
        <v>19</v>
      </c>
      <c r="E62" s="6" t="s">
        <v>36</v>
      </c>
      <c r="F62" s="6">
        <v>5</v>
      </c>
      <c r="G62" s="6">
        <v>4.54</v>
      </c>
    </row>
    <row r="63" spans="2:7" x14ac:dyDescent="0.25">
      <c r="B63" s="22" t="s">
        <v>49</v>
      </c>
      <c r="C63" s="21">
        <f t="shared" si="4"/>
        <v>9.6000000000000002E-2</v>
      </c>
      <c r="D63" s="6">
        <v>19</v>
      </c>
      <c r="E63" s="6" t="s">
        <v>36</v>
      </c>
      <c r="F63" s="6">
        <v>6</v>
      </c>
      <c r="G63" s="6">
        <v>4.4800000000000004</v>
      </c>
    </row>
    <row r="64" spans="2:7" x14ac:dyDescent="0.25">
      <c r="B64" s="22" t="s">
        <v>49</v>
      </c>
      <c r="C64" s="21">
        <f t="shared" si="4"/>
        <v>9.6000000000000002E-2</v>
      </c>
      <c r="D64" s="6">
        <v>19</v>
      </c>
      <c r="E64" s="6" t="s">
        <v>36</v>
      </c>
      <c r="F64" s="6">
        <v>7</v>
      </c>
      <c r="G64" s="6">
        <v>4.26</v>
      </c>
    </row>
    <row r="65" spans="2:11" x14ac:dyDescent="0.25">
      <c r="B65" s="22" t="s">
        <v>49</v>
      </c>
      <c r="C65" s="21">
        <f t="shared" si="4"/>
        <v>9.6000000000000002E-2</v>
      </c>
      <c r="D65" s="6">
        <v>19</v>
      </c>
      <c r="E65" s="6" t="s">
        <v>36</v>
      </c>
      <c r="F65" s="6">
        <v>8</v>
      </c>
      <c r="G65" s="6">
        <v>4.12</v>
      </c>
    </row>
    <row r="66" spans="2:11" x14ac:dyDescent="0.25">
      <c r="B66" s="22" t="s">
        <v>49</v>
      </c>
      <c r="C66" s="21">
        <f t="shared" si="4"/>
        <v>9.6000000000000002E-2</v>
      </c>
      <c r="D66" s="6">
        <v>19</v>
      </c>
      <c r="E66" s="6" t="s">
        <v>36</v>
      </c>
      <c r="F66" s="6">
        <v>9</v>
      </c>
      <c r="G66" s="6">
        <v>3.66</v>
      </c>
    </row>
    <row r="67" spans="2:11" x14ac:dyDescent="0.25">
      <c r="B67" s="22" t="s">
        <v>49</v>
      </c>
      <c r="C67" s="21">
        <f t="shared" si="4"/>
        <v>9.6000000000000002E-2</v>
      </c>
      <c r="D67" s="6">
        <v>19</v>
      </c>
      <c r="E67" s="6" t="s">
        <v>36</v>
      </c>
      <c r="F67" s="6" t="s">
        <v>32</v>
      </c>
      <c r="G67" s="6">
        <v>3.58</v>
      </c>
      <c r="K67" t="s">
        <v>50</v>
      </c>
    </row>
    <row r="68" spans="2:11" x14ac:dyDescent="0.25">
      <c r="B68" s="22" t="s">
        <v>51</v>
      </c>
      <c r="C68" s="21">
        <f>0.6*0.4*0.4</f>
        <v>9.6000000000000002E-2</v>
      </c>
      <c r="D68" s="6">
        <v>19</v>
      </c>
      <c r="E68" s="6" t="s">
        <v>36</v>
      </c>
      <c r="F68" s="6">
        <v>1</v>
      </c>
      <c r="G68" s="6">
        <v>10.4</v>
      </c>
    </row>
    <row r="69" spans="2:11" x14ac:dyDescent="0.25">
      <c r="B69" s="22" t="s">
        <v>51</v>
      </c>
      <c r="C69" s="21">
        <f t="shared" ref="C69:C77" si="5">0.6*0.4*0.4</f>
        <v>9.6000000000000002E-2</v>
      </c>
      <c r="D69" s="6">
        <v>19</v>
      </c>
      <c r="E69" s="6" t="s">
        <v>36</v>
      </c>
      <c r="F69" s="6">
        <v>2</v>
      </c>
      <c r="G69" s="6">
        <v>7.64</v>
      </c>
    </row>
    <row r="70" spans="2:11" x14ac:dyDescent="0.25">
      <c r="B70" s="22" t="s">
        <v>51</v>
      </c>
      <c r="C70" s="21">
        <f t="shared" si="5"/>
        <v>9.6000000000000002E-2</v>
      </c>
      <c r="D70" s="6">
        <v>19</v>
      </c>
      <c r="E70" s="6" t="s">
        <v>36</v>
      </c>
      <c r="F70" s="6">
        <v>3</v>
      </c>
      <c r="G70" s="6">
        <v>6.85</v>
      </c>
    </row>
    <row r="71" spans="2:11" x14ac:dyDescent="0.25">
      <c r="B71" s="22" t="s">
        <v>51</v>
      </c>
      <c r="C71" s="21">
        <f t="shared" si="5"/>
        <v>9.6000000000000002E-2</v>
      </c>
      <c r="D71" s="6">
        <v>19</v>
      </c>
      <c r="E71" s="6" t="s">
        <v>36</v>
      </c>
      <c r="F71" s="6">
        <v>4</v>
      </c>
      <c r="G71" s="6">
        <v>6.01</v>
      </c>
    </row>
    <row r="72" spans="2:11" x14ac:dyDescent="0.25">
      <c r="B72" s="22" t="s">
        <v>51</v>
      </c>
      <c r="C72" s="21">
        <f t="shared" si="5"/>
        <v>9.6000000000000002E-2</v>
      </c>
      <c r="D72" s="6">
        <v>19</v>
      </c>
      <c r="E72" s="6" t="s">
        <v>36</v>
      </c>
      <c r="F72" s="6">
        <v>5</v>
      </c>
      <c r="G72" s="6">
        <v>5.34</v>
      </c>
    </row>
    <row r="73" spans="2:11" x14ac:dyDescent="0.25">
      <c r="B73" s="22" t="s">
        <v>51</v>
      </c>
      <c r="C73" s="21">
        <f t="shared" si="5"/>
        <v>9.6000000000000002E-2</v>
      </c>
      <c r="D73" s="6">
        <v>19</v>
      </c>
      <c r="E73" s="6" t="s">
        <v>36</v>
      </c>
      <c r="F73" s="6">
        <v>6</v>
      </c>
      <c r="G73" s="6">
        <v>5.3</v>
      </c>
    </row>
    <row r="74" spans="2:11" x14ac:dyDescent="0.25">
      <c r="B74" s="22" t="s">
        <v>51</v>
      </c>
      <c r="C74" s="21">
        <f t="shared" si="5"/>
        <v>9.6000000000000002E-2</v>
      </c>
      <c r="D74" s="6">
        <v>19</v>
      </c>
      <c r="E74" s="6" t="s">
        <v>36</v>
      </c>
      <c r="F74" s="6">
        <v>7</v>
      </c>
      <c r="G74" s="6">
        <v>5.08</v>
      </c>
    </row>
    <row r="75" spans="2:11" x14ac:dyDescent="0.25">
      <c r="B75" s="22" t="s">
        <v>51</v>
      </c>
      <c r="C75" s="21">
        <f t="shared" si="5"/>
        <v>9.6000000000000002E-2</v>
      </c>
      <c r="D75" s="6">
        <v>19</v>
      </c>
      <c r="E75" s="6" t="s">
        <v>36</v>
      </c>
      <c r="F75" s="6">
        <v>8</v>
      </c>
      <c r="G75" s="6">
        <v>4.95</v>
      </c>
    </row>
    <row r="76" spans="2:11" x14ac:dyDescent="0.25">
      <c r="B76" s="22" t="s">
        <v>51</v>
      </c>
      <c r="C76" s="21">
        <f t="shared" si="5"/>
        <v>9.6000000000000002E-2</v>
      </c>
      <c r="D76" s="6">
        <v>19</v>
      </c>
      <c r="E76" s="6" t="s">
        <v>36</v>
      </c>
      <c r="F76" s="6">
        <v>9</v>
      </c>
      <c r="G76" s="6">
        <v>4.4000000000000004</v>
      </c>
    </row>
    <row r="77" spans="2:11" x14ac:dyDescent="0.25">
      <c r="B77" s="22" t="s">
        <v>51</v>
      </c>
      <c r="C77" s="21">
        <f t="shared" si="5"/>
        <v>9.6000000000000002E-2</v>
      </c>
      <c r="D77" s="6">
        <v>19</v>
      </c>
      <c r="E77" s="6" t="s">
        <v>36</v>
      </c>
      <c r="F77" s="6" t="s">
        <v>32</v>
      </c>
      <c r="G77" s="6">
        <v>4.33</v>
      </c>
    </row>
    <row r="78" spans="2:11" x14ac:dyDescent="0.25">
      <c r="B78" s="22" t="s">
        <v>52</v>
      </c>
      <c r="C78" s="21">
        <f>0.6*0.4*0.4</f>
        <v>9.6000000000000002E-2</v>
      </c>
      <c r="D78" s="6">
        <v>19</v>
      </c>
      <c r="E78" s="6" t="s">
        <v>36</v>
      </c>
      <c r="F78" s="6">
        <v>1</v>
      </c>
      <c r="G78" s="6">
        <v>10.94</v>
      </c>
    </row>
    <row r="79" spans="2:11" x14ac:dyDescent="0.25">
      <c r="B79" s="22" t="s">
        <v>52</v>
      </c>
      <c r="C79" s="21">
        <f t="shared" ref="C79:C87" si="6">0.6*0.4*0.4</f>
        <v>9.6000000000000002E-2</v>
      </c>
      <c r="D79" s="6">
        <v>19</v>
      </c>
      <c r="E79" s="6" t="s">
        <v>36</v>
      </c>
      <c r="F79" s="6">
        <v>2</v>
      </c>
      <c r="G79" s="6">
        <v>8.52</v>
      </c>
    </row>
    <row r="80" spans="2:11" x14ac:dyDescent="0.25">
      <c r="B80" s="22" t="s">
        <v>52</v>
      </c>
      <c r="C80" s="21">
        <f t="shared" si="6"/>
        <v>9.6000000000000002E-2</v>
      </c>
      <c r="D80" s="6">
        <v>19</v>
      </c>
      <c r="E80" s="6" t="s">
        <v>36</v>
      </c>
      <c r="F80" s="6">
        <v>3</v>
      </c>
      <c r="G80" s="6">
        <v>7.67</v>
      </c>
    </row>
    <row r="81" spans="2:7" x14ac:dyDescent="0.25">
      <c r="B81" s="22" t="s">
        <v>52</v>
      </c>
      <c r="C81" s="21">
        <f t="shared" si="6"/>
        <v>9.6000000000000002E-2</v>
      </c>
      <c r="D81" s="6">
        <v>19</v>
      </c>
      <c r="E81" s="6" t="s">
        <v>36</v>
      </c>
      <c r="F81" s="6">
        <v>4</v>
      </c>
      <c r="G81" s="6">
        <v>7.13</v>
      </c>
    </row>
    <row r="82" spans="2:7" x14ac:dyDescent="0.25">
      <c r="B82" s="22" t="s">
        <v>52</v>
      </c>
      <c r="C82" s="21">
        <f t="shared" si="6"/>
        <v>9.6000000000000002E-2</v>
      </c>
      <c r="D82" s="6">
        <v>19</v>
      </c>
      <c r="E82" s="6" t="s">
        <v>36</v>
      </c>
      <c r="F82" s="6">
        <v>5</v>
      </c>
      <c r="G82" s="6">
        <v>6.58</v>
      </c>
    </row>
    <row r="83" spans="2:7" x14ac:dyDescent="0.25">
      <c r="B83" s="22" t="s">
        <v>52</v>
      </c>
      <c r="C83" s="21">
        <f t="shared" si="6"/>
        <v>9.6000000000000002E-2</v>
      </c>
      <c r="D83" s="6">
        <v>19</v>
      </c>
      <c r="E83" s="6" t="s">
        <v>36</v>
      </c>
      <c r="F83" s="6">
        <v>6</v>
      </c>
      <c r="G83" s="6">
        <v>6.54</v>
      </c>
    </row>
    <row r="84" spans="2:7" x14ac:dyDescent="0.25">
      <c r="B84" s="22" t="s">
        <v>52</v>
      </c>
      <c r="C84" s="21">
        <f t="shared" si="6"/>
        <v>9.6000000000000002E-2</v>
      </c>
      <c r="D84" s="6">
        <v>19</v>
      </c>
      <c r="E84" s="6" t="s">
        <v>36</v>
      </c>
      <c r="F84" s="6">
        <v>7</v>
      </c>
      <c r="G84" s="6">
        <v>6.17</v>
      </c>
    </row>
    <row r="85" spans="2:7" x14ac:dyDescent="0.25">
      <c r="B85" s="22" t="s">
        <v>52</v>
      </c>
      <c r="C85" s="21">
        <f t="shared" si="6"/>
        <v>9.6000000000000002E-2</v>
      </c>
      <c r="D85" s="6">
        <v>19</v>
      </c>
      <c r="E85" s="6" t="s">
        <v>36</v>
      </c>
      <c r="F85" s="6">
        <v>8</v>
      </c>
      <c r="G85" s="6">
        <v>6.01</v>
      </c>
    </row>
    <row r="86" spans="2:7" x14ac:dyDescent="0.25">
      <c r="B86" s="22" t="s">
        <v>52</v>
      </c>
      <c r="C86" s="21">
        <f t="shared" si="6"/>
        <v>9.6000000000000002E-2</v>
      </c>
      <c r="D86" s="6">
        <v>19</v>
      </c>
      <c r="E86" s="6" t="s">
        <v>36</v>
      </c>
      <c r="F86" s="6">
        <v>9</v>
      </c>
      <c r="G86" s="6">
        <v>5.34</v>
      </c>
    </row>
    <row r="87" spans="2:7" x14ac:dyDescent="0.25">
      <c r="B87" s="22" t="s">
        <v>52</v>
      </c>
      <c r="C87" s="21">
        <f t="shared" si="6"/>
        <v>9.6000000000000002E-2</v>
      </c>
      <c r="D87" s="6">
        <v>19</v>
      </c>
      <c r="E87" s="6" t="s">
        <v>36</v>
      </c>
      <c r="F87" s="6" t="s">
        <v>32</v>
      </c>
      <c r="G87" s="6">
        <v>5.38</v>
      </c>
    </row>
    <row r="88" spans="2:7" x14ac:dyDescent="0.25">
      <c r="B88" s="22" t="s">
        <v>49</v>
      </c>
      <c r="C88" s="21">
        <f>0.8*1.2*1.2</f>
        <v>1.1519999999999999</v>
      </c>
      <c r="D88" s="6">
        <v>230</v>
      </c>
      <c r="E88" s="6" t="s">
        <v>39</v>
      </c>
      <c r="F88" s="6">
        <v>1</v>
      </c>
      <c r="G88" s="6">
        <v>51.97</v>
      </c>
    </row>
    <row r="89" spans="2:7" x14ac:dyDescent="0.25">
      <c r="B89" s="22" t="s">
        <v>49</v>
      </c>
      <c r="C89" s="21">
        <f t="shared" ref="C89:C117" si="7">0.8*1.2*1.2</f>
        <v>1.1519999999999999</v>
      </c>
      <c r="D89" s="6">
        <v>230</v>
      </c>
      <c r="E89" s="6" t="s">
        <v>39</v>
      </c>
      <c r="F89" s="6">
        <v>2</v>
      </c>
      <c r="G89" s="6">
        <v>51.97</v>
      </c>
    </row>
    <row r="90" spans="2:7" x14ac:dyDescent="0.25">
      <c r="B90" s="22" t="s">
        <v>49</v>
      </c>
      <c r="C90" s="21">
        <f t="shared" si="7"/>
        <v>1.1519999999999999</v>
      </c>
      <c r="D90" s="6">
        <v>230</v>
      </c>
      <c r="E90" s="6" t="s">
        <v>39</v>
      </c>
      <c r="F90" s="6">
        <v>3</v>
      </c>
      <c r="G90" s="6">
        <v>51.97</v>
      </c>
    </row>
    <row r="91" spans="2:7" x14ac:dyDescent="0.25">
      <c r="B91" s="22" t="s">
        <v>49</v>
      </c>
      <c r="C91" s="21">
        <f t="shared" si="7"/>
        <v>1.1519999999999999</v>
      </c>
      <c r="D91" s="6">
        <v>230</v>
      </c>
      <c r="E91" s="6" t="s">
        <v>39</v>
      </c>
      <c r="F91" s="6">
        <v>4</v>
      </c>
      <c r="G91" s="6">
        <v>51.97</v>
      </c>
    </row>
    <row r="92" spans="2:7" x14ac:dyDescent="0.25">
      <c r="B92" s="22" t="s">
        <v>49</v>
      </c>
      <c r="C92" s="21">
        <f t="shared" si="7"/>
        <v>1.1519999999999999</v>
      </c>
      <c r="D92" s="6">
        <v>230</v>
      </c>
      <c r="E92" s="6" t="s">
        <v>39</v>
      </c>
      <c r="F92" s="6">
        <v>5</v>
      </c>
      <c r="G92" s="6">
        <v>51.97</v>
      </c>
    </row>
    <row r="93" spans="2:7" x14ac:dyDescent="0.25">
      <c r="B93" s="22" t="s">
        <v>49</v>
      </c>
      <c r="C93" s="21">
        <f t="shared" si="7"/>
        <v>1.1519999999999999</v>
      </c>
      <c r="D93" s="6">
        <v>230</v>
      </c>
      <c r="E93" s="6" t="s">
        <v>39</v>
      </c>
      <c r="F93" s="6">
        <v>6</v>
      </c>
      <c r="G93" s="6">
        <v>51.97</v>
      </c>
    </row>
    <row r="94" spans="2:7" x14ac:dyDescent="0.25">
      <c r="B94" s="22" t="s">
        <v>49</v>
      </c>
      <c r="C94" s="21">
        <f t="shared" si="7"/>
        <v>1.1519999999999999</v>
      </c>
      <c r="D94" s="6">
        <v>230</v>
      </c>
      <c r="E94" s="6" t="s">
        <v>39</v>
      </c>
      <c r="F94" s="6">
        <v>7</v>
      </c>
      <c r="G94" s="6">
        <v>51.97</v>
      </c>
    </row>
    <row r="95" spans="2:7" x14ac:dyDescent="0.25">
      <c r="B95" s="22" t="s">
        <v>49</v>
      </c>
      <c r="C95" s="21">
        <f t="shared" si="7"/>
        <v>1.1519999999999999</v>
      </c>
      <c r="D95" s="6">
        <v>230</v>
      </c>
      <c r="E95" s="6" t="s">
        <v>39</v>
      </c>
      <c r="F95" s="6">
        <v>8</v>
      </c>
      <c r="G95" s="6">
        <v>51.97</v>
      </c>
    </row>
    <row r="96" spans="2:7" x14ac:dyDescent="0.25">
      <c r="B96" s="22" t="s">
        <v>49</v>
      </c>
      <c r="C96" s="21">
        <f t="shared" si="7"/>
        <v>1.1519999999999999</v>
      </c>
      <c r="D96" s="6">
        <v>230</v>
      </c>
      <c r="E96" s="6" t="s">
        <v>39</v>
      </c>
      <c r="F96" s="6">
        <v>9</v>
      </c>
      <c r="G96" s="6">
        <v>51.97</v>
      </c>
    </row>
    <row r="97" spans="2:7" x14ac:dyDescent="0.25">
      <c r="B97" s="22" t="s">
        <v>49</v>
      </c>
      <c r="C97" s="21">
        <f t="shared" si="7"/>
        <v>1.1519999999999999</v>
      </c>
      <c r="D97" s="6">
        <v>230</v>
      </c>
      <c r="E97" s="6" t="s">
        <v>39</v>
      </c>
      <c r="F97" s="6" t="s">
        <v>32</v>
      </c>
      <c r="G97" s="6">
        <v>51.97</v>
      </c>
    </row>
    <row r="98" spans="2:7" x14ac:dyDescent="0.25">
      <c r="B98" s="22" t="s">
        <v>51</v>
      </c>
      <c r="C98" s="21">
        <f t="shared" si="7"/>
        <v>1.1519999999999999</v>
      </c>
      <c r="D98" s="6">
        <v>230</v>
      </c>
      <c r="E98" s="6" t="s">
        <v>39</v>
      </c>
      <c r="F98" s="6">
        <v>1</v>
      </c>
      <c r="G98" s="6">
        <v>51.97</v>
      </c>
    </row>
    <row r="99" spans="2:7" x14ac:dyDescent="0.25">
      <c r="B99" s="22" t="s">
        <v>51</v>
      </c>
      <c r="C99" s="21">
        <f t="shared" si="7"/>
        <v>1.1519999999999999</v>
      </c>
      <c r="D99" s="6">
        <v>230</v>
      </c>
      <c r="E99" s="6" t="s">
        <v>39</v>
      </c>
      <c r="F99" s="6">
        <v>2</v>
      </c>
      <c r="G99" s="6">
        <v>51.97</v>
      </c>
    </row>
    <row r="100" spans="2:7" x14ac:dyDescent="0.25">
      <c r="B100" s="22" t="s">
        <v>51</v>
      </c>
      <c r="C100" s="21">
        <f t="shared" si="7"/>
        <v>1.1519999999999999</v>
      </c>
      <c r="D100" s="6">
        <v>230</v>
      </c>
      <c r="E100" s="6" t="s">
        <v>39</v>
      </c>
      <c r="F100" s="6">
        <v>3</v>
      </c>
      <c r="G100" s="6">
        <v>51.97</v>
      </c>
    </row>
    <row r="101" spans="2:7" x14ac:dyDescent="0.25">
      <c r="B101" s="22" t="s">
        <v>51</v>
      </c>
      <c r="C101" s="21">
        <f t="shared" si="7"/>
        <v>1.1519999999999999</v>
      </c>
      <c r="D101" s="6">
        <v>230</v>
      </c>
      <c r="E101" s="6" t="s">
        <v>39</v>
      </c>
      <c r="F101" s="6">
        <v>4</v>
      </c>
      <c r="G101" s="6">
        <v>51.97</v>
      </c>
    </row>
    <row r="102" spans="2:7" x14ac:dyDescent="0.25">
      <c r="B102" s="22" t="s">
        <v>51</v>
      </c>
      <c r="C102" s="21">
        <f t="shared" si="7"/>
        <v>1.1519999999999999</v>
      </c>
      <c r="D102" s="6">
        <v>230</v>
      </c>
      <c r="E102" s="6" t="s">
        <v>39</v>
      </c>
      <c r="F102" s="6">
        <v>5</v>
      </c>
      <c r="G102" s="6">
        <v>51.97</v>
      </c>
    </row>
    <row r="103" spans="2:7" x14ac:dyDescent="0.25">
      <c r="B103" s="22" t="s">
        <v>51</v>
      </c>
      <c r="C103" s="21">
        <f t="shared" si="7"/>
        <v>1.1519999999999999</v>
      </c>
      <c r="D103" s="6">
        <v>230</v>
      </c>
      <c r="E103" s="6" t="s">
        <v>39</v>
      </c>
      <c r="F103" s="6">
        <v>6</v>
      </c>
      <c r="G103" s="6">
        <v>51.97</v>
      </c>
    </row>
    <row r="104" spans="2:7" x14ac:dyDescent="0.25">
      <c r="B104" s="22" t="s">
        <v>51</v>
      </c>
      <c r="C104" s="21">
        <f t="shared" si="7"/>
        <v>1.1519999999999999</v>
      </c>
      <c r="D104" s="6">
        <v>230</v>
      </c>
      <c r="E104" s="6" t="s">
        <v>39</v>
      </c>
      <c r="F104" s="6">
        <v>7</v>
      </c>
      <c r="G104" s="6">
        <v>51.97</v>
      </c>
    </row>
    <row r="105" spans="2:7" x14ac:dyDescent="0.25">
      <c r="B105" s="22" t="s">
        <v>51</v>
      </c>
      <c r="C105" s="21">
        <f t="shared" si="7"/>
        <v>1.1519999999999999</v>
      </c>
      <c r="D105" s="6">
        <v>230</v>
      </c>
      <c r="E105" s="6" t="s">
        <v>39</v>
      </c>
      <c r="F105" s="6">
        <v>8</v>
      </c>
      <c r="G105" s="6">
        <v>51.97</v>
      </c>
    </row>
    <row r="106" spans="2:7" x14ac:dyDescent="0.25">
      <c r="B106" s="22" t="s">
        <v>51</v>
      </c>
      <c r="C106" s="21">
        <f t="shared" si="7"/>
        <v>1.1519999999999999</v>
      </c>
      <c r="D106" s="6">
        <v>230</v>
      </c>
      <c r="E106" s="6" t="s">
        <v>39</v>
      </c>
      <c r="F106" s="6">
        <v>9</v>
      </c>
      <c r="G106" s="6">
        <v>51.97</v>
      </c>
    </row>
    <row r="107" spans="2:7" x14ac:dyDescent="0.25">
      <c r="B107" s="22" t="s">
        <v>51</v>
      </c>
      <c r="C107" s="21">
        <f t="shared" si="7"/>
        <v>1.1519999999999999</v>
      </c>
      <c r="D107" s="6">
        <v>230</v>
      </c>
      <c r="E107" s="6" t="s">
        <v>39</v>
      </c>
      <c r="F107" s="6" t="s">
        <v>32</v>
      </c>
      <c r="G107" s="6">
        <v>51.97</v>
      </c>
    </row>
    <row r="108" spans="2:7" x14ac:dyDescent="0.25">
      <c r="B108" s="22" t="s">
        <v>52</v>
      </c>
      <c r="C108" s="21">
        <f t="shared" si="7"/>
        <v>1.1519999999999999</v>
      </c>
      <c r="D108" s="6">
        <v>230</v>
      </c>
      <c r="E108" s="6" t="s">
        <v>39</v>
      </c>
      <c r="F108" s="6">
        <v>1</v>
      </c>
      <c r="G108" s="6">
        <v>51.97</v>
      </c>
    </row>
    <row r="109" spans="2:7" x14ac:dyDescent="0.25">
      <c r="B109" s="22" t="s">
        <v>52</v>
      </c>
      <c r="C109" s="21">
        <f t="shared" si="7"/>
        <v>1.1519999999999999</v>
      </c>
      <c r="D109" s="6">
        <v>230</v>
      </c>
      <c r="E109" s="6" t="s">
        <v>39</v>
      </c>
      <c r="F109" s="6">
        <v>2</v>
      </c>
      <c r="G109" s="6">
        <v>51.97</v>
      </c>
    </row>
    <row r="110" spans="2:7" x14ac:dyDescent="0.25">
      <c r="B110" s="22" t="s">
        <v>52</v>
      </c>
      <c r="C110" s="21">
        <f t="shared" si="7"/>
        <v>1.1519999999999999</v>
      </c>
      <c r="D110" s="6">
        <v>230</v>
      </c>
      <c r="E110" s="6" t="s">
        <v>39</v>
      </c>
      <c r="F110" s="6">
        <v>3</v>
      </c>
      <c r="G110" s="6">
        <v>51.97</v>
      </c>
    </row>
    <row r="111" spans="2:7" x14ac:dyDescent="0.25">
      <c r="B111" s="22" t="s">
        <v>52</v>
      </c>
      <c r="C111" s="21">
        <f t="shared" si="7"/>
        <v>1.1519999999999999</v>
      </c>
      <c r="D111" s="6">
        <v>230</v>
      </c>
      <c r="E111" s="6" t="s">
        <v>39</v>
      </c>
      <c r="F111" s="6">
        <v>4</v>
      </c>
      <c r="G111" s="6">
        <v>51.97</v>
      </c>
    </row>
    <row r="112" spans="2:7" x14ac:dyDescent="0.25">
      <c r="B112" s="22" t="s">
        <v>52</v>
      </c>
      <c r="C112" s="21">
        <f t="shared" si="7"/>
        <v>1.1519999999999999</v>
      </c>
      <c r="D112" s="6">
        <v>230</v>
      </c>
      <c r="E112" s="6" t="s">
        <v>39</v>
      </c>
      <c r="F112" s="6">
        <v>5</v>
      </c>
      <c r="G112" s="6">
        <v>51.97</v>
      </c>
    </row>
    <row r="113" spans="2:7" x14ac:dyDescent="0.25">
      <c r="B113" s="22" t="s">
        <v>52</v>
      </c>
      <c r="C113" s="21">
        <f t="shared" si="7"/>
        <v>1.1519999999999999</v>
      </c>
      <c r="D113" s="6">
        <v>230</v>
      </c>
      <c r="E113" s="6" t="s">
        <v>39</v>
      </c>
      <c r="F113" s="6">
        <v>6</v>
      </c>
      <c r="G113" s="6">
        <v>51.97</v>
      </c>
    </row>
    <row r="114" spans="2:7" x14ac:dyDescent="0.25">
      <c r="B114" s="22" t="s">
        <v>52</v>
      </c>
      <c r="C114" s="21">
        <f t="shared" si="7"/>
        <v>1.1519999999999999</v>
      </c>
      <c r="D114" s="6">
        <v>230</v>
      </c>
      <c r="E114" s="6" t="s">
        <v>39</v>
      </c>
      <c r="F114" s="6">
        <v>7</v>
      </c>
      <c r="G114" s="6">
        <v>51.97</v>
      </c>
    </row>
    <row r="115" spans="2:7" x14ac:dyDescent="0.25">
      <c r="B115" s="22" t="s">
        <v>52</v>
      </c>
      <c r="C115" s="21">
        <f t="shared" si="7"/>
        <v>1.1519999999999999</v>
      </c>
      <c r="D115" s="6">
        <v>230</v>
      </c>
      <c r="E115" s="6" t="s">
        <v>39</v>
      </c>
      <c r="F115" s="6">
        <v>8</v>
      </c>
      <c r="G115" s="6">
        <v>51.97</v>
      </c>
    </row>
    <row r="116" spans="2:7" x14ac:dyDescent="0.25">
      <c r="B116" s="22" t="s">
        <v>52</v>
      </c>
      <c r="C116" s="21">
        <f t="shared" si="7"/>
        <v>1.1519999999999999</v>
      </c>
      <c r="D116" s="6">
        <v>230</v>
      </c>
      <c r="E116" s="6" t="s">
        <v>39</v>
      </c>
      <c r="F116" s="6">
        <v>9</v>
      </c>
      <c r="G116" s="6">
        <v>51.97</v>
      </c>
    </row>
    <row r="117" spans="2:7" x14ac:dyDescent="0.25">
      <c r="B117" s="22" t="s">
        <v>52</v>
      </c>
      <c r="C117" s="21">
        <f t="shared" si="7"/>
        <v>1.1519999999999999</v>
      </c>
      <c r="D117" s="6">
        <v>230</v>
      </c>
      <c r="E117" s="6" t="s">
        <v>39</v>
      </c>
      <c r="F117" s="6" t="s">
        <v>32</v>
      </c>
      <c r="G117" s="6">
        <v>51.97</v>
      </c>
    </row>
    <row r="118" spans="2:7" x14ac:dyDescent="0.25">
      <c r="B118" s="22" t="s">
        <v>49</v>
      </c>
      <c r="C118" s="21">
        <f>0.8*1.2*1.6</f>
        <v>1.536</v>
      </c>
      <c r="D118" s="6">
        <v>307</v>
      </c>
      <c r="E118" s="6" t="s">
        <v>41</v>
      </c>
      <c r="F118" s="6">
        <v>1</v>
      </c>
      <c r="G118" s="6">
        <v>72.31</v>
      </c>
    </row>
    <row r="119" spans="2:7" x14ac:dyDescent="0.25">
      <c r="B119" s="22" t="s">
        <v>49</v>
      </c>
      <c r="C119" s="21">
        <f t="shared" ref="C119:C147" si="8">0.8*1.2*1.6</f>
        <v>1.536</v>
      </c>
      <c r="D119" s="6">
        <v>307</v>
      </c>
      <c r="E119" s="6" t="s">
        <v>41</v>
      </c>
      <c r="F119" s="6">
        <v>2</v>
      </c>
      <c r="G119" s="6">
        <v>72.31</v>
      </c>
    </row>
    <row r="120" spans="2:7" x14ac:dyDescent="0.25">
      <c r="B120" s="22" t="s">
        <v>49</v>
      </c>
      <c r="C120" s="21">
        <f t="shared" si="8"/>
        <v>1.536</v>
      </c>
      <c r="D120" s="6">
        <v>307</v>
      </c>
      <c r="E120" s="6" t="s">
        <v>41</v>
      </c>
      <c r="F120" s="6">
        <v>3</v>
      </c>
      <c r="G120" s="6">
        <v>72.31</v>
      </c>
    </row>
    <row r="121" spans="2:7" x14ac:dyDescent="0.25">
      <c r="B121" s="22" t="s">
        <v>49</v>
      </c>
      <c r="C121" s="21">
        <f t="shared" si="8"/>
        <v>1.536</v>
      </c>
      <c r="D121" s="6">
        <v>307</v>
      </c>
      <c r="E121" s="6" t="s">
        <v>41</v>
      </c>
      <c r="F121" s="6">
        <v>4</v>
      </c>
      <c r="G121" s="6">
        <v>72.31</v>
      </c>
    </row>
    <row r="122" spans="2:7" x14ac:dyDescent="0.25">
      <c r="B122" s="22" t="s">
        <v>49</v>
      </c>
      <c r="C122" s="21">
        <f t="shared" si="8"/>
        <v>1.536</v>
      </c>
      <c r="D122" s="6">
        <v>307</v>
      </c>
      <c r="E122" s="6" t="s">
        <v>41</v>
      </c>
      <c r="F122" s="6">
        <v>5</v>
      </c>
      <c r="G122" s="6">
        <v>72.31</v>
      </c>
    </row>
    <row r="123" spans="2:7" x14ac:dyDescent="0.25">
      <c r="B123" s="22" t="s">
        <v>49</v>
      </c>
      <c r="C123" s="21">
        <f t="shared" si="8"/>
        <v>1.536</v>
      </c>
      <c r="D123" s="6">
        <v>307</v>
      </c>
      <c r="E123" s="6" t="s">
        <v>41</v>
      </c>
      <c r="F123" s="6">
        <v>6</v>
      </c>
      <c r="G123" s="6">
        <v>72.31</v>
      </c>
    </row>
    <row r="124" spans="2:7" x14ac:dyDescent="0.25">
      <c r="B124" s="22" t="s">
        <v>49</v>
      </c>
      <c r="C124" s="21">
        <f t="shared" si="8"/>
        <v>1.536</v>
      </c>
      <c r="D124" s="6">
        <v>307</v>
      </c>
      <c r="E124" s="6" t="s">
        <v>41</v>
      </c>
      <c r="F124" s="6">
        <v>7</v>
      </c>
      <c r="G124" s="6">
        <v>72.31</v>
      </c>
    </row>
    <row r="125" spans="2:7" x14ac:dyDescent="0.25">
      <c r="B125" s="22" t="s">
        <v>49</v>
      </c>
      <c r="C125" s="21">
        <f t="shared" si="8"/>
        <v>1.536</v>
      </c>
      <c r="D125" s="6">
        <v>307</v>
      </c>
      <c r="E125" s="6" t="s">
        <v>41</v>
      </c>
      <c r="F125" s="6">
        <v>8</v>
      </c>
      <c r="G125" s="6">
        <v>72.31</v>
      </c>
    </row>
    <row r="126" spans="2:7" x14ac:dyDescent="0.25">
      <c r="B126" s="22" t="s">
        <v>49</v>
      </c>
      <c r="C126" s="21">
        <f t="shared" si="8"/>
        <v>1.536</v>
      </c>
      <c r="D126" s="6">
        <v>307</v>
      </c>
      <c r="E126" s="6" t="s">
        <v>41</v>
      </c>
      <c r="F126" s="6">
        <v>9</v>
      </c>
      <c r="G126" s="6">
        <v>72.31</v>
      </c>
    </row>
    <row r="127" spans="2:7" x14ac:dyDescent="0.25">
      <c r="B127" s="22" t="s">
        <v>49</v>
      </c>
      <c r="C127" s="21">
        <f t="shared" si="8"/>
        <v>1.536</v>
      </c>
      <c r="D127" s="6">
        <v>307</v>
      </c>
      <c r="E127" s="6" t="s">
        <v>41</v>
      </c>
      <c r="F127" s="6" t="s">
        <v>32</v>
      </c>
      <c r="G127" s="6">
        <v>72.31</v>
      </c>
    </row>
    <row r="128" spans="2:7" x14ac:dyDescent="0.25">
      <c r="B128" s="22" t="s">
        <v>51</v>
      </c>
      <c r="C128" s="21">
        <f t="shared" si="8"/>
        <v>1.536</v>
      </c>
      <c r="D128" s="6">
        <v>307</v>
      </c>
      <c r="E128" s="6" t="s">
        <v>41</v>
      </c>
      <c r="F128" s="6">
        <v>1</v>
      </c>
      <c r="G128" s="6">
        <v>72.31</v>
      </c>
    </row>
    <row r="129" spans="2:7" x14ac:dyDescent="0.25">
      <c r="B129" s="22" t="s">
        <v>51</v>
      </c>
      <c r="C129" s="21">
        <f t="shared" si="8"/>
        <v>1.536</v>
      </c>
      <c r="D129" s="6">
        <v>307</v>
      </c>
      <c r="E129" s="6" t="s">
        <v>41</v>
      </c>
      <c r="F129" s="6">
        <v>2</v>
      </c>
      <c r="G129" s="6">
        <v>72.31</v>
      </c>
    </row>
    <row r="130" spans="2:7" x14ac:dyDescent="0.25">
      <c r="B130" s="22" t="s">
        <v>51</v>
      </c>
      <c r="C130" s="21">
        <f t="shared" si="8"/>
        <v>1.536</v>
      </c>
      <c r="D130" s="6">
        <v>307</v>
      </c>
      <c r="E130" s="6" t="s">
        <v>41</v>
      </c>
      <c r="F130" s="6">
        <v>3</v>
      </c>
      <c r="G130" s="6">
        <v>72.31</v>
      </c>
    </row>
    <row r="131" spans="2:7" x14ac:dyDescent="0.25">
      <c r="B131" s="22" t="s">
        <v>51</v>
      </c>
      <c r="C131" s="21">
        <f t="shared" si="8"/>
        <v>1.536</v>
      </c>
      <c r="D131" s="6">
        <v>307</v>
      </c>
      <c r="E131" s="6" t="s">
        <v>41</v>
      </c>
      <c r="F131" s="6">
        <v>4</v>
      </c>
      <c r="G131" s="6">
        <v>72.31</v>
      </c>
    </row>
    <row r="132" spans="2:7" x14ac:dyDescent="0.25">
      <c r="B132" s="22" t="s">
        <v>51</v>
      </c>
      <c r="C132" s="21">
        <f t="shared" si="8"/>
        <v>1.536</v>
      </c>
      <c r="D132" s="6">
        <v>307</v>
      </c>
      <c r="E132" s="6" t="s">
        <v>41</v>
      </c>
      <c r="F132" s="6">
        <v>5</v>
      </c>
      <c r="G132" s="6">
        <v>72.31</v>
      </c>
    </row>
    <row r="133" spans="2:7" x14ac:dyDescent="0.25">
      <c r="B133" s="22" t="s">
        <v>51</v>
      </c>
      <c r="C133" s="21">
        <f t="shared" si="8"/>
        <v>1.536</v>
      </c>
      <c r="D133" s="6">
        <v>307</v>
      </c>
      <c r="E133" s="6" t="s">
        <v>41</v>
      </c>
      <c r="F133" s="6">
        <v>6</v>
      </c>
      <c r="G133" s="6">
        <v>72.31</v>
      </c>
    </row>
    <row r="134" spans="2:7" x14ac:dyDescent="0.25">
      <c r="B134" s="22" t="s">
        <v>51</v>
      </c>
      <c r="C134" s="21">
        <f t="shared" si="8"/>
        <v>1.536</v>
      </c>
      <c r="D134" s="6">
        <v>307</v>
      </c>
      <c r="E134" s="6" t="s">
        <v>41</v>
      </c>
      <c r="F134" s="6">
        <v>7</v>
      </c>
      <c r="G134" s="6">
        <v>72.31</v>
      </c>
    </row>
    <row r="135" spans="2:7" x14ac:dyDescent="0.25">
      <c r="B135" s="22" t="s">
        <v>51</v>
      </c>
      <c r="C135" s="21">
        <f t="shared" si="8"/>
        <v>1.536</v>
      </c>
      <c r="D135" s="6">
        <v>307</v>
      </c>
      <c r="E135" s="6" t="s">
        <v>41</v>
      </c>
      <c r="F135" s="6">
        <v>8</v>
      </c>
      <c r="G135" s="6">
        <v>72.31</v>
      </c>
    </row>
    <row r="136" spans="2:7" x14ac:dyDescent="0.25">
      <c r="B136" s="22" t="s">
        <v>51</v>
      </c>
      <c r="C136" s="21">
        <f t="shared" si="8"/>
        <v>1.536</v>
      </c>
      <c r="D136" s="6">
        <v>307</v>
      </c>
      <c r="E136" s="6" t="s">
        <v>41</v>
      </c>
      <c r="F136" s="6">
        <v>9</v>
      </c>
      <c r="G136" s="6">
        <v>72.31</v>
      </c>
    </row>
    <row r="137" spans="2:7" x14ac:dyDescent="0.25">
      <c r="B137" s="22" t="s">
        <v>51</v>
      </c>
      <c r="C137" s="21">
        <f t="shared" si="8"/>
        <v>1.536</v>
      </c>
      <c r="D137" s="6">
        <v>307</v>
      </c>
      <c r="E137" s="6" t="s">
        <v>41</v>
      </c>
      <c r="F137" s="6" t="s">
        <v>32</v>
      </c>
      <c r="G137" s="6">
        <v>72.31</v>
      </c>
    </row>
    <row r="138" spans="2:7" x14ac:dyDescent="0.25">
      <c r="B138" s="22" t="s">
        <v>52</v>
      </c>
      <c r="C138" s="21">
        <f t="shared" si="8"/>
        <v>1.536</v>
      </c>
      <c r="D138" s="6">
        <v>307</v>
      </c>
      <c r="E138" s="6" t="s">
        <v>41</v>
      </c>
      <c r="F138" s="6">
        <v>1</v>
      </c>
      <c r="G138" s="6">
        <v>72.31</v>
      </c>
    </row>
    <row r="139" spans="2:7" x14ac:dyDescent="0.25">
      <c r="B139" s="22" t="s">
        <v>52</v>
      </c>
      <c r="C139" s="21">
        <f t="shared" si="8"/>
        <v>1.536</v>
      </c>
      <c r="D139" s="6">
        <v>307</v>
      </c>
      <c r="E139" s="6" t="s">
        <v>41</v>
      </c>
      <c r="F139" s="6">
        <v>2</v>
      </c>
      <c r="G139" s="6">
        <v>72.31</v>
      </c>
    </row>
    <row r="140" spans="2:7" x14ac:dyDescent="0.25">
      <c r="B140" s="22" t="s">
        <v>52</v>
      </c>
      <c r="C140" s="21">
        <f t="shared" si="8"/>
        <v>1.536</v>
      </c>
      <c r="D140" s="6">
        <v>307</v>
      </c>
      <c r="E140" s="6" t="s">
        <v>41</v>
      </c>
      <c r="F140" s="6">
        <v>3</v>
      </c>
      <c r="G140" s="6">
        <v>72.31</v>
      </c>
    </row>
    <row r="141" spans="2:7" x14ac:dyDescent="0.25">
      <c r="B141" s="22" t="s">
        <v>52</v>
      </c>
      <c r="C141" s="21">
        <f t="shared" si="8"/>
        <v>1.536</v>
      </c>
      <c r="D141" s="6">
        <v>307</v>
      </c>
      <c r="E141" s="6" t="s">
        <v>41</v>
      </c>
      <c r="F141" s="6">
        <v>4</v>
      </c>
      <c r="G141" s="6">
        <v>72.31</v>
      </c>
    </row>
    <row r="142" spans="2:7" x14ac:dyDescent="0.25">
      <c r="B142" s="22" t="s">
        <v>52</v>
      </c>
      <c r="C142" s="21">
        <f t="shared" si="8"/>
        <v>1.536</v>
      </c>
      <c r="D142" s="6">
        <v>307</v>
      </c>
      <c r="E142" s="6" t="s">
        <v>41</v>
      </c>
      <c r="F142" s="6">
        <v>5</v>
      </c>
      <c r="G142" s="6">
        <v>72.31</v>
      </c>
    </row>
    <row r="143" spans="2:7" x14ac:dyDescent="0.25">
      <c r="B143" s="22" t="s">
        <v>52</v>
      </c>
      <c r="C143" s="21">
        <f t="shared" si="8"/>
        <v>1.536</v>
      </c>
      <c r="D143" s="6">
        <v>307</v>
      </c>
      <c r="E143" s="6" t="s">
        <v>41</v>
      </c>
      <c r="F143" s="6">
        <v>6</v>
      </c>
      <c r="G143" s="6">
        <v>72.31</v>
      </c>
    </row>
    <row r="144" spans="2:7" x14ac:dyDescent="0.25">
      <c r="B144" s="22" t="s">
        <v>52</v>
      </c>
      <c r="C144" s="21">
        <f t="shared" si="8"/>
        <v>1.536</v>
      </c>
      <c r="D144" s="6">
        <v>307</v>
      </c>
      <c r="E144" s="6" t="s">
        <v>41</v>
      </c>
      <c r="F144" s="6">
        <v>7</v>
      </c>
      <c r="G144" s="6">
        <v>72.31</v>
      </c>
    </row>
    <row r="145" spans="2:7" x14ac:dyDescent="0.25">
      <c r="B145" s="22" t="s">
        <v>52</v>
      </c>
      <c r="C145" s="21">
        <f t="shared" si="8"/>
        <v>1.536</v>
      </c>
      <c r="D145" s="6">
        <v>307</v>
      </c>
      <c r="E145" s="6" t="s">
        <v>41</v>
      </c>
      <c r="F145" s="6">
        <v>8</v>
      </c>
      <c r="G145" s="6">
        <v>72.31</v>
      </c>
    </row>
    <row r="146" spans="2:7" x14ac:dyDescent="0.25">
      <c r="B146" s="22" t="s">
        <v>52</v>
      </c>
      <c r="C146" s="21">
        <f t="shared" si="8"/>
        <v>1.536</v>
      </c>
      <c r="D146" s="6">
        <v>307</v>
      </c>
      <c r="E146" s="6" t="s">
        <v>41</v>
      </c>
      <c r="F146" s="6">
        <v>9</v>
      </c>
      <c r="G146" s="6">
        <v>72.31</v>
      </c>
    </row>
    <row r="147" spans="2:7" x14ac:dyDescent="0.25">
      <c r="B147" s="22" t="s">
        <v>52</v>
      </c>
      <c r="C147" s="21">
        <f t="shared" si="8"/>
        <v>1.536</v>
      </c>
      <c r="D147" s="6">
        <v>307</v>
      </c>
      <c r="E147" s="6" t="s">
        <v>41</v>
      </c>
      <c r="F147" s="6" t="s">
        <v>32</v>
      </c>
      <c r="G147" s="6">
        <v>72.31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B12-A8F7-4DF0-8FC0-0A8BD0A98577}">
  <dimension ref="A1:E20"/>
  <sheetViews>
    <sheetView workbookViewId="0">
      <selection activeCell="K17" sqref="K17"/>
    </sheetView>
  </sheetViews>
  <sheetFormatPr defaultRowHeight="13.8" x14ac:dyDescent="0.25"/>
  <cols>
    <col min="1" max="1" width="16.5546875" customWidth="1"/>
    <col min="2" max="2" width="15" style="29" customWidth="1"/>
    <col min="5" max="5" width="35.88671875" customWidth="1"/>
  </cols>
  <sheetData>
    <row r="1" spans="1:5" ht="22.2" customHeight="1" x14ac:dyDescent="0.25">
      <c r="A1" s="23" t="s">
        <v>134</v>
      </c>
      <c r="B1" s="32" t="s">
        <v>135</v>
      </c>
      <c r="C1" s="23" t="s">
        <v>136</v>
      </c>
      <c r="D1" s="23" t="s">
        <v>137</v>
      </c>
      <c r="E1" s="23" t="s">
        <v>138</v>
      </c>
    </row>
    <row r="2" spans="1:5" x14ac:dyDescent="0.25">
      <c r="A2" t="s">
        <v>791</v>
      </c>
      <c r="B2" s="29">
        <v>45110</v>
      </c>
      <c r="C2">
        <v>14313</v>
      </c>
      <c r="D2">
        <v>414.33</v>
      </c>
      <c r="E2" t="s">
        <v>792</v>
      </c>
    </row>
    <row r="3" spans="1:5" x14ac:dyDescent="0.25">
      <c r="A3" t="s">
        <v>791</v>
      </c>
      <c r="B3" s="29">
        <v>45111</v>
      </c>
      <c r="C3">
        <v>14446</v>
      </c>
      <c r="D3">
        <v>225.08</v>
      </c>
      <c r="E3" t="s">
        <v>793</v>
      </c>
    </row>
    <row r="4" spans="1:5" x14ac:dyDescent="0.25">
      <c r="A4" t="s">
        <v>791</v>
      </c>
      <c r="B4" s="29">
        <v>45112</v>
      </c>
      <c r="C4">
        <v>14286</v>
      </c>
      <c r="D4">
        <v>299.56</v>
      </c>
      <c r="E4" t="s">
        <v>794</v>
      </c>
    </row>
    <row r="5" spans="1:5" x14ac:dyDescent="0.25">
      <c r="A5" t="s">
        <v>791</v>
      </c>
      <c r="B5" s="29">
        <v>45113</v>
      </c>
      <c r="C5">
        <v>14446</v>
      </c>
      <c r="D5">
        <v>792.83</v>
      </c>
      <c r="E5" t="s">
        <v>795</v>
      </c>
    </row>
    <row r="6" spans="1:5" x14ac:dyDescent="0.25">
      <c r="A6" t="s">
        <v>791</v>
      </c>
      <c r="B6" s="29">
        <v>45117</v>
      </c>
      <c r="C6">
        <v>14539</v>
      </c>
      <c r="D6">
        <v>345.28</v>
      </c>
      <c r="E6" t="s">
        <v>796</v>
      </c>
    </row>
    <row r="7" spans="1:5" x14ac:dyDescent="0.25">
      <c r="A7" t="s">
        <v>791</v>
      </c>
      <c r="B7" s="29">
        <v>45124</v>
      </c>
      <c r="C7">
        <v>14647</v>
      </c>
      <c r="D7">
        <v>349.42</v>
      </c>
      <c r="E7" t="s">
        <v>797</v>
      </c>
    </row>
    <row r="8" spans="1:5" x14ac:dyDescent="0.25">
      <c r="A8" t="s">
        <v>791</v>
      </c>
      <c r="B8" s="29">
        <v>45126</v>
      </c>
      <c r="C8">
        <v>14725</v>
      </c>
      <c r="D8">
        <v>342.74</v>
      </c>
      <c r="E8" t="s">
        <v>798</v>
      </c>
    </row>
    <row r="9" spans="1:5" x14ac:dyDescent="0.25">
      <c r="A9" t="s">
        <v>791</v>
      </c>
      <c r="B9" s="29">
        <v>45127</v>
      </c>
      <c r="C9">
        <v>14755</v>
      </c>
      <c r="D9">
        <v>725.47</v>
      </c>
      <c r="E9" t="s">
        <v>799</v>
      </c>
    </row>
    <row r="10" spans="1:5" x14ac:dyDescent="0.25">
      <c r="A10" t="s">
        <v>791</v>
      </c>
      <c r="B10" s="29">
        <v>45127</v>
      </c>
      <c r="C10">
        <v>14907</v>
      </c>
      <c r="D10">
        <v>635.85</v>
      </c>
      <c r="E10" t="s">
        <v>800</v>
      </c>
    </row>
    <row r="11" spans="1:5" x14ac:dyDescent="0.25">
      <c r="A11" t="s">
        <v>791</v>
      </c>
      <c r="B11" s="29">
        <v>45128</v>
      </c>
      <c r="C11">
        <v>14841</v>
      </c>
      <c r="D11">
        <v>710.63</v>
      </c>
      <c r="E11" t="s">
        <v>801</v>
      </c>
    </row>
    <row r="12" spans="1:5" x14ac:dyDescent="0.25">
      <c r="A12" t="s">
        <v>791</v>
      </c>
      <c r="B12" s="29">
        <v>45128</v>
      </c>
      <c r="C12">
        <v>14841</v>
      </c>
      <c r="D12">
        <v>912.92</v>
      </c>
      <c r="E12" t="s">
        <v>802</v>
      </c>
    </row>
    <row r="13" spans="1:5" x14ac:dyDescent="0.25">
      <c r="A13" t="s">
        <v>791</v>
      </c>
      <c r="B13" s="29">
        <v>45131</v>
      </c>
      <c r="C13">
        <v>14841</v>
      </c>
      <c r="D13">
        <v>446.9</v>
      </c>
      <c r="E13" t="s">
        <v>803</v>
      </c>
    </row>
    <row r="14" spans="1:5" x14ac:dyDescent="0.25">
      <c r="A14" t="s">
        <v>791</v>
      </c>
      <c r="B14" s="29">
        <v>45131</v>
      </c>
      <c r="C14">
        <v>14841</v>
      </c>
      <c r="D14">
        <v>402.91</v>
      </c>
      <c r="E14" t="s">
        <v>804</v>
      </c>
    </row>
    <row r="15" spans="1:5" x14ac:dyDescent="0.25">
      <c r="A15" t="s">
        <v>791</v>
      </c>
      <c r="B15" s="29">
        <v>45132</v>
      </c>
      <c r="C15">
        <v>14992</v>
      </c>
      <c r="D15">
        <v>199.13</v>
      </c>
      <c r="E15" t="s">
        <v>805</v>
      </c>
    </row>
    <row r="16" spans="1:5" x14ac:dyDescent="0.25">
      <c r="A16" t="s">
        <v>791</v>
      </c>
      <c r="B16" s="29">
        <v>45133</v>
      </c>
      <c r="C16">
        <v>14958</v>
      </c>
      <c r="D16">
        <v>409.82</v>
      </c>
      <c r="E16" t="s">
        <v>806</v>
      </c>
    </row>
    <row r="17" spans="1:5" x14ac:dyDescent="0.25">
      <c r="A17" t="s">
        <v>791</v>
      </c>
      <c r="B17" s="29">
        <v>45135</v>
      </c>
      <c r="C17">
        <v>15071</v>
      </c>
      <c r="D17">
        <v>166.31</v>
      </c>
      <c r="E17" t="s">
        <v>807</v>
      </c>
    </row>
    <row r="18" spans="1:5" x14ac:dyDescent="0.25">
      <c r="A18" t="s">
        <v>791</v>
      </c>
      <c r="B18" s="29">
        <v>45138</v>
      </c>
      <c r="C18">
        <v>15030</v>
      </c>
      <c r="D18">
        <v>248.87</v>
      </c>
      <c r="E18" t="s">
        <v>808</v>
      </c>
    </row>
    <row r="19" spans="1:5" x14ac:dyDescent="0.25">
      <c r="A19" t="s">
        <v>791</v>
      </c>
      <c r="B19" s="29">
        <v>45138</v>
      </c>
      <c r="C19">
        <v>15030</v>
      </c>
      <c r="D19">
        <v>157.41</v>
      </c>
      <c r="E19" t="s">
        <v>809</v>
      </c>
    </row>
    <row r="20" spans="1:5" x14ac:dyDescent="0.25">
      <c r="A20" t="s">
        <v>791</v>
      </c>
      <c r="B20" s="29">
        <v>45138</v>
      </c>
      <c r="C20">
        <v>15030</v>
      </c>
      <c r="D20">
        <v>261.58999999999997</v>
      </c>
      <c r="E20" t="s">
        <v>810</v>
      </c>
    </row>
  </sheetData>
  <autoFilter ref="A1:E1" xr:uid="{65D09B12-A8F7-4DF0-8FC0-0A8BD0A98577}">
    <sortState xmlns:xlrd2="http://schemas.microsoft.com/office/spreadsheetml/2017/richdata2" ref="A2:E16">
      <sortCondition ref="E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导入发票明细</vt:lpstr>
      <vt:lpstr>地区归属</vt:lpstr>
      <vt:lpstr>合同收费标准</vt:lpstr>
      <vt:lpstr>CBL托收登记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2023-09-28T16:43:55Z</dcterms:modified>
</cp:coreProperties>
</file>