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13_ncr:1_{688E580A-B426-4172-B65F-21B4C845EE1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报销明细" sheetId="1" r:id="rId1"/>
    <sheet name="未报销金额查询" sheetId="2" r:id="rId2"/>
    <sheet name="业务员报销汇总" sheetId="4" r:id="rId3"/>
    <sheet name="数据维护" sheetId="3" r:id="rId4"/>
    <sheet name="货改数量统计" sheetId="6" r:id="rId5"/>
  </sheets>
  <definedNames>
    <definedName name="_xlnm._FilterDatabase" localSheetId="0" hidden="1">报销明细!$A$1:$L$1347</definedName>
    <definedName name="_xlnm._FilterDatabase" localSheetId="2" hidden="1">业务员报销汇总!$A$2:$X$2</definedName>
    <definedName name="报销类型">数据维护!$A$2:$A$21</definedName>
    <definedName name="报销状态">数据维护!$E$2:$E$4</definedName>
    <definedName name="部门类型">数据维护!$G$2:$G$6</definedName>
    <definedName name="姓名">数据维护!$C$2:$C$21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31" i="1" l="1"/>
  <c r="D1430" i="1"/>
  <c r="K1431" i="1"/>
  <c r="L1430" i="1"/>
  <c r="D1426" i="1"/>
  <c r="K1426" i="1"/>
  <c r="D1425" i="1"/>
  <c r="L1425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D1388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D1376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B11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B12" i="6" s="1"/>
  <c r="M501" i="1"/>
  <c r="M502" i="1"/>
  <c r="M503" i="1"/>
  <c r="M504" i="1"/>
  <c r="M505" i="1"/>
  <c r="C13" i="6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C17" i="6" s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D14" i="6" s="1"/>
  <c r="M585" i="1"/>
  <c r="M586" i="1"/>
  <c r="D18" i="6" s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D16" i="6" s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2" i="1"/>
  <c r="C4" i="6" s="1"/>
  <c r="D1314" i="1"/>
  <c r="L1314" i="1"/>
  <c r="D1313" i="1"/>
  <c r="K1313" i="1"/>
  <c r="D1304" i="1"/>
  <c r="K1304" i="1"/>
  <c r="D1303" i="1"/>
  <c r="L1303" i="1"/>
  <c r="D1302" i="1"/>
  <c r="F4" i="6" l="1"/>
  <c r="B18" i="6"/>
  <c r="C11" i="6"/>
  <c r="D3" i="6"/>
  <c r="B13" i="6"/>
  <c r="F9" i="6"/>
  <c r="E3" i="6"/>
  <c r="E18" i="6"/>
  <c r="C15" i="6"/>
  <c r="D4" i="6"/>
  <c r="F18" i="6"/>
  <c r="D12" i="6"/>
  <c r="E4" i="6"/>
  <c r="B3" i="6"/>
  <c r="C3" i="6"/>
  <c r="C5" i="6" s="1"/>
  <c r="B9" i="6"/>
  <c r="C14" i="6"/>
  <c r="C12" i="6"/>
  <c r="C10" i="6"/>
  <c r="C16" i="6"/>
  <c r="F3" i="6"/>
  <c r="F5" i="6" s="1"/>
  <c r="B17" i="6"/>
  <c r="C9" i="6"/>
  <c r="F17" i="6"/>
  <c r="F15" i="6"/>
  <c r="F13" i="6"/>
  <c r="F11" i="6"/>
  <c r="B16" i="6"/>
  <c r="E17" i="6"/>
  <c r="E15" i="6"/>
  <c r="E13" i="6"/>
  <c r="E11" i="6"/>
  <c r="C18" i="6"/>
  <c r="B4" i="6"/>
  <c r="B15" i="6"/>
  <c r="E9" i="6"/>
  <c r="D17" i="6"/>
  <c r="D15" i="6"/>
  <c r="D13" i="6"/>
  <c r="D11" i="6"/>
  <c r="B10" i="6"/>
  <c r="B14" i="6"/>
  <c r="F16" i="6"/>
  <c r="F14" i="6"/>
  <c r="F12" i="6"/>
  <c r="F10" i="6"/>
  <c r="E16" i="6"/>
  <c r="E14" i="6"/>
  <c r="E12" i="6"/>
  <c r="E10" i="6"/>
  <c r="D1288" i="1"/>
  <c r="D1269" i="1"/>
  <c r="D1263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K230" i="1"/>
  <c r="W4" i="4"/>
  <c r="X4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B5" i="2"/>
  <c r="D1018" i="1"/>
  <c r="D1006" i="1"/>
  <c r="D1025" i="1"/>
  <c r="L941" i="1"/>
  <c r="X5" i="4" s="1"/>
  <c r="K940" i="1"/>
  <c r="W5" i="4" s="1"/>
  <c r="L928" i="1"/>
  <c r="D928" i="1" s="1"/>
  <c r="K927" i="1"/>
  <c r="D927" i="1" s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3" i="4"/>
  <c r="D5" i="6" l="1"/>
  <c r="C21" i="6"/>
  <c r="E5" i="6"/>
  <c r="E21" i="6" s="1"/>
  <c r="B5" i="6"/>
  <c r="B21" i="6" s="1"/>
  <c r="E20" i="6"/>
  <c r="F20" i="6"/>
  <c r="B20" i="6"/>
  <c r="D9" i="6"/>
  <c r="D10" i="6"/>
  <c r="C20" i="6"/>
  <c r="C6" i="6" s="1"/>
  <c r="F21" i="6"/>
  <c r="D21" i="6"/>
  <c r="W3" i="4"/>
  <c r="X3" i="4"/>
  <c r="O20" i="4"/>
  <c r="D941" i="1"/>
  <c r="D940" i="1"/>
  <c r="U20" i="4"/>
  <c r="B6" i="6" l="1"/>
  <c r="D20" i="6"/>
  <c r="D6" i="6" s="1"/>
  <c r="E6" i="6"/>
  <c r="W20" i="4"/>
  <c r="X20" i="4"/>
  <c r="D831" i="1"/>
  <c r="C14" i="4" l="1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T14" i="4"/>
  <c r="V14" i="4" l="1"/>
  <c r="C3" i="4"/>
  <c r="D3" i="4"/>
  <c r="E3" i="4"/>
  <c r="F3" i="4"/>
  <c r="H3" i="4"/>
  <c r="I3" i="4"/>
  <c r="L3" i="4"/>
  <c r="M3" i="4"/>
  <c r="N3" i="4"/>
  <c r="P3" i="4"/>
  <c r="Q3" i="4"/>
  <c r="R3" i="4"/>
  <c r="S3" i="4"/>
  <c r="T3" i="4"/>
  <c r="C4" i="4"/>
  <c r="D4" i="4"/>
  <c r="E4" i="4"/>
  <c r="F4" i="4"/>
  <c r="H4" i="4"/>
  <c r="I4" i="4"/>
  <c r="L4" i="4"/>
  <c r="M4" i="4"/>
  <c r="N4" i="4"/>
  <c r="P4" i="4"/>
  <c r="Q4" i="4"/>
  <c r="R4" i="4"/>
  <c r="S4" i="4"/>
  <c r="T4" i="4"/>
  <c r="C5" i="4"/>
  <c r="D5" i="4"/>
  <c r="E5" i="4"/>
  <c r="F5" i="4"/>
  <c r="H5" i="4"/>
  <c r="L5" i="4"/>
  <c r="M5" i="4"/>
  <c r="N5" i="4"/>
  <c r="P5" i="4"/>
  <c r="Q5" i="4"/>
  <c r="R5" i="4"/>
  <c r="S5" i="4"/>
  <c r="T5" i="4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T6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T7" i="4"/>
  <c r="C8" i="4"/>
  <c r="D8" i="4"/>
  <c r="E8" i="4"/>
  <c r="F8" i="4"/>
  <c r="G8" i="4"/>
  <c r="I8" i="4"/>
  <c r="J8" i="4"/>
  <c r="K8" i="4"/>
  <c r="L8" i="4"/>
  <c r="M8" i="4"/>
  <c r="N8" i="4"/>
  <c r="P8" i="4"/>
  <c r="Q8" i="4"/>
  <c r="R8" i="4"/>
  <c r="S8" i="4"/>
  <c r="T8" i="4"/>
  <c r="C9" i="4"/>
  <c r="D9" i="4"/>
  <c r="E9" i="4"/>
  <c r="H9" i="4"/>
  <c r="I9" i="4"/>
  <c r="J9" i="4"/>
  <c r="K9" i="4"/>
  <c r="L9" i="4"/>
  <c r="M9" i="4"/>
  <c r="N9" i="4"/>
  <c r="P9" i="4"/>
  <c r="Q9" i="4"/>
  <c r="R9" i="4"/>
  <c r="S9" i="4"/>
  <c r="T9" i="4"/>
  <c r="D10" i="4"/>
  <c r="E10" i="4"/>
  <c r="F10" i="4"/>
  <c r="H10" i="4"/>
  <c r="I10" i="4"/>
  <c r="J10" i="4"/>
  <c r="K10" i="4"/>
  <c r="L10" i="4"/>
  <c r="M10" i="4"/>
  <c r="N10" i="4"/>
  <c r="P10" i="4"/>
  <c r="Q10" i="4"/>
  <c r="R10" i="4"/>
  <c r="S10" i="4"/>
  <c r="T10" i="4"/>
  <c r="C11" i="4"/>
  <c r="D11" i="4"/>
  <c r="E11" i="4"/>
  <c r="F11" i="4"/>
  <c r="H11" i="4"/>
  <c r="I11" i="4"/>
  <c r="J11" i="4"/>
  <c r="K11" i="4"/>
  <c r="L11" i="4"/>
  <c r="M11" i="4"/>
  <c r="N11" i="4"/>
  <c r="P11" i="4"/>
  <c r="Q11" i="4"/>
  <c r="R11" i="4"/>
  <c r="S11" i="4"/>
  <c r="T11" i="4"/>
  <c r="C12" i="4"/>
  <c r="D12" i="4"/>
  <c r="E12" i="4"/>
  <c r="F12" i="4"/>
  <c r="H12" i="4"/>
  <c r="I12" i="4"/>
  <c r="J12" i="4"/>
  <c r="K12" i="4"/>
  <c r="L12" i="4"/>
  <c r="M12" i="4"/>
  <c r="N12" i="4"/>
  <c r="P12" i="4"/>
  <c r="Q12" i="4"/>
  <c r="R12" i="4"/>
  <c r="S12" i="4"/>
  <c r="T12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T13" i="4"/>
  <c r="C15" i="4"/>
  <c r="D15" i="4"/>
  <c r="E15" i="4"/>
  <c r="F15" i="4"/>
  <c r="G15" i="4"/>
  <c r="H15" i="4"/>
  <c r="I15" i="4"/>
  <c r="J15" i="4"/>
  <c r="K15" i="4"/>
  <c r="L15" i="4"/>
  <c r="M15" i="4"/>
  <c r="N15" i="4"/>
  <c r="R15" i="4"/>
  <c r="S15" i="4"/>
  <c r="T15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T16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T17" i="4"/>
  <c r="C18" i="4"/>
  <c r="D18" i="4"/>
  <c r="E18" i="4"/>
  <c r="F18" i="4"/>
  <c r="G18" i="4"/>
  <c r="H18" i="4"/>
  <c r="I18" i="4"/>
  <c r="J18" i="4"/>
  <c r="K18" i="4"/>
  <c r="L18" i="4"/>
  <c r="M18" i="4"/>
  <c r="N18" i="4"/>
  <c r="R18" i="4"/>
  <c r="S18" i="4"/>
  <c r="T18" i="4"/>
  <c r="D753" i="1"/>
  <c r="P18" i="4" s="1"/>
  <c r="D743" i="1"/>
  <c r="D742" i="1"/>
  <c r="D741" i="1"/>
  <c r="D740" i="1"/>
  <c r="D733" i="1"/>
  <c r="G5" i="4" s="1"/>
  <c r="D732" i="1"/>
  <c r="K5" i="4" s="1"/>
  <c r="D731" i="1"/>
  <c r="D730" i="1"/>
  <c r="D729" i="1"/>
  <c r="D727" i="1"/>
  <c r="Q15" i="4" s="1"/>
  <c r="B15" i="2"/>
  <c r="B14" i="2"/>
  <c r="D646" i="1"/>
  <c r="C10" i="4" s="1"/>
  <c r="D645" i="1"/>
  <c r="D630" i="1"/>
  <c r="D629" i="1"/>
  <c r="D589" i="1"/>
  <c r="D588" i="1"/>
  <c r="D587" i="1"/>
  <c r="D586" i="1"/>
  <c r="D585" i="1"/>
  <c r="D583" i="1"/>
  <c r="D582" i="1"/>
  <c r="D581" i="1"/>
  <c r="D580" i="1"/>
  <c r="D579" i="1"/>
  <c r="D569" i="1"/>
  <c r="D554" i="1"/>
  <c r="D548" i="1"/>
  <c r="D537" i="1"/>
  <c r="D533" i="1"/>
  <c r="D524" i="1"/>
  <c r="D523" i="1"/>
  <c r="H8" i="4" s="1"/>
  <c r="D518" i="1"/>
  <c r="D506" i="1"/>
  <c r="D505" i="1"/>
  <c r="G3" i="4" s="1"/>
  <c r="D504" i="1"/>
  <c r="D503" i="1"/>
  <c r="K3" i="4" s="1"/>
  <c r="D491" i="1"/>
  <c r="D490" i="1"/>
  <c r="D489" i="1"/>
  <c r="D483" i="1"/>
  <c r="D482" i="1"/>
  <c r="D481" i="1"/>
  <c r="D411" i="1"/>
  <c r="D409" i="1"/>
  <c r="G11" i="4" s="1"/>
  <c r="D395" i="1"/>
  <c r="D389" i="1"/>
  <c r="G9" i="4" s="1"/>
  <c r="D383" i="1"/>
  <c r="F9" i="4" s="1"/>
  <c r="D371" i="1"/>
  <c r="D365" i="1"/>
  <c r="D353" i="1"/>
  <c r="D342" i="1"/>
  <c r="D336" i="1"/>
  <c r="D335" i="1"/>
  <c r="D316" i="1"/>
  <c r="D315" i="1"/>
  <c r="D314" i="1"/>
  <c r="D294" i="1"/>
  <c r="D289" i="1"/>
  <c r="D270" i="1"/>
  <c r="D253" i="1"/>
  <c r="D235" i="1"/>
  <c r="B12" i="2"/>
  <c r="B13" i="2"/>
  <c r="D231" i="1"/>
  <c r="D230" i="1"/>
  <c r="D229" i="1"/>
  <c r="B9" i="2"/>
  <c r="B10" i="2"/>
  <c r="B11" i="2"/>
  <c r="D224" i="1"/>
  <c r="D223" i="1"/>
  <c r="D218" i="1"/>
  <c r="I6" i="2" s="1"/>
  <c r="D201" i="1"/>
  <c r="D143" i="1"/>
  <c r="D137" i="1"/>
  <c r="D131" i="1"/>
  <c r="D132" i="1"/>
  <c r="D122" i="1"/>
  <c r="D55" i="1"/>
  <c r="B8" i="2"/>
  <c r="D50" i="1"/>
  <c r="D42" i="1"/>
  <c r="D37" i="1"/>
  <c r="B3" i="2"/>
  <c r="B4" i="2"/>
  <c r="B6" i="2"/>
  <c r="B7" i="2"/>
  <c r="B2" i="2"/>
  <c r="G10" i="4" l="1"/>
  <c r="V10" i="4" s="1"/>
  <c r="G12" i="4"/>
  <c r="V12" i="4" s="1"/>
  <c r="I5" i="4"/>
  <c r="I20" i="4" s="1"/>
  <c r="K4" i="4"/>
  <c r="K20" i="4" s="1"/>
  <c r="J3" i="4"/>
  <c r="V3" i="4" s="1"/>
  <c r="J5" i="4"/>
  <c r="G4" i="4"/>
  <c r="Q18" i="4"/>
  <c r="Q20" i="4" s="1"/>
  <c r="P15" i="4"/>
  <c r="V15" i="4" s="1"/>
  <c r="B17" i="2"/>
  <c r="E5" i="2" s="1"/>
  <c r="E6" i="2" s="1"/>
  <c r="J4" i="4"/>
  <c r="V13" i="4"/>
  <c r="V9" i="4"/>
  <c r="V8" i="4"/>
  <c r="V17" i="4"/>
  <c r="V11" i="4"/>
  <c r="V7" i="4"/>
  <c r="V16" i="4"/>
  <c r="V6" i="4"/>
  <c r="D20" i="4"/>
  <c r="N20" i="4"/>
  <c r="T20" i="4"/>
  <c r="M20" i="4"/>
  <c r="H20" i="4"/>
  <c r="C20" i="4"/>
  <c r="L20" i="4"/>
  <c r="E20" i="4"/>
  <c r="R20" i="4"/>
  <c r="F20" i="4"/>
  <c r="S20" i="4"/>
  <c r="G20" i="4" l="1"/>
  <c r="V5" i="4"/>
  <c r="V4" i="4"/>
  <c r="P20" i="4"/>
  <c r="V18" i="4"/>
  <c r="C25" i="4" s="1"/>
  <c r="J20" i="4"/>
  <c r="C23" i="4"/>
  <c r="C24" i="4"/>
  <c r="C22" i="4" l="1"/>
  <c r="V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姓名首拼+日期</t>
        </r>
      </text>
    </comment>
  </commentList>
</comments>
</file>

<file path=xl/sharedStrings.xml><?xml version="1.0" encoding="utf-8"?>
<sst xmlns="http://schemas.openxmlformats.org/spreadsheetml/2006/main" count="6410" uniqueCount="667">
  <si>
    <t>报销类型</t>
    <phoneticPr fontId="1" type="noConversion"/>
  </si>
  <si>
    <t>金额</t>
    <phoneticPr fontId="1" type="noConversion"/>
  </si>
  <si>
    <t>备注</t>
    <phoneticPr fontId="1" type="noConversion"/>
  </si>
  <si>
    <t>报销状态</t>
    <phoneticPr fontId="1" type="noConversion"/>
  </si>
  <si>
    <t>报销订单号</t>
    <phoneticPr fontId="1" type="noConversion"/>
  </si>
  <si>
    <t>姓名</t>
    <phoneticPr fontId="1" type="noConversion"/>
  </si>
  <si>
    <t>姓名</t>
    <phoneticPr fontId="1" type="noConversion"/>
  </si>
  <si>
    <t>住宿费</t>
    <phoneticPr fontId="1" type="noConversion"/>
  </si>
  <si>
    <t>加油费</t>
    <phoneticPr fontId="1" type="noConversion"/>
  </si>
  <si>
    <t>招待费</t>
    <phoneticPr fontId="1" type="noConversion"/>
  </si>
  <si>
    <t>餐饮费</t>
    <phoneticPr fontId="1" type="noConversion"/>
  </si>
  <si>
    <t>林凯</t>
    <phoneticPr fontId="1" type="noConversion"/>
  </si>
  <si>
    <t>陆夏小华</t>
    <phoneticPr fontId="1" type="noConversion"/>
  </si>
  <si>
    <t>盛杰</t>
    <phoneticPr fontId="1" type="noConversion"/>
  </si>
  <si>
    <t>孙岩成</t>
    <phoneticPr fontId="1" type="noConversion"/>
  </si>
  <si>
    <t>姚雄</t>
    <phoneticPr fontId="1" type="noConversion"/>
  </si>
  <si>
    <t>报销状态</t>
    <phoneticPr fontId="1" type="noConversion"/>
  </si>
  <si>
    <t>未报销</t>
    <phoneticPr fontId="1" type="noConversion"/>
  </si>
  <si>
    <t>已报销</t>
    <phoneticPr fontId="1" type="noConversion"/>
  </si>
  <si>
    <t>存疑</t>
    <phoneticPr fontId="1" type="noConversion"/>
  </si>
  <si>
    <t>姚雄</t>
  </si>
  <si>
    <t>住宿费</t>
  </si>
  <si>
    <t>加油费</t>
  </si>
  <si>
    <t>餐饮费</t>
  </si>
  <si>
    <t>单据看不清</t>
  </si>
  <si>
    <t>手写金额没小票</t>
  </si>
  <si>
    <t>YX20230717</t>
    <phoneticPr fontId="1" type="noConversion"/>
  </si>
  <si>
    <t>报销合计</t>
    <phoneticPr fontId="1" type="noConversion"/>
  </si>
  <si>
    <t>已报销</t>
  </si>
  <si>
    <t>孙岩成</t>
  </si>
  <si>
    <t>SYC20230717</t>
    <phoneticPr fontId="1" type="noConversion"/>
  </si>
  <si>
    <t>其他</t>
    <phoneticPr fontId="1" type="noConversion"/>
  </si>
  <si>
    <t>陆夏小华</t>
  </si>
  <si>
    <t>LXXH20230726</t>
  </si>
  <si>
    <t>LXXH20230726</t>
    <phoneticPr fontId="1" type="noConversion"/>
  </si>
  <si>
    <t>出差3天</t>
    <phoneticPr fontId="1" type="noConversion"/>
  </si>
  <si>
    <t>3219GXK</t>
    <phoneticPr fontId="1" type="noConversion"/>
  </si>
  <si>
    <t>3219GXK</t>
    <phoneticPr fontId="1" type="noConversion"/>
  </si>
  <si>
    <t>LXXH20230726-2</t>
    <phoneticPr fontId="1" type="noConversion"/>
  </si>
  <si>
    <t>出差1天</t>
    <phoneticPr fontId="1" type="noConversion"/>
  </si>
  <si>
    <t>预支金额</t>
    <phoneticPr fontId="1" type="noConversion"/>
  </si>
  <si>
    <t>报销金额</t>
    <phoneticPr fontId="1" type="noConversion"/>
  </si>
  <si>
    <t>没找到更便宜的</t>
    <phoneticPr fontId="1" type="noConversion"/>
  </si>
  <si>
    <t>归还现金</t>
    <phoneticPr fontId="1" type="noConversion"/>
  </si>
  <si>
    <t>招待费</t>
  </si>
  <si>
    <t>餐饮费</t>
    <phoneticPr fontId="1" type="noConversion"/>
  </si>
  <si>
    <t>出差3天</t>
    <phoneticPr fontId="1" type="noConversion"/>
  </si>
  <si>
    <t>SYC20230728</t>
    <phoneticPr fontId="1" type="noConversion"/>
  </si>
  <si>
    <t>其他</t>
  </si>
  <si>
    <t>车玻璃水</t>
    <phoneticPr fontId="1" type="noConversion"/>
  </si>
  <si>
    <t>其他</t>
    <phoneticPr fontId="1" type="noConversion"/>
  </si>
  <si>
    <t>刘思涛、老板娘</t>
    <phoneticPr fontId="1" type="noConversion"/>
  </si>
  <si>
    <t>SYC20230728-2</t>
    <phoneticPr fontId="1" type="noConversion"/>
  </si>
  <si>
    <t>需要特批</t>
    <phoneticPr fontId="1" type="noConversion"/>
  </si>
  <si>
    <t>报销单据金额查询</t>
    <phoneticPr fontId="1" type="noConversion"/>
  </si>
  <si>
    <t>订单号</t>
    <phoneticPr fontId="1" type="noConversion"/>
  </si>
  <si>
    <t>报销金额</t>
    <phoneticPr fontId="1" type="noConversion"/>
  </si>
  <si>
    <t>梅佳策</t>
  </si>
  <si>
    <t>梅佳策</t>
    <phoneticPr fontId="1" type="noConversion"/>
  </si>
  <si>
    <t>SJC20230731</t>
    <phoneticPr fontId="1" type="noConversion"/>
  </si>
  <si>
    <t>赵晖</t>
  </si>
  <si>
    <t>赵晖</t>
    <phoneticPr fontId="1" type="noConversion"/>
  </si>
  <si>
    <t>ZH20230731</t>
    <phoneticPr fontId="1" type="noConversion"/>
  </si>
  <si>
    <t>ZH20230731-2</t>
    <phoneticPr fontId="1" type="noConversion"/>
  </si>
  <si>
    <t>林凯</t>
  </si>
  <si>
    <t>LK20230731</t>
    <phoneticPr fontId="1" type="noConversion"/>
  </si>
  <si>
    <t>鑫奇+阿坤</t>
    <phoneticPr fontId="1" type="noConversion"/>
  </si>
  <si>
    <t>晓东+郭正+鑫奇</t>
    <phoneticPr fontId="1" type="noConversion"/>
  </si>
  <si>
    <t>出差3天</t>
    <phoneticPr fontId="1" type="noConversion"/>
  </si>
  <si>
    <t>盛杰</t>
  </si>
  <si>
    <t>SJ20230731</t>
    <phoneticPr fontId="1" type="noConversion"/>
  </si>
  <si>
    <t>4天*2人(子航+盛杰)</t>
    <phoneticPr fontId="1" type="noConversion"/>
  </si>
  <si>
    <t>4天餐补，两人</t>
    <phoneticPr fontId="1" type="noConversion"/>
  </si>
  <si>
    <t>2天</t>
    <phoneticPr fontId="1" type="noConversion"/>
  </si>
  <si>
    <t>SYC20230804</t>
    <phoneticPr fontId="1" type="noConversion"/>
  </si>
  <si>
    <t>SJ20230804</t>
    <phoneticPr fontId="1" type="noConversion"/>
  </si>
  <si>
    <t>爱国者业务员+Unico业务员 = 共15人</t>
    <phoneticPr fontId="1" type="noConversion"/>
  </si>
  <si>
    <t>酒</t>
    <phoneticPr fontId="1" type="noConversion"/>
  </si>
  <si>
    <t>LK20230717</t>
    <phoneticPr fontId="1" type="noConversion"/>
  </si>
  <si>
    <t>4天20230711-20230714</t>
    <phoneticPr fontId="1" type="noConversion"/>
  </si>
  <si>
    <t>LK20230721</t>
    <phoneticPr fontId="1" type="noConversion"/>
  </si>
  <si>
    <t>2天</t>
  </si>
  <si>
    <t>2天</t>
    <phoneticPr fontId="1" type="noConversion"/>
  </si>
  <si>
    <t>4人</t>
    <phoneticPr fontId="1" type="noConversion"/>
  </si>
  <si>
    <t>LXXH202300717</t>
    <phoneticPr fontId="1" type="noConversion"/>
  </si>
  <si>
    <t>陈小九</t>
    <phoneticPr fontId="1" type="noConversion"/>
  </si>
  <si>
    <t>6夜无单据</t>
  </si>
  <si>
    <t>7天餐补1天客情</t>
  </si>
  <si>
    <t>补胎</t>
  </si>
  <si>
    <t>香烟一条</t>
  </si>
  <si>
    <t>SJ20230717</t>
    <phoneticPr fontId="1" type="noConversion"/>
  </si>
  <si>
    <t>SJ20230721</t>
    <phoneticPr fontId="1" type="noConversion"/>
  </si>
  <si>
    <t>住宿刷公司卡</t>
  </si>
  <si>
    <t>未客电子老板3人</t>
  </si>
  <si>
    <t>2天出差</t>
  </si>
  <si>
    <t>SJ20230724</t>
    <phoneticPr fontId="1" type="noConversion"/>
  </si>
  <si>
    <t>姓名</t>
  </si>
  <si>
    <t>汇总</t>
    <phoneticPr fontId="1" type="noConversion"/>
  </si>
  <si>
    <t>LK20230807</t>
    <phoneticPr fontId="1" type="noConversion"/>
  </si>
  <si>
    <t>许杰、金阳、金阳老婆</t>
    <phoneticPr fontId="1" type="noConversion"/>
  </si>
  <si>
    <t>2人</t>
    <phoneticPr fontId="1" type="noConversion"/>
  </si>
  <si>
    <t>临时碰到客户</t>
    <phoneticPr fontId="1" type="noConversion"/>
  </si>
  <si>
    <t>团建费用</t>
    <phoneticPr fontId="1" type="noConversion"/>
  </si>
  <si>
    <t>SYC20230807</t>
    <phoneticPr fontId="1" type="noConversion"/>
  </si>
  <si>
    <t>黄子航</t>
  </si>
  <si>
    <t>黄子航</t>
    <phoneticPr fontId="1" type="noConversion"/>
  </si>
  <si>
    <t>HZH20230808</t>
    <phoneticPr fontId="1" type="noConversion"/>
  </si>
  <si>
    <t>SYC20230809</t>
    <phoneticPr fontId="1" type="noConversion"/>
  </si>
  <si>
    <t>SJ20230809</t>
    <phoneticPr fontId="1" type="noConversion"/>
  </si>
  <si>
    <t>BILBAO去</t>
    <phoneticPr fontId="1" type="noConversion"/>
  </si>
  <si>
    <t>BILBAO回</t>
    <phoneticPr fontId="1" type="noConversion"/>
  </si>
  <si>
    <t>ZH20230809</t>
    <phoneticPr fontId="1" type="noConversion"/>
  </si>
  <si>
    <t>货改-网片</t>
  </si>
  <si>
    <t>货改-网片</t>
    <phoneticPr fontId="1" type="noConversion"/>
  </si>
  <si>
    <t>ZH20230809-2</t>
    <phoneticPr fontId="1" type="noConversion"/>
  </si>
  <si>
    <t>每片5欧</t>
    <phoneticPr fontId="1" type="noConversion"/>
  </si>
  <si>
    <t>餐补25欧</t>
    <phoneticPr fontId="1" type="noConversion"/>
  </si>
  <si>
    <t>开始时间</t>
    <phoneticPr fontId="1" type="noConversion"/>
  </si>
  <si>
    <t>结束时间</t>
    <phoneticPr fontId="1" type="noConversion"/>
  </si>
  <si>
    <t>MJC20230810</t>
    <phoneticPr fontId="1" type="noConversion"/>
  </si>
  <si>
    <t>梅佳策+赵晖+姚雄</t>
    <phoneticPr fontId="1" type="noConversion"/>
  </si>
  <si>
    <t>MJC20230810-2</t>
    <phoneticPr fontId="1" type="noConversion"/>
  </si>
  <si>
    <t>独自货改，每片12欧</t>
    <phoneticPr fontId="1" type="noConversion"/>
  </si>
  <si>
    <t>每片7欧</t>
    <phoneticPr fontId="1" type="noConversion"/>
  </si>
  <si>
    <t>SJ20230811</t>
    <phoneticPr fontId="1" type="noConversion"/>
  </si>
  <si>
    <t>盛杰+子航+林大哥</t>
    <phoneticPr fontId="1" type="noConversion"/>
  </si>
  <si>
    <t>王梦梦</t>
  </si>
  <si>
    <t>车辆维修</t>
  </si>
  <si>
    <t>车辆维修</t>
    <phoneticPr fontId="1" type="noConversion"/>
  </si>
  <si>
    <t>车辆保养</t>
  </si>
  <si>
    <t>车辆保养</t>
    <phoneticPr fontId="1" type="noConversion"/>
  </si>
  <si>
    <t>WMM20230811</t>
    <phoneticPr fontId="1" type="noConversion"/>
  </si>
  <si>
    <t>1768-JBJ 温感+下护板</t>
    <phoneticPr fontId="1" type="noConversion"/>
  </si>
  <si>
    <t>1768-JBJ 充GAS</t>
    <phoneticPr fontId="1" type="noConversion"/>
  </si>
  <si>
    <t>大门钥匙电池</t>
    <phoneticPr fontId="1" type="noConversion"/>
  </si>
  <si>
    <t>膨胀螺丝*6</t>
    <phoneticPr fontId="1" type="noConversion"/>
  </si>
  <si>
    <t>车钥匙电池</t>
    <phoneticPr fontId="1" type="noConversion"/>
  </si>
  <si>
    <t>货改双面胶</t>
    <phoneticPr fontId="1" type="noConversion"/>
  </si>
  <si>
    <t>lavado 1768-jbj</t>
    <phoneticPr fontId="1" type="noConversion"/>
  </si>
  <si>
    <t xml:space="preserve"> limpiesa 打扫卫生</t>
    <phoneticPr fontId="1" type="noConversion"/>
  </si>
  <si>
    <t>2欧吸尘器</t>
    <phoneticPr fontId="1" type="noConversion"/>
  </si>
  <si>
    <t>新东方+联通 红包</t>
    <phoneticPr fontId="1" type="noConversion"/>
  </si>
  <si>
    <t>SYC20230814</t>
    <phoneticPr fontId="1" type="noConversion"/>
  </si>
  <si>
    <t>9/10/11号出差报销</t>
    <phoneticPr fontId="1" type="noConversion"/>
  </si>
  <si>
    <t>Alicante海边酒店</t>
    <phoneticPr fontId="1" type="noConversion"/>
  </si>
  <si>
    <t>LK20230814</t>
    <phoneticPr fontId="1" type="noConversion"/>
  </si>
  <si>
    <t>徐正益夫妇二人+范晓军</t>
    <phoneticPr fontId="1" type="noConversion"/>
  </si>
  <si>
    <t>goodmark2位老板+毛晓东+单坤</t>
    <phoneticPr fontId="1" type="noConversion"/>
  </si>
  <si>
    <t>单坤+吴新奇+面绒业务员</t>
    <phoneticPr fontId="1" type="noConversion"/>
  </si>
  <si>
    <t>8-11号餐饮费portagal</t>
    <phoneticPr fontId="1" type="noConversion"/>
  </si>
  <si>
    <t>章海+章海老婆+章海2个小孩</t>
    <phoneticPr fontId="1" type="noConversion"/>
  </si>
  <si>
    <t>章海</t>
    <phoneticPr fontId="1" type="noConversion"/>
  </si>
  <si>
    <t>LK20230816</t>
    <phoneticPr fontId="1" type="noConversion"/>
  </si>
  <si>
    <t>子航+小徐+章海4人+林凯</t>
    <phoneticPr fontId="1" type="noConversion"/>
  </si>
  <si>
    <t>LK20230817</t>
    <phoneticPr fontId="1" type="noConversion"/>
  </si>
  <si>
    <t>HZH20230818</t>
    <phoneticPr fontId="1" type="noConversion"/>
  </si>
  <si>
    <t>SYC20230821</t>
    <phoneticPr fontId="1" type="noConversion"/>
  </si>
  <si>
    <t>2夜/75</t>
    <phoneticPr fontId="1" type="noConversion"/>
  </si>
  <si>
    <t>baza shunda *4人</t>
    <phoneticPr fontId="1" type="noConversion"/>
  </si>
  <si>
    <t>HAIJIANG CHEN</t>
    <phoneticPr fontId="1" type="noConversion"/>
  </si>
  <si>
    <t>3天餐费</t>
    <phoneticPr fontId="1" type="noConversion"/>
  </si>
  <si>
    <t>没有单据</t>
    <phoneticPr fontId="1" type="noConversion"/>
  </si>
  <si>
    <t>餐补2天</t>
    <phoneticPr fontId="1" type="noConversion"/>
  </si>
  <si>
    <t>SJ20230822</t>
    <phoneticPr fontId="1" type="noConversion"/>
  </si>
  <si>
    <t>打车</t>
    <phoneticPr fontId="1" type="noConversion"/>
  </si>
  <si>
    <t>SJ20230822-2</t>
    <phoneticPr fontId="1" type="noConversion"/>
  </si>
  <si>
    <t>MJC20230822</t>
    <phoneticPr fontId="1" type="noConversion"/>
  </si>
  <si>
    <t>2天10-11</t>
    <phoneticPr fontId="1" type="noConversion"/>
  </si>
  <si>
    <t>MJC20230822-2</t>
    <phoneticPr fontId="1" type="noConversion"/>
  </si>
  <si>
    <t>维护</t>
    <phoneticPr fontId="1" type="noConversion"/>
  </si>
  <si>
    <t>MJC20230822-3</t>
    <phoneticPr fontId="1" type="noConversion"/>
  </si>
  <si>
    <t>20230810-20230819</t>
    <phoneticPr fontId="1" type="noConversion"/>
  </si>
  <si>
    <t>LXXH20230825</t>
    <phoneticPr fontId="1" type="noConversion"/>
  </si>
  <si>
    <t>7天住宿无票</t>
    <phoneticPr fontId="1" type="noConversion"/>
  </si>
  <si>
    <t>chollos de europa</t>
    <phoneticPr fontId="1" type="noConversion"/>
  </si>
  <si>
    <t>赵嘉特</t>
    <phoneticPr fontId="1" type="noConversion"/>
  </si>
  <si>
    <t>上海人</t>
    <phoneticPr fontId="1" type="noConversion"/>
  </si>
  <si>
    <t>中中</t>
    <phoneticPr fontId="1" type="noConversion"/>
  </si>
  <si>
    <t>DOK168</t>
    <phoneticPr fontId="1" type="noConversion"/>
  </si>
  <si>
    <t>SJ20230828</t>
    <phoneticPr fontId="1" type="noConversion"/>
  </si>
  <si>
    <t>SYC20230828</t>
    <phoneticPr fontId="1" type="noConversion"/>
  </si>
  <si>
    <t>暂无单据，后面补</t>
    <phoneticPr fontId="1" type="noConversion"/>
  </si>
  <si>
    <t>奶茶-黄子航审批</t>
    <phoneticPr fontId="1" type="noConversion"/>
  </si>
  <si>
    <t>温州郑老板-黄子航审批</t>
    <phoneticPr fontId="1" type="noConversion"/>
  </si>
  <si>
    <t>黄子航一起*4天</t>
    <phoneticPr fontId="1" type="noConversion"/>
  </si>
  <si>
    <t>LK20230828</t>
    <phoneticPr fontId="1" type="noConversion"/>
  </si>
  <si>
    <t>施晓东</t>
    <phoneticPr fontId="1" type="noConversion"/>
  </si>
  <si>
    <t>罗盛一家3口+施晓东+老外工人</t>
    <phoneticPr fontId="1" type="noConversion"/>
  </si>
  <si>
    <t>施晓东+允亨</t>
    <phoneticPr fontId="1" type="noConversion"/>
  </si>
  <si>
    <t>陈霞+阿董+张亮+张亮老婆+施晓东</t>
    <phoneticPr fontId="1" type="noConversion"/>
  </si>
  <si>
    <t>dinomontano+两位老板*两位老板娘+施晓东</t>
    <phoneticPr fontId="1" type="noConversion"/>
  </si>
  <si>
    <t>0819-0825 共9天</t>
    <phoneticPr fontId="1" type="noConversion"/>
  </si>
  <si>
    <t>SYC20230831</t>
    <phoneticPr fontId="1" type="noConversion"/>
  </si>
  <si>
    <t>LK20230904</t>
    <phoneticPr fontId="1" type="noConversion"/>
  </si>
  <si>
    <t>小锋女儿满月代公司送</t>
    <phoneticPr fontId="1" type="noConversion"/>
  </si>
  <si>
    <t>sealla客户2人+陈侠夫妇2人</t>
    <phoneticPr fontId="1" type="noConversion"/>
  </si>
  <si>
    <t>郭正+郭正老婆</t>
    <phoneticPr fontId="1" type="noConversion"/>
  </si>
  <si>
    <t>单坤+吴新奇</t>
    <phoneticPr fontId="1" type="noConversion"/>
  </si>
  <si>
    <t>梦梦+子航+徐嘉平+子坚</t>
    <phoneticPr fontId="1" type="noConversion"/>
  </si>
  <si>
    <t>6天</t>
    <phoneticPr fontId="1" type="noConversion"/>
  </si>
  <si>
    <t>20230829-20230903=6天</t>
    <phoneticPr fontId="1" type="noConversion"/>
  </si>
  <si>
    <t>LXXH20230904</t>
    <phoneticPr fontId="1" type="noConversion"/>
  </si>
  <si>
    <t>3天</t>
    <phoneticPr fontId="1" type="noConversion"/>
  </si>
  <si>
    <t>4天</t>
    <phoneticPr fontId="1" type="noConversion"/>
  </si>
  <si>
    <t>SJ20230906</t>
    <phoneticPr fontId="1" type="noConversion"/>
  </si>
  <si>
    <t>出差4天 pais vasco</t>
    <phoneticPr fontId="1" type="noConversion"/>
  </si>
  <si>
    <t>SYC20230907</t>
    <phoneticPr fontId="1" type="noConversion"/>
  </si>
  <si>
    <t>1天</t>
    <phoneticPr fontId="1" type="noConversion"/>
  </si>
  <si>
    <t>子航+林凯+孙岩成+IDEO+B39803267</t>
    <phoneticPr fontId="1" type="noConversion"/>
  </si>
  <si>
    <t>HZH20230907</t>
    <phoneticPr fontId="1" type="noConversion"/>
  </si>
  <si>
    <t>吴鑫奇</t>
  </si>
  <si>
    <t>吴鑫奇</t>
    <phoneticPr fontId="1" type="noConversion"/>
  </si>
  <si>
    <t>WXQ20230908</t>
    <phoneticPr fontId="1" type="noConversion"/>
  </si>
  <si>
    <t>20230705-20230731 车牌86-PI-28</t>
    <phoneticPr fontId="1" type="noConversion"/>
  </si>
  <si>
    <t>20230802-20230814 车牌86-PI-28</t>
    <phoneticPr fontId="1" type="noConversion"/>
  </si>
  <si>
    <t>20230821-20230907</t>
    <phoneticPr fontId="1" type="noConversion"/>
  </si>
  <si>
    <t>MJC20230908</t>
    <phoneticPr fontId="1" type="noConversion"/>
  </si>
  <si>
    <t>王宽+梅佳策+董大伟</t>
    <phoneticPr fontId="1" type="noConversion"/>
  </si>
  <si>
    <t>梅佳策+董大伟</t>
    <phoneticPr fontId="1" type="noConversion"/>
  </si>
  <si>
    <t>梅佳策+董大伟+孙岩成</t>
    <phoneticPr fontId="1" type="noConversion"/>
  </si>
  <si>
    <t>MJC20230908-1</t>
    <phoneticPr fontId="1" type="noConversion"/>
  </si>
  <si>
    <t>高李杨</t>
  </si>
  <si>
    <t>高李杨</t>
    <phoneticPr fontId="1" type="noConversion"/>
  </si>
  <si>
    <t>GLY20230908</t>
    <phoneticPr fontId="1" type="noConversion"/>
  </si>
  <si>
    <t>董大蔚</t>
  </si>
  <si>
    <t>董大蔚</t>
    <phoneticPr fontId="1" type="noConversion"/>
  </si>
  <si>
    <t>DDW20230908</t>
    <phoneticPr fontId="1" type="noConversion"/>
  </si>
  <si>
    <t>DDW20230908-1</t>
    <phoneticPr fontId="1" type="noConversion"/>
  </si>
  <si>
    <t>私家车车损补助</t>
    <phoneticPr fontId="1" type="noConversion"/>
  </si>
  <si>
    <t>MJC20230908-2</t>
    <phoneticPr fontId="1" type="noConversion"/>
  </si>
  <si>
    <t>吴鑫奇+单坤 公司大会招待</t>
    <phoneticPr fontId="1" type="noConversion"/>
  </si>
  <si>
    <t>LK20230911</t>
    <phoneticPr fontId="1" type="noConversion"/>
  </si>
  <si>
    <t>王仁刚</t>
  </si>
  <si>
    <t>王仁刚</t>
    <phoneticPr fontId="1" type="noConversion"/>
  </si>
  <si>
    <t>仓库加班餐费</t>
  </si>
  <si>
    <t>仓库加班餐费</t>
    <phoneticPr fontId="1" type="noConversion"/>
  </si>
  <si>
    <t>WRG20230911</t>
    <phoneticPr fontId="1" type="noConversion"/>
  </si>
  <si>
    <t>报销时间</t>
    <phoneticPr fontId="1" type="noConversion"/>
  </si>
  <si>
    <t>单据时间</t>
    <phoneticPr fontId="1" type="noConversion"/>
  </si>
  <si>
    <t>请 DOK夫妇2人吃饭</t>
    <phoneticPr fontId="1" type="noConversion"/>
  </si>
  <si>
    <t>LXXH20230911</t>
    <phoneticPr fontId="1" type="noConversion"/>
  </si>
  <si>
    <t>mercalbora</t>
    <phoneticPr fontId="1" type="noConversion"/>
  </si>
  <si>
    <t>LXXH20230911-1</t>
    <phoneticPr fontId="1" type="noConversion"/>
  </si>
  <si>
    <t>邦亿开业 两棵树=60*2</t>
    <phoneticPr fontId="1" type="noConversion"/>
  </si>
  <si>
    <t>送客户月饼</t>
    <phoneticPr fontId="1" type="noConversion"/>
  </si>
  <si>
    <t>HZH20230912</t>
    <phoneticPr fontId="1" type="noConversion"/>
  </si>
  <si>
    <t>miprimera casa europa s.l 2人</t>
    <phoneticPr fontId="1" type="noConversion"/>
  </si>
  <si>
    <t>SYC20230918</t>
    <phoneticPr fontId="1" type="noConversion"/>
  </si>
  <si>
    <t>20230913+20230914</t>
    <phoneticPr fontId="1" type="noConversion"/>
  </si>
  <si>
    <t>打车费用</t>
    <phoneticPr fontId="1" type="noConversion"/>
  </si>
  <si>
    <t>LXXH20230918</t>
    <phoneticPr fontId="1" type="noConversion"/>
  </si>
  <si>
    <t>SJ20230918</t>
    <phoneticPr fontId="1" type="noConversion"/>
  </si>
  <si>
    <t>租车</t>
    <phoneticPr fontId="1" type="noConversion"/>
  </si>
  <si>
    <t>苗苗姐+啊敏姐+王娟姐+欣欣姐+华飞总+雷哥家人</t>
    <phoneticPr fontId="1" type="noConversion"/>
  </si>
  <si>
    <t>妙雷哥+王雷个+盛凯兄弟+小马哥+神仙+建豪哥+阿信</t>
    <phoneticPr fontId="1" type="noConversion"/>
  </si>
  <si>
    <t>SJ20230925</t>
    <phoneticPr fontId="1" type="noConversion"/>
  </si>
  <si>
    <t>出差3天20、21、22</t>
    <phoneticPr fontId="1" type="noConversion"/>
  </si>
  <si>
    <t>行政报销</t>
    <phoneticPr fontId="1" type="noConversion"/>
  </si>
  <si>
    <t>Alcak 倪伟及老婆一家5口+成功换掉OTAI卫浴</t>
    <phoneticPr fontId="1" type="noConversion"/>
  </si>
  <si>
    <t>施晓东+陈侠及姐姐姐夫</t>
    <phoneticPr fontId="1" type="noConversion"/>
  </si>
  <si>
    <t>子航+单坤</t>
    <phoneticPr fontId="1" type="noConversion"/>
  </si>
  <si>
    <t>陈开来+吴鑫奇</t>
    <phoneticPr fontId="1" type="noConversion"/>
  </si>
  <si>
    <t>子航+吴鑫奇</t>
    <phoneticPr fontId="1" type="noConversion"/>
  </si>
  <si>
    <t>新招南部业务员+GoodMark刘正伟+詹齐斯+鑫奇+单坤+刘正武</t>
    <phoneticPr fontId="1" type="noConversion"/>
  </si>
  <si>
    <t>子航+林凯</t>
    <phoneticPr fontId="1" type="noConversion"/>
  </si>
  <si>
    <t>LK20230925</t>
    <phoneticPr fontId="1" type="noConversion"/>
  </si>
  <si>
    <t>20230913-20230925</t>
    <phoneticPr fontId="1" type="noConversion"/>
  </si>
  <si>
    <t>玻璃水LAVAPARABRISAS</t>
    <phoneticPr fontId="1" type="noConversion"/>
  </si>
  <si>
    <t>DDW20230926</t>
    <phoneticPr fontId="1" type="noConversion"/>
  </si>
  <si>
    <t>出差开始时间</t>
    <phoneticPr fontId="1" type="noConversion"/>
  </si>
  <si>
    <t>出差结束时间</t>
    <phoneticPr fontId="1" type="noConversion"/>
  </si>
  <si>
    <t>DDW20230926-2</t>
    <phoneticPr fontId="1" type="noConversion"/>
  </si>
  <si>
    <t>购买接线头、货改工具</t>
    <phoneticPr fontId="1" type="noConversion"/>
  </si>
  <si>
    <t>GLY20230926</t>
    <phoneticPr fontId="1" type="noConversion"/>
  </si>
  <si>
    <t>私车公用1871公里</t>
    <phoneticPr fontId="1" type="noConversion"/>
  </si>
  <si>
    <t>MJC20230926</t>
    <phoneticPr fontId="1" type="noConversion"/>
  </si>
  <si>
    <t>MJC20230926-2</t>
    <phoneticPr fontId="1" type="noConversion"/>
  </si>
  <si>
    <t>购买螺丝钉</t>
    <phoneticPr fontId="1" type="noConversion"/>
  </si>
  <si>
    <t>20230923-20230925=2夜*2人</t>
    <phoneticPr fontId="1" type="noConversion"/>
  </si>
  <si>
    <t>20230914-20230915=2夜</t>
    <phoneticPr fontId="1" type="noConversion"/>
  </si>
  <si>
    <t>3人</t>
  </si>
  <si>
    <t>3人</t>
    <phoneticPr fontId="1" type="noConversion"/>
  </si>
  <si>
    <t>MJC20230926-3</t>
    <phoneticPr fontId="1" type="noConversion"/>
  </si>
  <si>
    <t>王梦梦-行政</t>
  </si>
  <si>
    <t>王梦梦-行政</t>
    <phoneticPr fontId="1" type="noConversion"/>
  </si>
  <si>
    <t>王梦梦-销售</t>
  </si>
  <si>
    <t>王梦梦-销售</t>
    <phoneticPr fontId="1" type="noConversion"/>
  </si>
  <si>
    <t>王梦梦-仓库</t>
  </si>
  <si>
    <t>王梦梦-仓库</t>
    <phoneticPr fontId="1" type="noConversion"/>
  </si>
  <si>
    <t>王梦梦-货改</t>
  </si>
  <si>
    <t>王梦梦-货改</t>
    <phoneticPr fontId="1" type="noConversion"/>
  </si>
  <si>
    <t>货改-合计</t>
    <phoneticPr fontId="1" type="noConversion"/>
  </si>
  <si>
    <t>销售-合计</t>
    <phoneticPr fontId="1" type="noConversion"/>
  </si>
  <si>
    <t>仓库-合计</t>
    <phoneticPr fontId="1" type="noConversion"/>
  </si>
  <si>
    <t>行政-合计</t>
    <phoneticPr fontId="1" type="noConversion"/>
  </si>
  <si>
    <t>爱国者业务员6人</t>
    <phoneticPr fontId="1" type="noConversion"/>
  </si>
  <si>
    <t>轮胎</t>
    <phoneticPr fontId="1" type="noConversion"/>
  </si>
  <si>
    <t>SYC20230929</t>
    <phoneticPr fontId="1" type="noConversion"/>
  </si>
  <si>
    <t>黄子航出差5天</t>
    <phoneticPr fontId="1" type="noConversion"/>
  </si>
  <si>
    <t>孙岩成出差7天</t>
    <phoneticPr fontId="1" type="noConversion"/>
  </si>
  <si>
    <t>黄子航+孙岩成</t>
    <phoneticPr fontId="1" type="noConversion"/>
  </si>
  <si>
    <t>5人</t>
    <phoneticPr fontId="1" type="noConversion"/>
  </si>
  <si>
    <t>LXXH20230929</t>
    <phoneticPr fontId="1" type="noConversion"/>
  </si>
  <si>
    <t>SJ20231002</t>
    <phoneticPr fontId="1" type="noConversion"/>
  </si>
  <si>
    <t>13:09 21.02欧</t>
    <phoneticPr fontId="1" type="noConversion"/>
  </si>
  <si>
    <t>10:23 11.82欧</t>
    <phoneticPr fontId="1" type="noConversion"/>
  </si>
  <si>
    <t>12:40:00 4.71欧</t>
    <phoneticPr fontId="1" type="noConversion"/>
  </si>
  <si>
    <t>20:25:00 18.31欧</t>
    <phoneticPr fontId="1" type="noConversion"/>
  </si>
  <si>
    <t>1:14:00 29.89欧</t>
    <phoneticPr fontId="1" type="noConversion"/>
  </si>
  <si>
    <t>16:15:00 6.4欧</t>
    <phoneticPr fontId="1" type="noConversion"/>
  </si>
  <si>
    <t>9:52:00 3.88欧</t>
    <phoneticPr fontId="1" type="noConversion"/>
  </si>
  <si>
    <t>19:40:00 9.39欧</t>
    <phoneticPr fontId="1" type="noConversion"/>
  </si>
  <si>
    <t>15:16:00 2.5欧</t>
    <phoneticPr fontId="1" type="noConversion"/>
  </si>
  <si>
    <t>17:32:00 12.4欧</t>
    <phoneticPr fontId="1" type="noConversion"/>
  </si>
  <si>
    <t>17:39:00 2.8欧</t>
    <phoneticPr fontId="1" type="noConversion"/>
  </si>
  <si>
    <t>AI广告 代金券付款</t>
    <phoneticPr fontId="1" type="noConversion"/>
  </si>
  <si>
    <t>机油</t>
    <phoneticPr fontId="1" type="noConversion"/>
  </si>
  <si>
    <t>16.31欧</t>
    <phoneticPr fontId="1" type="noConversion"/>
  </si>
  <si>
    <t>张俊</t>
  </si>
  <si>
    <t>张俊</t>
    <phoneticPr fontId="1" type="noConversion"/>
  </si>
  <si>
    <t>张俊</t>
    <phoneticPr fontId="1" type="noConversion"/>
  </si>
  <si>
    <t>ZJ20231003</t>
    <phoneticPr fontId="1" type="noConversion"/>
  </si>
  <si>
    <t>刘国章+张俊+高李杨</t>
    <phoneticPr fontId="1" type="noConversion"/>
  </si>
  <si>
    <t>刘国章+张俊+高李杨+刘俊</t>
    <phoneticPr fontId="1" type="noConversion"/>
  </si>
  <si>
    <t>刘国章+张俊</t>
    <phoneticPr fontId="1" type="noConversion"/>
  </si>
  <si>
    <t>荣哥3人</t>
    <phoneticPr fontId="1" type="noConversion"/>
  </si>
  <si>
    <t>HZH20230924</t>
    <phoneticPr fontId="1" type="noConversion"/>
  </si>
  <si>
    <t>行政报销</t>
  </si>
  <si>
    <t>新公司FASHION SAMU SPAIN SL成立公司 办理公证书律师费 500+21%=605</t>
    <phoneticPr fontId="1" type="noConversion"/>
  </si>
  <si>
    <t>WMMXZ20231003</t>
    <phoneticPr fontId="1" type="noConversion"/>
  </si>
  <si>
    <t>洗车</t>
    <phoneticPr fontId="1" type="noConversion"/>
  </si>
  <si>
    <t>LK20231004</t>
    <phoneticPr fontId="1" type="noConversion"/>
  </si>
  <si>
    <t>上次报销忘记报销的过路费</t>
    <phoneticPr fontId="1" type="noConversion"/>
  </si>
  <si>
    <t>林凯+小东</t>
    <phoneticPr fontId="1" type="noConversion"/>
  </si>
  <si>
    <t>林凯+范晓军+范晓军老婆</t>
    <phoneticPr fontId="1" type="noConversion"/>
  </si>
  <si>
    <t>林凯+罗盛+他姐+他老婆</t>
    <phoneticPr fontId="1" type="noConversion"/>
  </si>
  <si>
    <t>林凯+张亮+老婆+管理大哥1家</t>
    <phoneticPr fontId="1" type="noConversion"/>
  </si>
  <si>
    <t>林凯+业务员</t>
    <phoneticPr fontId="1" type="noConversion"/>
  </si>
  <si>
    <t>不报销餐饮费</t>
    <phoneticPr fontId="1" type="noConversion"/>
  </si>
  <si>
    <t>WMMXZ20231004</t>
    <phoneticPr fontId="1" type="noConversion"/>
  </si>
  <si>
    <t>仓库买Palet</t>
  </si>
  <si>
    <t>仓库买Palet</t>
    <phoneticPr fontId="1" type="noConversion"/>
  </si>
  <si>
    <t>购买运输公司的二手Palet 275x3€=825</t>
    <phoneticPr fontId="1" type="noConversion"/>
  </si>
  <si>
    <t>WMMCK20231004</t>
    <phoneticPr fontId="1" type="noConversion"/>
  </si>
  <si>
    <t>IBERCAJA银行账号扣款：
补交2021年工人税 税务局罚款
2021年4个季度 每个季度罚 92.09
92.09x4=368.36</t>
    <phoneticPr fontId="1" type="noConversion"/>
  </si>
  <si>
    <t>DDW20231006</t>
    <phoneticPr fontId="1" type="noConversion"/>
  </si>
  <si>
    <t>MJC20231006</t>
    <phoneticPr fontId="1" type="noConversion"/>
  </si>
  <si>
    <t>提成新算法，货改一片22</t>
    <phoneticPr fontId="1" type="noConversion"/>
  </si>
  <si>
    <t>提成老算法，货改一片7</t>
    <phoneticPr fontId="1" type="noConversion"/>
  </si>
  <si>
    <t>提成老算法，维护一片3.5</t>
    <phoneticPr fontId="1" type="noConversion"/>
  </si>
  <si>
    <t>最后一次餐补，老算法</t>
    <phoneticPr fontId="1" type="noConversion"/>
  </si>
  <si>
    <t>MJC20231006-3</t>
    <phoneticPr fontId="1" type="noConversion"/>
  </si>
  <si>
    <t>MJC20231006-2</t>
    <phoneticPr fontId="1" type="noConversion"/>
  </si>
  <si>
    <t xml:space="preserve"> </t>
    <phoneticPr fontId="1" type="noConversion"/>
  </si>
  <si>
    <t>最后一次住宿，老算法</t>
    <phoneticPr fontId="1" type="noConversion"/>
  </si>
  <si>
    <t>GLY20231006</t>
    <phoneticPr fontId="1" type="noConversion"/>
  </si>
  <si>
    <t>提成新算法，货改一片20</t>
    <phoneticPr fontId="1" type="noConversion"/>
  </si>
  <si>
    <t>GLY20231006-2</t>
    <phoneticPr fontId="1" type="noConversion"/>
  </si>
  <si>
    <t>GLY20231006-3</t>
    <phoneticPr fontId="1" type="noConversion"/>
  </si>
  <si>
    <t>胡飞</t>
    <phoneticPr fontId="1" type="noConversion"/>
  </si>
  <si>
    <t>胡飞走的OA流程</t>
    <phoneticPr fontId="1" type="noConversion"/>
  </si>
  <si>
    <t>WMM20231009</t>
    <phoneticPr fontId="1" type="noConversion"/>
  </si>
  <si>
    <t>葡萄牙广告海报</t>
    <phoneticPr fontId="1" type="noConversion"/>
  </si>
  <si>
    <t>20231009团建吃火锅、黄子航报销</t>
    <phoneticPr fontId="1" type="noConversion"/>
  </si>
  <si>
    <t>WMM20231009-2</t>
    <phoneticPr fontId="1" type="noConversion"/>
  </si>
  <si>
    <t>SJ20231009</t>
    <phoneticPr fontId="1" type="noConversion"/>
  </si>
  <si>
    <t>18  2人 33.3欧</t>
    <phoneticPr fontId="1" type="noConversion"/>
  </si>
  <si>
    <t>23.09 2人 11.2欧</t>
    <phoneticPr fontId="1" type="noConversion"/>
  </si>
  <si>
    <t>16.57 2人 5.35欧</t>
    <phoneticPr fontId="1" type="noConversion"/>
  </si>
  <si>
    <t>10.53 2人 4.90欧</t>
    <phoneticPr fontId="1" type="noConversion"/>
  </si>
  <si>
    <t>15.37 2人 0.74欧</t>
    <phoneticPr fontId="1" type="noConversion"/>
  </si>
  <si>
    <t>12 2人 5.88欧</t>
    <phoneticPr fontId="1" type="noConversion"/>
  </si>
  <si>
    <t>2人 11.6欧</t>
    <phoneticPr fontId="1" type="noConversion"/>
  </si>
  <si>
    <t>2人 73欧</t>
    <phoneticPr fontId="1" type="noConversion"/>
  </si>
  <si>
    <t>没有更便宜的了</t>
    <phoneticPr fontId="1" type="noConversion"/>
  </si>
  <si>
    <t>LXXH20231009</t>
    <phoneticPr fontId="1" type="noConversion"/>
  </si>
  <si>
    <t>17.51 20.75欧</t>
    <phoneticPr fontId="1" type="noConversion"/>
  </si>
  <si>
    <t>火车票</t>
  </si>
  <si>
    <t>机票</t>
    <phoneticPr fontId="1" type="noConversion"/>
  </si>
  <si>
    <t>火车票</t>
    <phoneticPr fontId="1" type="noConversion"/>
  </si>
  <si>
    <t>打车</t>
    <phoneticPr fontId="1" type="noConversion"/>
  </si>
  <si>
    <t>黄子航 出差sevilla 的 renfe</t>
    <phoneticPr fontId="1" type="noConversion"/>
  </si>
  <si>
    <t>WMM20231010</t>
    <phoneticPr fontId="1" type="noConversion"/>
  </si>
  <si>
    <t>ZJ20231011</t>
    <phoneticPr fontId="1" type="noConversion"/>
  </si>
  <si>
    <t>外岛换届协会UNICO赞助费</t>
    <phoneticPr fontId="1" type="noConversion"/>
  </si>
  <si>
    <t>HZH20231013</t>
    <phoneticPr fontId="1" type="noConversion"/>
  </si>
  <si>
    <t>GLY20231013</t>
    <phoneticPr fontId="1" type="noConversion"/>
  </si>
  <si>
    <t>小林兄弟+盛杰+高李杨+陈大哥</t>
    <phoneticPr fontId="1" type="noConversion"/>
  </si>
  <si>
    <t>9.19 11.08欧</t>
    <phoneticPr fontId="1" type="noConversion"/>
  </si>
  <si>
    <t>中餐</t>
    <phoneticPr fontId="1" type="noConversion"/>
  </si>
  <si>
    <t>16.11 7.96欧</t>
    <phoneticPr fontId="1" type="noConversion"/>
  </si>
  <si>
    <t>高李杨+盛杰</t>
    <phoneticPr fontId="1" type="noConversion"/>
  </si>
  <si>
    <t>晚餐 35.35</t>
    <phoneticPr fontId="1" type="noConversion"/>
  </si>
  <si>
    <t>黄子航+盛杰+高李杨 68欧</t>
    <phoneticPr fontId="1" type="noConversion"/>
  </si>
  <si>
    <t>黄子航+盛杰+高李杨+小林 买水</t>
    <phoneticPr fontId="1" type="noConversion"/>
  </si>
  <si>
    <t>高李杨-销售</t>
  </si>
  <si>
    <t>高李杨-销售</t>
    <phoneticPr fontId="1" type="noConversion"/>
  </si>
  <si>
    <t>部门类型</t>
    <phoneticPr fontId="1" type="noConversion"/>
  </si>
  <si>
    <t>销售</t>
  </si>
  <si>
    <t>销售</t>
    <phoneticPr fontId="1" type="noConversion"/>
  </si>
  <si>
    <t>行政</t>
  </si>
  <si>
    <t>行政</t>
    <phoneticPr fontId="1" type="noConversion"/>
  </si>
  <si>
    <t>仓库</t>
  </si>
  <si>
    <t>仓库</t>
    <phoneticPr fontId="1" type="noConversion"/>
  </si>
  <si>
    <t>货改</t>
  </si>
  <si>
    <t>货改</t>
    <phoneticPr fontId="1" type="noConversion"/>
  </si>
  <si>
    <t>部门类型</t>
    <phoneticPr fontId="1" type="noConversion"/>
  </si>
  <si>
    <t>财务</t>
    <phoneticPr fontId="1" type="noConversion"/>
  </si>
  <si>
    <t>咖啡</t>
    <phoneticPr fontId="1" type="noConversion"/>
  </si>
  <si>
    <t>清洁费</t>
    <phoneticPr fontId="1" type="noConversion"/>
  </si>
  <si>
    <t>私车公用</t>
  </si>
  <si>
    <t>私车公用</t>
    <phoneticPr fontId="1" type="noConversion"/>
  </si>
  <si>
    <t>私车公用</t>
    <phoneticPr fontId="1" type="noConversion"/>
  </si>
  <si>
    <t>WMM20231016</t>
    <phoneticPr fontId="1" type="noConversion"/>
  </si>
  <si>
    <t>FEDEX包裹税,胡飞报销</t>
    <phoneticPr fontId="1" type="noConversion"/>
  </si>
  <si>
    <t>SYC20231016</t>
    <phoneticPr fontId="1" type="noConversion"/>
  </si>
  <si>
    <t>货改一起住宿94.9欧，报销50欧</t>
    <phoneticPr fontId="1" type="noConversion"/>
  </si>
  <si>
    <t>招待费 3人 Y3015247F</t>
    <phoneticPr fontId="1" type="noConversion"/>
  </si>
  <si>
    <t>招待费 2人</t>
    <phoneticPr fontId="1" type="noConversion"/>
  </si>
  <si>
    <t>招待费 3人</t>
    <phoneticPr fontId="1" type="noConversion"/>
  </si>
  <si>
    <t>18欧 报销一餐15欧</t>
    <phoneticPr fontId="1" type="noConversion"/>
  </si>
  <si>
    <t>招待费1餐 不报销3.65欧</t>
    <phoneticPr fontId="1" type="noConversion"/>
  </si>
  <si>
    <t>5.9欧餐饮费 不予报销，当天2餐招待费</t>
    <phoneticPr fontId="1" type="noConversion"/>
  </si>
  <si>
    <t>梦梦确认</t>
    <phoneticPr fontId="1" type="noConversion"/>
  </si>
  <si>
    <t>货改一起住宿119.7欧，报销50欧</t>
    <phoneticPr fontId="1" type="noConversion"/>
  </si>
  <si>
    <t>私车公用</t>
    <phoneticPr fontId="1" type="noConversion"/>
  </si>
  <si>
    <t>私车公用</t>
    <phoneticPr fontId="1" type="noConversion"/>
  </si>
  <si>
    <t>LXXH20231016</t>
    <phoneticPr fontId="1" type="noConversion"/>
  </si>
  <si>
    <t>15.14欧 15:25</t>
    <phoneticPr fontId="1" type="noConversion"/>
  </si>
  <si>
    <t>17.5欧 21:38</t>
    <phoneticPr fontId="1" type="noConversion"/>
  </si>
  <si>
    <t>10欧 11:18</t>
    <phoneticPr fontId="1" type="noConversion"/>
  </si>
  <si>
    <t>34.45欧 22:46</t>
    <phoneticPr fontId="1" type="noConversion"/>
  </si>
  <si>
    <t>3.5欧 19:05</t>
    <phoneticPr fontId="1" type="noConversion"/>
  </si>
  <si>
    <t>机票</t>
  </si>
  <si>
    <t>IBERCAJA银行卡付款-盛杰 马德里-IBIZA</t>
    <phoneticPr fontId="1" type="noConversion"/>
  </si>
  <si>
    <t>IBERCAJA银行卡付款-盛杰 IBIZA-PALMA</t>
    <phoneticPr fontId="1" type="noConversion"/>
  </si>
  <si>
    <t>IBERCAJA银行卡付款-盛杰 PALMA-马德里</t>
    <phoneticPr fontId="1" type="noConversion"/>
  </si>
  <si>
    <t>IBERCAJA银行卡付款-子航 马德里-PALMA</t>
    <phoneticPr fontId="1" type="noConversion"/>
  </si>
  <si>
    <t>IBERCAJA银行卡付款-子航 PALMA-马德里</t>
    <phoneticPr fontId="1" type="noConversion"/>
  </si>
  <si>
    <t>IBERCAJA银行卡付款-盛杰 PAMPLONA-马德里</t>
    <phoneticPr fontId="1" type="noConversion"/>
  </si>
  <si>
    <t>王帅 中国-米兰-西班牙 机票</t>
    <phoneticPr fontId="1" type="noConversion"/>
  </si>
  <si>
    <t>郑锦 中国-西班牙机票</t>
    <phoneticPr fontId="1" type="noConversion"/>
  </si>
  <si>
    <t>WMMXS20231018</t>
    <phoneticPr fontId="1" type="noConversion"/>
  </si>
  <si>
    <t>WMMXS20231018-2</t>
    <phoneticPr fontId="1" type="noConversion"/>
  </si>
  <si>
    <t>WMMXZ20231018</t>
    <phoneticPr fontId="1" type="noConversion"/>
  </si>
  <si>
    <t>申请国内人员潘鸿儒工作签居留TASA费</t>
    <phoneticPr fontId="1" type="noConversion"/>
  </si>
  <si>
    <t>提成老算法</t>
    <phoneticPr fontId="1" type="noConversion"/>
  </si>
  <si>
    <t>仓库货车3219GXK加油</t>
    <phoneticPr fontId="1" type="noConversion"/>
  </si>
  <si>
    <t>HZH20231019</t>
    <phoneticPr fontId="1" type="noConversion"/>
  </si>
  <si>
    <t>仓库购买8个抓货用的塑料箱子，一个37.05 €，一共296.40 €，刷卡</t>
    <phoneticPr fontId="1" type="noConversion"/>
  </si>
  <si>
    <t>货改网片数</t>
    <phoneticPr fontId="1" type="noConversion"/>
  </si>
  <si>
    <t>维护网片数</t>
    <phoneticPr fontId="1" type="noConversion"/>
  </si>
  <si>
    <t>WMMXZ20231023</t>
    <phoneticPr fontId="1" type="noConversion"/>
  </si>
  <si>
    <t>WMMCK20231019</t>
    <phoneticPr fontId="1" type="noConversion"/>
  </si>
  <si>
    <t>客户礼品</t>
  </si>
  <si>
    <t>客户礼品</t>
    <phoneticPr fontId="1" type="noConversion"/>
  </si>
  <si>
    <t>陆夏小华送客户DOKI 手机苹果15PRO MAX 512GB 1719</t>
    <phoneticPr fontId="1" type="noConversion"/>
  </si>
  <si>
    <t>高李杨+孙岩成</t>
    <phoneticPr fontId="1" type="noConversion"/>
  </si>
  <si>
    <t>SYCGLY20231023</t>
    <phoneticPr fontId="1" type="noConversion"/>
  </si>
  <si>
    <t>高李杨+孙岩成+YIMINCHENG</t>
    <phoneticPr fontId="1" type="noConversion"/>
  </si>
  <si>
    <t>高李杨+孙岩成+HIPER HAN</t>
    <phoneticPr fontId="1" type="noConversion"/>
  </si>
  <si>
    <t>孙岩成+爱国者销售6人</t>
    <phoneticPr fontId="1" type="noConversion"/>
  </si>
  <si>
    <t>孙岩成+爱国者销售6人 补报9月份招待费，小票找到了</t>
    <phoneticPr fontId="1" type="noConversion"/>
  </si>
  <si>
    <t>19.65欧 20231021有招待费，2人报一餐</t>
    <phoneticPr fontId="1" type="noConversion"/>
  </si>
  <si>
    <t>2.79欧 20231021有招待费，2人报一餐</t>
    <phoneticPr fontId="1" type="noConversion"/>
  </si>
  <si>
    <t>7.25欧 20231021有招待费，2人报一餐</t>
    <phoneticPr fontId="1" type="noConversion"/>
  </si>
  <si>
    <t>7.0欧 20231021有招待费，2人报一餐</t>
    <phoneticPr fontId="1" type="noConversion"/>
  </si>
  <si>
    <t>3.29欧 20231021有招待费，2人报一餐</t>
    <phoneticPr fontId="1" type="noConversion"/>
  </si>
  <si>
    <t>高李杨+孙岩成 20231019有招待费，2人报一餐</t>
    <phoneticPr fontId="1" type="noConversion"/>
  </si>
  <si>
    <t>高李杨+孙岩成 20231017有招待费，2人报一餐</t>
    <phoneticPr fontId="1" type="noConversion"/>
  </si>
  <si>
    <t>9月不报销餐饮费，扣除15欧</t>
    <phoneticPr fontId="1" type="noConversion"/>
  </si>
  <si>
    <t>LK20231024</t>
    <phoneticPr fontId="1" type="noConversion"/>
  </si>
  <si>
    <t>林凯+罗盛+工人</t>
    <phoneticPr fontId="1" type="noConversion"/>
  </si>
  <si>
    <t>林凯+小东+陈亮+工人</t>
    <phoneticPr fontId="1" type="noConversion"/>
  </si>
  <si>
    <t>林凯+小东+张亮+工人</t>
    <phoneticPr fontId="1" type="noConversion"/>
  </si>
  <si>
    <t>小东</t>
    <phoneticPr fontId="1" type="noConversion"/>
  </si>
  <si>
    <t>林凯+小东+阿伟</t>
    <phoneticPr fontId="1" type="noConversion"/>
  </si>
  <si>
    <t>林凯+业务员2位+付双妙+付双妙股东</t>
    <phoneticPr fontId="1" type="noConversion"/>
  </si>
  <si>
    <t>林凯+小东+金杰</t>
    <phoneticPr fontId="1" type="noConversion"/>
  </si>
  <si>
    <t>林凯+malaga业务员</t>
    <phoneticPr fontId="1" type="noConversion"/>
  </si>
  <si>
    <t>佳俊+林凯+阿亮</t>
    <phoneticPr fontId="1" type="noConversion"/>
  </si>
  <si>
    <t>林凯+佳俊</t>
    <phoneticPr fontId="1" type="noConversion"/>
  </si>
  <si>
    <t>·</t>
    <phoneticPr fontId="1" type="noConversion"/>
  </si>
  <si>
    <t>林凯+佳俊+伟晓</t>
    <phoneticPr fontId="1" type="noConversion"/>
  </si>
  <si>
    <t>林凯+portugal业务员</t>
    <phoneticPr fontId="1" type="noConversion"/>
  </si>
  <si>
    <t>林凯+陈侠+工人</t>
    <phoneticPr fontId="1" type="noConversion"/>
  </si>
  <si>
    <t>林凯+鑫奇+彬哥+estella老板+工人</t>
    <phoneticPr fontId="1" type="noConversion"/>
  </si>
  <si>
    <t>yoyoso老板+工人+林凯</t>
    <phoneticPr fontId="1" type="noConversion"/>
  </si>
  <si>
    <t>住宿标准85</t>
    <phoneticPr fontId="1" type="noConversion"/>
  </si>
  <si>
    <t>LK20231024-2</t>
    <phoneticPr fontId="1" type="noConversion"/>
  </si>
  <si>
    <t>coeche环保注册费用，清关需要</t>
    <phoneticPr fontId="1" type="noConversion"/>
  </si>
  <si>
    <t>WMMXZ20231025</t>
    <phoneticPr fontId="1" type="noConversion"/>
  </si>
  <si>
    <t>ZJ20231025</t>
    <phoneticPr fontId="1" type="noConversion"/>
  </si>
  <si>
    <t>DDW20231025-1</t>
    <phoneticPr fontId="1" type="noConversion"/>
  </si>
  <si>
    <t>货改每片20欧</t>
    <phoneticPr fontId="1" type="noConversion"/>
  </si>
  <si>
    <t>维修每片10欧</t>
    <phoneticPr fontId="1" type="noConversion"/>
  </si>
  <si>
    <t>DDW20231025-2</t>
    <phoneticPr fontId="1" type="noConversion"/>
  </si>
  <si>
    <t>MJC20231025-1</t>
    <phoneticPr fontId="1" type="noConversion"/>
  </si>
  <si>
    <t>MJC20231025-2</t>
    <phoneticPr fontId="1" type="noConversion"/>
  </si>
  <si>
    <t>工具箱</t>
    <phoneticPr fontId="1" type="noConversion"/>
  </si>
  <si>
    <t>过路/停车</t>
  </si>
  <si>
    <t>过路/停车</t>
    <phoneticPr fontId="1" type="noConversion"/>
  </si>
  <si>
    <t>打车</t>
  </si>
  <si>
    <t>维护-网片</t>
  </si>
  <si>
    <t>维护-网片</t>
    <phoneticPr fontId="1" type="noConversion"/>
  </si>
  <si>
    <t>友购年费</t>
    <phoneticPr fontId="1" type="noConversion"/>
  </si>
  <si>
    <t>卸柜费</t>
    <phoneticPr fontId="1" type="noConversion"/>
  </si>
  <si>
    <t>货车加油</t>
    <phoneticPr fontId="1" type="noConversion"/>
  </si>
  <si>
    <t>宝马6828HXL洗车</t>
    <phoneticPr fontId="1" type="noConversion"/>
  </si>
  <si>
    <t>宝马6828HXL加油</t>
    <phoneticPr fontId="1" type="noConversion"/>
  </si>
  <si>
    <t>律师楼取公证书停车费</t>
    <phoneticPr fontId="1" type="noConversion"/>
  </si>
  <si>
    <t>WMMXZ20231027</t>
    <phoneticPr fontId="1" type="noConversion"/>
  </si>
  <si>
    <t>张俊报销+仓库日常工具购买，预支300</t>
    <phoneticPr fontId="1" type="noConversion"/>
  </si>
  <si>
    <t>SJ20231030</t>
    <phoneticPr fontId="1" type="noConversion"/>
  </si>
  <si>
    <t>盛杰+郑全+hiper maximo老板</t>
    <phoneticPr fontId="1" type="noConversion"/>
  </si>
  <si>
    <t>盛杰+郑全</t>
    <phoneticPr fontId="1" type="noConversion"/>
  </si>
  <si>
    <t>20231030业务员开会聚餐费用</t>
    <phoneticPr fontId="1" type="noConversion"/>
  </si>
  <si>
    <t>SJ20231030-2</t>
    <phoneticPr fontId="1" type="noConversion"/>
  </si>
  <si>
    <t>LXXH20231030</t>
    <phoneticPr fontId="1" type="noConversion"/>
  </si>
  <si>
    <t>9晚住宿无票</t>
    <phoneticPr fontId="1" type="noConversion"/>
  </si>
  <si>
    <t>3.6欧 招待费2餐不报销</t>
    <phoneticPr fontId="1" type="noConversion"/>
  </si>
  <si>
    <t>11.89欧 招待费2餐不报销</t>
    <phoneticPr fontId="1" type="noConversion"/>
  </si>
  <si>
    <t>14.02欧</t>
    <phoneticPr fontId="1" type="noConversion"/>
  </si>
  <si>
    <t>18.65欧</t>
    <phoneticPr fontId="1" type="noConversion"/>
  </si>
  <si>
    <t>5.5欧</t>
    <phoneticPr fontId="1" type="noConversion"/>
  </si>
  <si>
    <t>SJ20231030-03</t>
    <phoneticPr fontId="1" type="noConversion"/>
  </si>
  <si>
    <t>62.77欧</t>
    <phoneticPr fontId="1" type="noConversion"/>
  </si>
  <si>
    <t>54.55欧</t>
    <phoneticPr fontId="1" type="noConversion"/>
  </si>
  <si>
    <t>黄子航+盛杰</t>
    <phoneticPr fontId="1" type="noConversion"/>
  </si>
  <si>
    <t>黄子航+盛杰 报销1餐</t>
    <phoneticPr fontId="1" type="noConversion"/>
  </si>
  <si>
    <t>补单子</t>
    <phoneticPr fontId="1" type="noConversion"/>
  </si>
  <si>
    <t>SYS20231030</t>
    <phoneticPr fontId="1" type="noConversion"/>
  </si>
  <si>
    <t>孙岩成+高李杨+成君</t>
    <phoneticPr fontId="1" type="noConversion"/>
  </si>
  <si>
    <t>孙岩成+欧美耳机</t>
    <phoneticPr fontId="1" type="noConversion"/>
  </si>
  <si>
    <t>32.9欧 高李杨+成君</t>
    <phoneticPr fontId="1" type="noConversion"/>
  </si>
  <si>
    <t>洗仓库工作服</t>
    <phoneticPr fontId="1" type="noConversion"/>
  </si>
  <si>
    <t>WMMXZ20231031</t>
    <phoneticPr fontId="1" type="noConversion"/>
  </si>
  <si>
    <t>购买仓库工作服</t>
    <phoneticPr fontId="1" type="noConversion"/>
  </si>
  <si>
    <t>办公室文具</t>
    <phoneticPr fontId="1" type="noConversion"/>
  </si>
  <si>
    <t>仓库修地面刷子</t>
    <phoneticPr fontId="1" type="noConversion"/>
  </si>
  <si>
    <t>仓库修地面水泥</t>
    <phoneticPr fontId="1" type="noConversion"/>
  </si>
  <si>
    <t>仓库修地面砖头</t>
    <phoneticPr fontId="1" type="noConversion"/>
  </si>
  <si>
    <t>彬总20231101飞往意大利的飞机</t>
    <phoneticPr fontId="1" type="noConversion"/>
  </si>
  <si>
    <t>WMMXZ20231031-2</t>
    <phoneticPr fontId="1" type="noConversion"/>
  </si>
  <si>
    <t>纸箱</t>
    <phoneticPr fontId="1" type="noConversion"/>
  </si>
  <si>
    <t>WMMXZ20231031-3</t>
    <phoneticPr fontId="1" type="noConversion"/>
  </si>
  <si>
    <t>仓库修补地面租钻头</t>
    <phoneticPr fontId="1" type="noConversion"/>
  </si>
  <si>
    <t>宝马8840HYL撬防盗螺丝钉</t>
    <phoneticPr fontId="1" type="noConversion"/>
  </si>
  <si>
    <t>购买水泥退款</t>
    <phoneticPr fontId="1" type="noConversion"/>
  </si>
  <si>
    <t>WMMXZ20231031-4</t>
    <phoneticPr fontId="1" type="noConversion"/>
  </si>
  <si>
    <t>购买小米剃须刀，胡飞报销，彬总要求采购</t>
    <phoneticPr fontId="1" type="noConversion"/>
  </si>
  <si>
    <t>HZH20231102</t>
    <phoneticPr fontId="1" type="noConversion"/>
  </si>
  <si>
    <t>张俊 + 高李杨</t>
    <phoneticPr fontId="1" type="noConversion"/>
  </si>
  <si>
    <t>ZJ20231103</t>
    <phoneticPr fontId="1" type="noConversion"/>
  </si>
  <si>
    <t>仓库地面修理水泥工 共400欧元 现金支付 第一笔先付300欧元 第二笔两周后100欧元</t>
    <phoneticPr fontId="1" type="noConversion"/>
  </si>
  <si>
    <t>WMM20231103</t>
    <phoneticPr fontId="1" type="noConversion"/>
  </si>
  <si>
    <t>孙岩成+黄子航</t>
    <phoneticPr fontId="1" type="noConversion"/>
  </si>
  <si>
    <t>客户BAZAR HAN 买酒 黄子航知情</t>
    <phoneticPr fontId="1" type="noConversion"/>
  </si>
  <si>
    <t>SYC20231103</t>
    <phoneticPr fontId="1" type="noConversion"/>
  </si>
  <si>
    <t>北部业务员及老婆 + 林凯</t>
    <phoneticPr fontId="1" type="noConversion"/>
  </si>
  <si>
    <t>LK20231103</t>
    <phoneticPr fontId="1" type="noConversion"/>
  </si>
  <si>
    <t>仓库地面维修收垃圾费用，装一袋70欧，最后装了一袋半，共收费用100欧。</t>
  </si>
  <si>
    <t>WMMXZ20231106</t>
    <phoneticPr fontId="1" type="noConversion"/>
  </si>
  <si>
    <t>WMMXS20231104</t>
    <phoneticPr fontId="1" type="noConversion"/>
  </si>
  <si>
    <t>WMMXZ20231106-2</t>
    <phoneticPr fontId="1" type="noConversion"/>
  </si>
  <si>
    <t>焦遥 郑锦 11月5号 马德里意大利机票 421.65 - BBVA</t>
    <phoneticPr fontId="1" type="noConversion"/>
  </si>
  <si>
    <t>黄子航 盛杰 11月4号 马德里意大利机票 301.95 - IBERCAJA</t>
    <phoneticPr fontId="1" type="noConversion"/>
  </si>
  <si>
    <t>欧锡玉 11月6号 马德里意大利机票 185.07- IBERCAJA</t>
    <phoneticPr fontId="1" type="noConversion"/>
  </si>
  <si>
    <t>WMMXZ20231106-3</t>
    <phoneticPr fontId="1" type="noConversion"/>
  </si>
  <si>
    <t>小华+高李杨</t>
    <phoneticPr fontId="1" type="noConversion"/>
  </si>
  <si>
    <t>LXXH20231106</t>
    <phoneticPr fontId="1" type="noConversion"/>
  </si>
  <si>
    <t>IBERCAJA银行卡付款郑锦意大利回马德里机票 168.22</t>
    <phoneticPr fontId="1" type="noConversion"/>
  </si>
  <si>
    <t>WMMXZ20231107</t>
    <phoneticPr fontId="1" type="noConversion"/>
  </si>
  <si>
    <t>仓库_打包膜</t>
  </si>
  <si>
    <t>仓库_打包膜</t>
    <phoneticPr fontId="1" type="noConversion"/>
  </si>
  <si>
    <t>仓库黑膜9月4号收到 两个月账期20箱透明膜 20x3.70=44460箱黑360x5.20=1872共2316</t>
    <phoneticPr fontId="1" type="noConversion"/>
  </si>
  <si>
    <t>WMMCK20231108</t>
    <phoneticPr fontId="1" type="noConversion"/>
  </si>
  <si>
    <t>ibercaja 盛杰 11月8号 罗马-马德里 158.26</t>
    <phoneticPr fontId="1" type="noConversion"/>
  </si>
  <si>
    <t>ibercaja 欧锡玉 米兰-马德里 164.24</t>
    <phoneticPr fontId="1" type="noConversion"/>
  </si>
  <si>
    <t>ibercaja 黄子航 米兰-马德里 137.60</t>
    <phoneticPr fontId="1" type="noConversion"/>
  </si>
  <si>
    <t>WMMXS20231108</t>
    <phoneticPr fontId="1" type="noConversion"/>
  </si>
  <si>
    <t>WXQ20231110</t>
    <phoneticPr fontId="1" type="noConversion"/>
  </si>
  <si>
    <t>via verde 202310费用 车牌照 86-PI-28</t>
    <phoneticPr fontId="1" type="noConversion"/>
  </si>
  <si>
    <t>LK20231110</t>
    <phoneticPr fontId="1" type="noConversion"/>
  </si>
  <si>
    <t>宝马车1768JPJ</t>
    <phoneticPr fontId="1" type="noConversion"/>
  </si>
  <si>
    <t>第二次租电钻</t>
    <phoneticPr fontId="1" type="noConversion"/>
  </si>
  <si>
    <t>私车公用机场接送</t>
    <phoneticPr fontId="1" type="noConversion"/>
  </si>
  <si>
    <t>打扫卫生</t>
    <phoneticPr fontId="1" type="noConversion"/>
  </si>
  <si>
    <t>仓库地面维修缺的水泥</t>
    <phoneticPr fontId="1" type="noConversion"/>
  </si>
  <si>
    <t>林晓彬打车费</t>
    <phoneticPr fontId="1" type="noConversion"/>
  </si>
  <si>
    <t>WMM20231110</t>
    <phoneticPr fontId="1" type="noConversion"/>
  </si>
  <si>
    <t>108 薄paletx4=432210 彩色paletx5=1050 共1482</t>
    <phoneticPr fontId="1" type="noConversion"/>
  </si>
  <si>
    <t>WMM20231110-2</t>
    <phoneticPr fontId="1" type="noConversion"/>
  </si>
  <si>
    <t>IBERCAJA 银行卡付款 黄子航 陆夏小华海岛出差机票：11月11号 马德里-Lanzarote HRC9S 137,33</t>
    <phoneticPr fontId="1" type="noConversion"/>
  </si>
  <si>
    <t xml:space="preserve">11月13号 Lanzarote-Tenerife RLL9RU 216,66 </t>
    <phoneticPr fontId="1" type="noConversion"/>
  </si>
  <si>
    <t xml:space="preserve">11月16号 Tenerife-las palmas RMRQQK 140,07 </t>
    <phoneticPr fontId="1" type="noConversion"/>
  </si>
  <si>
    <t>11月17号 las palmas-马德里 M61K6 73.85</t>
    <phoneticPr fontId="1" type="noConversion"/>
  </si>
  <si>
    <t>WMM20231110-3</t>
    <phoneticPr fontId="1" type="noConversion"/>
  </si>
  <si>
    <t>SYC20231110</t>
    <phoneticPr fontId="1" type="noConversion"/>
  </si>
  <si>
    <t>99欧 住宿费</t>
    <phoneticPr fontId="1" type="noConversion"/>
  </si>
  <si>
    <t>36.18欧</t>
    <phoneticPr fontId="1" type="noConversion"/>
  </si>
  <si>
    <t>3.69欧</t>
    <phoneticPr fontId="1" type="noConversion"/>
  </si>
  <si>
    <t>4.7欧</t>
    <phoneticPr fontId="1" type="noConversion"/>
  </si>
  <si>
    <t>28欧</t>
    <phoneticPr fontId="1" type="noConversion"/>
  </si>
  <si>
    <t>LXXH20231110</t>
    <phoneticPr fontId="1" type="noConversion"/>
  </si>
  <si>
    <t>`</t>
    <phoneticPr fontId="1" type="noConversion"/>
  </si>
  <si>
    <t>18.8欧</t>
    <phoneticPr fontId="1" type="noConversion"/>
  </si>
  <si>
    <t>DDW20231113</t>
    <phoneticPr fontId="1" type="noConversion"/>
  </si>
  <si>
    <t>DDW20231113-2</t>
    <phoneticPr fontId="1" type="noConversion"/>
  </si>
  <si>
    <t>MJC20231113</t>
    <phoneticPr fontId="1" type="noConversion"/>
  </si>
  <si>
    <t>补轮胎</t>
    <phoneticPr fontId="1" type="noConversion"/>
  </si>
  <si>
    <t>MJC20231113-2</t>
    <phoneticPr fontId="1" type="noConversion"/>
  </si>
  <si>
    <t>SJ20231123</t>
    <phoneticPr fontId="1" type="noConversion"/>
  </si>
  <si>
    <t>20231110 业务员大会 全部业务员18人</t>
    <phoneticPr fontId="1" type="noConversion"/>
  </si>
  <si>
    <t>V-SHOW 业务员大会</t>
    <phoneticPr fontId="1" type="noConversion"/>
  </si>
  <si>
    <t>业务员大会 蒋敏焰、陈苏勇</t>
    <phoneticPr fontId="1" type="noConversion"/>
  </si>
  <si>
    <t>意大利地铁</t>
    <phoneticPr fontId="1" type="noConversion"/>
  </si>
  <si>
    <t>盛杰+意大利业务员</t>
    <phoneticPr fontId="1" type="noConversion"/>
  </si>
  <si>
    <t>盛杰+意大利业务员 3欧</t>
    <phoneticPr fontId="1" type="noConversion"/>
  </si>
  <si>
    <t>盛杰+意大利业务员 6.8欧</t>
    <phoneticPr fontId="1" type="noConversion"/>
  </si>
  <si>
    <t>数量</t>
    <phoneticPr fontId="1" type="noConversion"/>
  </si>
  <si>
    <t>10月</t>
  </si>
  <si>
    <t>11月</t>
  </si>
  <si>
    <t>12月</t>
  </si>
  <si>
    <t>08月</t>
    <phoneticPr fontId="1" type="noConversion"/>
  </si>
  <si>
    <t>09月</t>
    <phoneticPr fontId="1" type="noConversion"/>
  </si>
  <si>
    <t>月份</t>
    <phoneticPr fontId="1" type="noConversion"/>
  </si>
  <si>
    <t>单位数量</t>
    <phoneticPr fontId="1" type="noConversion"/>
  </si>
  <si>
    <t>货改人员</t>
    <phoneticPr fontId="1" type="noConversion"/>
  </si>
  <si>
    <t>合计金额</t>
    <phoneticPr fontId="1" type="noConversion"/>
  </si>
  <si>
    <t>平均单价</t>
    <phoneticPr fontId="1" type="noConversion"/>
  </si>
  <si>
    <t>新方法计算报销</t>
    <phoneticPr fontId="1" type="noConversion"/>
  </si>
  <si>
    <t>单位数量价格贵1欧</t>
    <phoneticPr fontId="1" type="noConversion"/>
  </si>
  <si>
    <t>SJ20231117</t>
    <phoneticPr fontId="1" type="noConversion"/>
  </si>
  <si>
    <t>0.5欧</t>
    <phoneticPr fontId="1" type="noConversion"/>
  </si>
  <si>
    <t>14欧</t>
    <phoneticPr fontId="1" type="noConversion"/>
  </si>
  <si>
    <t>10.1欧</t>
    <phoneticPr fontId="1" type="noConversion"/>
  </si>
  <si>
    <t>1.5欧</t>
    <phoneticPr fontId="1" type="noConversion"/>
  </si>
  <si>
    <t>2.69欧</t>
    <phoneticPr fontId="1" type="noConversion"/>
  </si>
  <si>
    <t>1.4欧</t>
    <phoneticPr fontId="1" type="noConversion"/>
  </si>
  <si>
    <t>13.1欧</t>
    <phoneticPr fontId="1" type="noConversion"/>
  </si>
  <si>
    <t>59.32欧</t>
    <phoneticPr fontId="1" type="noConversion"/>
  </si>
  <si>
    <t>12欧</t>
    <phoneticPr fontId="1" type="noConversion"/>
  </si>
  <si>
    <t>1.64欧</t>
    <phoneticPr fontId="1" type="noConversion"/>
  </si>
  <si>
    <t>16.7欧</t>
    <phoneticPr fontId="1" type="noConversion"/>
  </si>
  <si>
    <t>林晓彬</t>
  </si>
  <si>
    <t>林晓彬</t>
    <phoneticPr fontId="1" type="noConversion"/>
  </si>
  <si>
    <t>LXB20231117</t>
    <phoneticPr fontId="1" type="noConversion"/>
  </si>
  <si>
    <t>未报销</t>
  </si>
  <si>
    <t>LXXH20231120</t>
    <phoneticPr fontId="1" type="noConversion"/>
  </si>
  <si>
    <t>5晚住宿没有单据</t>
    <phoneticPr fontId="1" type="noConversion"/>
  </si>
  <si>
    <t>5.78欧</t>
    <phoneticPr fontId="1" type="noConversion"/>
  </si>
  <si>
    <t>4欧</t>
    <phoneticPr fontId="1" type="noConversion"/>
  </si>
  <si>
    <t>5欧</t>
    <phoneticPr fontId="1" type="noConversion"/>
  </si>
  <si>
    <t>37.75欧</t>
    <phoneticPr fontId="1" type="noConversion"/>
  </si>
  <si>
    <t>11.63欧</t>
    <phoneticPr fontId="1" type="noConversion"/>
  </si>
  <si>
    <t>9欧</t>
    <phoneticPr fontId="1" type="noConversion"/>
  </si>
  <si>
    <t>4.5欧</t>
    <phoneticPr fontId="1" type="noConversion"/>
  </si>
  <si>
    <t>13.25欧</t>
    <phoneticPr fontId="1" type="noConversion"/>
  </si>
  <si>
    <t>22欧</t>
    <phoneticPr fontId="1" type="noConversion"/>
  </si>
  <si>
    <t>23欧</t>
    <phoneticPr fontId="1" type="noConversion"/>
  </si>
  <si>
    <t>29.9欧</t>
    <phoneticPr fontId="1" type="noConversion"/>
  </si>
  <si>
    <t>SYC20231121</t>
    <phoneticPr fontId="1" type="noConversion"/>
  </si>
  <si>
    <t>货改一起住</t>
    <phoneticPr fontId="1" type="noConversion"/>
  </si>
  <si>
    <t>20231116-20231118</t>
    <phoneticPr fontId="1" type="noConversion"/>
  </si>
  <si>
    <t>MJC20231122</t>
    <phoneticPr fontId="1" type="noConversion"/>
  </si>
  <si>
    <t>DDW20231122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</si>
</sst>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\ [$€-1];[Red]\-#,##0.00\ [$€-1]"/>
    <numFmt numFmtId="177" formatCode="dd/mm/yyyy"/>
    <numFmt numFmtId="178" formatCode="yyyy\-mm\-dd;@"/>
    <numFmt numFmtId="179" formatCode="#,##0.00_-\ [$€-1];[Red]#,##0.00\-\ [$€-1]"/>
    <numFmt numFmtId="180" formatCode="#,##0_ ;[Red]\-#,##0\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8"/>
      <color rgb="FF555555"/>
      <name val="Consolas"/>
      <family val="3"/>
    </font>
    <font>
      <b/>
      <sz val="8"/>
      <color rgb="FF333333"/>
      <name val="微软雅黑"/>
      <family val="2"/>
      <charset val="134"/>
    </font>
    <font>
      <strike/>
      <sz val="11"/>
      <color theme="1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D8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2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7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2" fillId="6" borderId="0" xfId="0" applyFont="1" applyFill="1"/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2" fillId="1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76" fontId="2" fillId="8" borderId="0" xfId="0" applyNumberFormat="1" applyFont="1" applyFill="1"/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13" borderId="1" xfId="0" applyFill="1" applyBorder="1"/>
    <xf numFmtId="176" fontId="7" fillId="0" borderId="1" xfId="0" applyNumberFormat="1" applyFont="1" applyBorder="1"/>
    <xf numFmtId="176" fontId="7" fillId="15" borderId="1" xfId="0" applyNumberFormat="1" applyFont="1" applyFill="1" applyBorder="1"/>
    <xf numFmtId="176" fontId="2" fillId="0" borderId="1" xfId="0" applyNumberFormat="1" applyFont="1" applyBorder="1"/>
    <xf numFmtId="0" fontId="0" fillId="15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0" borderId="1" xfId="0" applyBorder="1"/>
    <xf numFmtId="176" fontId="0" fillId="0" borderId="1" xfId="0" applyNumberFormat="1" applyBorder="1"/>
    <xf numFmtId="0" fontId="2" fillId="5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right" vertic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7" xfId="0" applyBorder="1"/>
    <xf numFmtId="176" fontId="0" fillId="18" borderId="0" xfId="0" applyNumberForma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76" fontId="2" fillId="0" borderId="8" xfId="0" applyNumberFormat="1" applyFont="1" applyBorder="1"/>
    <xf numFmtId="0" fontId="2" fillId="18" borderId="1" xfId="0" applyFont="1" applyFill="1" applyBorder="1" applyAlignment="1">
      <alignment horizontal="left" vertical="center"/>
    </xf>
    <xf numFmtId="180" fontId="2" fillId="0" borderId="1" xfId="0" applyNumberFormat="1" applyFont="1" applyBorder="1"/>
    <xf numFmtId="0" fontId="0" fillId="18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0" fontId="10" fillId="0" borderId="0" xfId="0" applyFont="1"/>
    <xf numFmtId="0" fontId="11" fillId="0" borderId="0" xfId="0" applyFont="1"/>
    <xf numFmtId="176" fontId="0" fillId="0" borderId="0" xfId="0" applyNumberFormat="1" applyAlignment="1">
      <alignment vertical="center" wrapText="1"/>
    </xf>
    <xf numFmtId="177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178" fontId="2" fillId="10" borderId="1" xfId="0" applyNumberFormat="1" applyFont="1" applyFill="1" applyBorder="1" applyAlignment="1">
      <alignment horizontal="center" vertical="center"/>
    </xf>
    <xf numFmtId="178" fontId="2" fillId="2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0" fontId="0" fillId="20" borderId="1" xfId="0" applyFill="1" applyBorder="1"/>
    <xf numFmtId="0" fontId="0" fillId="6" borderId="0" xfId="0" applyFill="1"/>
    <xf numFmtId="0" fontId="2" fillId="10" borderId="0" xfId="0" applyFont="1" applyFill="1" applyAlignment="1">
      <alignment horizontal="center" vertical="center"/>
    </xf>
    <xf numFmtId="176" fontId="2" fillId="0" borderId="0" xfId="0" applyNumberFormat="1" applyFont="1"/>
    <xf numFmtId="0" fontId="0" fillId="18" borderId="0" xfId="0" applyFill="1"/>
    <xf numFmtId="176" fontId="8" fillId="0" borderId="0" xfId="0" applyNumberFormat="1" applyFont="1"/>
    <xf numFmtId="0" fontId="8" fillId="0" borderId="0" xfId="0" applyFont="1"/>
    <xf numFmtId="176" fontId="9" fillId="0" borderId="0" xfId="0" applyNumberFormat="1" applyFont="1"/>
    <xf numFmtId="0" fontId="0" fillId="18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AD8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各人报销</a:t>
            </a:r>
            <a:r>
              <a:rPr lang="en-US" altLang="zh-CN"/>
              <a:t>-</a:t>
            </a:r>
            <a:r>
              <a:rPr lang="zh-CN" altLang="en-US"/>
              <a:t>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业务员报销汇总!$V$2</c:f>
              <c:strCache>
                <c:ptCount val="1"/>
                <c:pt idx="0">
                  <c:v>报销合计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业务员报销汇总!$B$3:$B$18</c:f>
              <c:strCache>
                <c:ptCount val="16"/>
                <c:pt idx="0">
                  <c:v>董大蔚</c:v>
                </c:pt>
                <c:pt idx="1">
                  <c:v>高李杨</c:v>
                </c:pt>
                <c:pt idx="2">
                  <c:v>梅佳策</c:v>
                </c:pt>
                <c:pt idx="3">
                  <c:v>王仁刚</c:v>
                </c:pt>
                <c:pt idx="4">
                  <c:v>张俊</c:v>
                </c:pt>
                <c:pt idx="5">
                  <c:v>黄子航</c:v>
                </c:pt>
                <c:pt idx="6">
                  <c:v>林凯</c:v>
                </c:pt>
                <c:pt idx="7">
                  <c:v>陆夏小华</c:v>
                </c:pt>
                <c:pt idx="8">
                  <c:v>盛杰</c:v>
                </c:pt>
                <c:pt idx="9">
                  <c:v>孙岩成</c:v>
                </c:pt>
                <c:pt idx="10">
                  <c:v>姚雄</c:v>
                </c:pt>
                <c:pt idx="11">
                  <c:v>高李杨-销售</c:v>
                </c:pt>
                <c:pt idx="12">
                  <c:v>王梦梦-仓库</c:v>
                </c:pt>
                <c:pt idx="13">
                  <c:v>王梦梦-货改</c:v>
                </c:pt>
                <c:pt idx="14">
                  <c:v>王梦梦-销售</c:v>
                </c:pt>
                <c:pt idx="15">
                  <c:v>王梦梦-行政</c:v>
                </c:pt>
              </c:strCache>
            </c:strRef>
          </c:cat>
          <c:val>
            <c:numRef>
              <c:f>业务员报销汇总!$V$3:$V$18</c:f>
              <c:numCache>
                <c:formatCode>#,##0.00\ [$€-1];[Red]\-#,##0.00\ [$€-1]</c:formatCode>
                <c:ptCount val="16"/>
                <c:pt idx="0">
                  <c:v>2111.8999999999996</c:v>
                </c:pt>
                <c:pt idx="1">
                  <c:v>267.89999999999998</c:v>
                </c:pt>
                <c:pt idx="2">
                  <c:v>3518.46</c:v>
                </c:pt>
                <c:pt idx="3">
                  <c:v>47</c:v>
                </c:pt>
                <c:pt idx="4">
                  <c:v>78.5</c:v>
                </c:pt>
                <c:pt idx="5">
                  <c:v>1741.4400000000003</c:v>
                </c:pt>
                <c:pt idx="6">
                  <c:v>3490.5</c:v>
                </c:pt>
                <c:pt idx="7">
                  <c:v>2081</c:v>
                </c:pt>
                <c:pt idx="8">
                  <c:v>1876.1899999999998</c:v>
                </c:pt>
                <c:pt idx="9">
                  <c:v>2456.4700000000003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D73-9CB9-016166A4EF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274480"/>
        <c:axId val="486976688"/>
      </c:barChart>
      <c:catAx>
        <c:axId val="553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76688"/>
        <c:crosses val="autoZero"/>
        <c:auto val="1"/>
        <c:lblAlgn val="ctr"/>
        <c:lblOffset val="100"/>
        <c:noMultiLvlLbl val="0"/>
      </c:catAx>
      <c:valAx>
        <c:axId val="486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部门报销</a:t>
            </a:r>
            <a:r>
              <a:rPr lang="en-US" altLang="zh-CN"/>
              <a:t>-</a:t>
            </a:r>
            <a:r>
              <a:rPr lang="zh-CN" altLang="en-US"/>
              <a:t>统计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业务员报销汇总!$B$22:$B$25</c:f>
              <c:strCache>
                <c:ptCount val="4"/>
                <c:pt idx="0">
                  <c:v>货改-合计</c:v>
                </c:pt>
                <c:pt idx="1">
                  <c:v>销售-合计</c:v>
                </c:pt>
                <c:pt idx="2">
                  <c:v>仓库-合计</c:v>
                </c:pt>
                <c:pt idx="3">
                  <c:v>行政-合计</c:v>
                </c:pt>
              </c:strCache>
            </c:strRef>
          </c:cat>
          <c:val>
            <c:numRef>
              <c:f>业务员报销汇总!$C$22:$C$25</c:f>
              <c:numCache>
                <c:formatCode>#,##0.00\ [$€-1];[Red]\-#,##0.00\ [$€-1]</c:formatCode>
                <c:ptCount val="4"/>
                <c:pt idx="0">
                  <c:v>5898.26</c:v>
                </c:pt>
                <c:pt idx="1">
                  <c:v>11645.600000000002</c:v>
                </c:pt>
                <c:pt idx="2">
                  <c:v>125.5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CF0-B480-6E4A6BC5C4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262880"/>
        <c:axId val="486993968"/>
      </c:barChart>
      <c:catAx>
        <c:axId val="5532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93968"/>
        <c:crosses val="autoZero"/>
        <c:auto val="1"/>
        <c:lblAlgn val="ctr"/>
        <c:lblOffset val="100"/>
        <c:noMultiLvlLbl val="0"/>
      </c:catAx>
      <c:valAx>
        <c:axId val="48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报销分类</a:t>
            </a:r>
            <a:r>
              <a:rPr lang="en-US" altLang="zh-CN"/>
              <a:t>-</a:t>
            </a:r>
            <a:r>
              <a:rPr lang="zh-CN" altLang="en-US"/>
              <a:t>统计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业务员报销汇总!$C$2:$T$2</c:f>
              <c:strCache>
                <c:ptCount val="18"/>
                <c:pt idx="0">
                  <c:v>住宿费</c:v>
                </c:pt>
                <c:pt idx="1">
                  <c:v>加油费</c:v>
                </c:pt>
                <c:pt idx="2">
                  <c:v>过路/停车</c:v>
                </c:pt>
                <c:pt idx="3">
                  <c:v>招待费</c:v>
                </c:pt>
                <c:pt idx="4">
                  <c:v>餐饮费</c:v>
                </c:pt>
                <c:pt idx="5">
                  <c:v>其他</c:v>
                </c:pt>
                <c:pt idx="6">
                  <c:v>私车公用</c:v>
                </c:pt>
                <c:pt idx="7">
                  <c:v>货改-网片</c:v>
                </c:pt>
                <c:pt idx="8">
                  <c:v>维护-网片</c:v>
                </c:pt>
                <c:pt idx="9">
                  <c:v>车辆维修</c:v>
                </c:pt>
                <c:pt idx="10">
                  <c:v>车辆保养</c:v>
                </c:pt>
                <c:pt idx="11">
                  <c:v>仓库加班餐费</c:v>
                </c:pt>
                <c:pt idx="12">
                  <c:v>仓库_打包膜</c:v>
                </c:pt>
                <c:pt idx="13">
                  <c:v>仓库买Palet</c:v>
                </c:pt>
                <c:pt idx="14">
                  <c:v>行政报销</c:v>
                </c:pt>
                <c:pt idx="15">
                  <c:v>机票</c:v>
                </c:pt>
                <c:pt idx="16">
                  <c:v>火车票</c:v>
                </c:pt>
                <c:pt idx="17">
                  <c:v>打车</c:v>
                </c:pt>
              </c:strCache>
            </c:strRef>
          </c:cat>
          <c:val>
            <c:numRef>
              <c:f>业务员报销汇总!$C$20:$T$20</c:f>
              <c:numCache>
                <c:formatCode>#,##0.00\ [$€-1];[Red]\-#,##0.00\ [$€-1]</c:formatCode>
                <c:ptCount val="18"/>
                <c:pt idx="0">
                  <c:v>3539.2</c:v>
                </c:pt>
                <c:pt idx="1">
                  <c:v>3495.69</c:v>
                </c:pt>
                <c:pt idx="2">
                  <c:v>306.75</c:v>
                </c:pt>
                <c:pt idx="3">
                  <c:v>3977.21</c:v>
                </c:pt>
                <c:pt idx="4">
                  <c:v>3193.15</c:v>
                </c:pt>
                <c:pt idx="5">
                  <c:v>532.79999999999995</c:v>
                </c:pt>
                <c:pt idx="6">
                  <c:v>677.81000000000006</c:v>
                </c:pt>
                <c:pt idx="7">
                  <c:v>1248</c:v>
                </c:pt>
                <c:pt idx="8">
                  <c:v>327.5</c:v>
                </c:pt>
                <c:pt idx="9">
                  <c:v>240</c:v>
                </c:pt>
                <c:pt idx="10">
                  <c:v>5.75</c:v>
                </c:pt>
                <c:pt idx="11">
                  <c:v>125.5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41AF-B0B3-497E227110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0048944"/>
        <c:axId val="1304741904"/>
      </c:barChart>
      <c:catAx>
        <c:axId val="1630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741904"/>
        <c:crosses val="autoZero"/>
        <c:auto val="1"/>
        <c:lblAlgn val="ctr"/>
        <c:lblOffset val="100"/>
        <c:noMultiLvlLbl val="0"/>
      </c:catAx>
      <c:valAx>
        <c:axId val="13047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0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584834</xdr:colOff>
      <xdr:row>20</xdr:row>
      <xdr:rowOff>129546</xdr:rowOff>
    </xdr:from>
    <xdr:to>
      <xdr:col>21</xdr:col>
      <xdr:colOff>40004</xdr:colOff>
      <xdr:row>33</xdr:row>
      <xdr:rowOff>130969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764A3F-5E12-826B-3787-17B7F9DE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771531</xdr:colOff>
      <xdr:row>20</xdr:row>
      <xdr:rowOff>129540</xdr:rowOff>
    </xdr:from>
    <xdr:to>
      <xdr:col>8</xdr:col>
      <xdr:colOff>552456</xdr:colOff>
      <xdr:row>33</xdr:row>
      <xdr:rowOff>139065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3BA666-B23A-A744-23FF-46F27D7D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710565</xdr:colOff>
      <xdr:row>34</xdr:row>
      <xdr:rowOff>9524</xdr:rowOff>
    </xdr:from>
    <xdr:to>
      <xdr:col>21</xdr:col>
      <xdr:colOff>28575</xdr:colOff>
      <xdr:row>62</xdr:row>
      <xdr:rowOff>45719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D188AE-613F-D564-5F05-10054F31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C21" totalsRowShown="0" headerRowDxfId="12" dataDxfId="11">
  <autoFilter ref="C1:C21" xr:uid="{00000000-0009-0000-0100-000001000000}"/>
  <sortState xmlns:xlrd2="http://schemas.microsoft.com/office/spreadsheetml/2017/richdata2" ref="C2:C20">
    <sortCondition ref="C1:C20"/>
  </sortState>
  <tableColumns count="1">
    <tableColumn id="1" xr3:uid="{00000000-0010-0000-0000-000001000000}" name="姓名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G1:G6" totalsRowShown="0" headerRowDxfId="9" dataDxfId="8">
  <autoFilter ref="G1:G6" xr:uid="{00000000-0009-0000-0100-000002000000}"/>
  <tableColumns count="1">
    <tableColumn id="1" xr3:uid="{00000000-0010-0000-0100-000001000000}" name="部门类型" dataDxfId="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5544B-F27C-4FE3-8EE6-F569BB0694A6}" name="表3" displayName="表3" ref="A1:A21" totalsRowShown="0" headerRowDxfId="6">
  <autoFilter ref="A1:A21" xr:uid="{EDFB46D3-40E9-44C5-8F5E-4823EC435454}"/>
  <tableColumns count="1">
    <tableColumn id="1" xr3:uid="{9308648F-5A26-4335-8A41-0E59E1D22FFB}" name="报销类型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M1432"/>
  <sheetViews>
    <sheetView tabSelected="1" workbookViewId="0">
      <pane ySplit="1" topLeftCell="A1401" activePane="bottomLeft" state="frozen"/>
      <selection pane="bottomLeft" activeCell="E1435" sqref="E1435"/>
    </sheetView>
  </sheetViews>
  <sheetFormatPr defaultRowHeight="13.8" x14ac:dyDescent="0.25"/>
  <cols>
    <col min="1" max="1" width="13" style="3" customWidth="1"/>
    <col min="2" max="2" width="11.88671875" style="18" customWidth="1"/>
    <col min="3" max="3" width="12.109375" style="3" customWidth="1"/>
    <col min="4" max="4" width="13.88671875" style="30" customWidth="1"/>
    <col min="5" max="5" width="55.109375" style="24" customWidth="1"/>
    <col min="6" max="6" width="10.44140625" style="70" customWidth="1"/>
    <col min="7" max="7" width="22.109375" style="70" customWidth="1"/>
    <col min="8" max="8" width="12.109375" style="29" customWidth="1"/>
    <col min="9" max="10" width="12.109375" style="3" customWidth="1"/>
    <col min="11" max="11" width="12.6640625" style="75" customWidth="1"/>
    <col min="12" max="12" width="12.6640625" style="76" customWidth="1"/>
    <col min="13" max="13" width="8.88671875" style="21"/>
  </cols>
  <sheetData>
    <row r="1" spans="1:13" x14ac:dyDescent="0.25">
      <c r="A1" s="5" t="s">
        <v>6</v>
      </c>
      <c r="B1" s="17" t="s">
        <v>238</v>
      </c>
      <c r="C1" s="5" t="s">
        <v>0</v>
      </c>
      <c r="D1" s="6" t="s">
        <v>1</v>
      </c>
      <c r="E1" s="23" t="s">
        <v>2</v>
      </c>
      <c r="F1" s="5" t="s">
        <v>3</v>
      </c>
      <c r="G1" s="5" t="s">
        <v>4</v>
      </c>
      <c r="H1" s="19" t="s">
        <v>237</v>
      </c>
      <c r="I1" s="19" t="s">
        <v>269</v>
      </c>
      <c r="J1" s="19" t="s">
        <v>270</v>
      </c>
      <c r="K1" s="73" t="s">
        <v>450</v>
      </c>
      <c r="L1" s="74" t="s">
        <v>451</v>
      </c>
      <c r="M1" s="19" t="s">
        <v>626</v>
      </c>
    </row>
    <row r="2" spans="1:13" x14ac:dyDescent="0.25">
      <c r="A2" s="3" t="s">
        <v>20</v>
      </c>
      <c r="B2" s="18">
        <v>45120</v>
      </c>
      <c r="C2" s="21" t="s">
        <v>21</v>
      </c>
      <c r="D2" s="30">
        <v>72</v>
      </c>
      <c r="F2" s="70" t="s">
        <v>28</v>
      </c>
      <c r="G2" s="70" t="s">
        <v>26</v>
      </c>
      <c r="H2" s="29">
        <v>45124</v>
      </c>
      <c r="M2" s="21">
        <f>MONTH(B2)</f>
        <v>7</v>
      </c>
    </row>
    <row r="3" spans="1:13" x14ac:dyDescent="0.25">
      <c r="A3" s="3" t="s">
        <v>20</v>
      </c>
      <c r="B3" s="18">
        <v>45121</v>
      </c>
      <c r="C3" s="21" t="s">
        <v>21</v>
      </c>
      <c r="D3" s="30">
        <v>80</v>
      </c>
      <c r="F3" s="70" t="s">
        <v>28</v>
      </c>
      <c r="G3" s="70" t="s">
        <v>26</v>
      </c>
      <c r="H3" s="29">
        <v>45124</v>
      </c>
      <c r="M3" s="21">
        <f t="shared" ref="M3:M66" si="0">MONTH(B3)</f>
        <v>7</v>
      </c>
    </row>
    <row r="4" spans="1:13" x14ac:dyDescent="0.25">
      <c r="A4" s="3" t="s">
        <v>20</v>
      </c>
      <c r="B4" s="18">
        <v>45119</v>
      </c>
      <c r="C4" s="21" t="s">
        <v>22</v>
      </c>
      <c r="D4" s="30">
        <v>77</v>
      </c>
      <c r="F4" s="70" t="s">
        <v>28</v>
      </c>
      <c r="G4" s="70" t="s">
        <v>26</v>
      </c>
      <c r="H4" s="29">
        <v>45124</v>
      </c>
      <c r="M4" s="21">
        <f t="shared" si="0"/>
        <v>7</v>
      </c>
    </row>
    <row r="5" spans="1:13" x14ac:dyDescent="0.25">
      <c r="A5" s="3" t="s">
        <v>20</v>
      </c>
      <c r="B5" s="18">
        <v>45120</v>
      </c>
      <c r="C5" s="21" t="s">
        <v>22</v>
      </c>
      <c r="D5" s="30">
        <v>57.3</v>
      </c>
      <c r="F5" s="70" t="s">
        <v>28</v>
      </c>
      <c r="G5" s="70" t="s">
        <v>26</v>
      </c>
      <c r="H5" s="29">
        <v>45124</v>
      </c>
      <c r="M5" s="21">
        <f t="shared" si="0"/>
        <v>7</v>
      </c>
    </row>
    <row r="6" spans="1:13" x14ac:dyDescent="0.25">
      <c r="A6" s="3" t="s">
        <v>20</v>
      </c>
      <c r="B6" s="18">
        <v>45122</v>
      </c>
      <c r="C6" s="21" t="s">
        <v>22</v>
      </c>
      <c r="D6" s="30">
        <v>78.010000000000005</v>
      </c>
      <c r="F6" s="70" t="s">
        <v>28</v>
      </c>
      <c r="G6" s="70" t="s">
        <v>26</v>
      </c>
      <c r="H6" s="29">
        <v>45124</v>
      </c>
      <c r="M6" s="21">
        <f t="shared" si="0"/>
        <v>7</v>
      </c>
    </row>
    <row r="7" spans="1:13" x14ac:dyDescent="0.25">
      <c r="A7" s="3" t="s">
        <v>20</v>
      </c>
      <c r="B7" s="18">
        <v>45120</v>
      </c>
      <c r="C7" s="21" t="s">
        <v>500</v>
      </c>
      <c r="D7" s="30">
        <v>6.4</v>
      </c>
      <c r="F7" s="70" t="s">
        <v>28</v>
      </c>
      <c r="G7" s="70" t="s">
        <v>26</v>
      </c>
      <c r="H7" s="29">
        <v>45124</v>
      </c>
      <c r="M7" s="21">
        <f t="shared" si="0"/>
        <v>7</v>
      </c>
    </row>
    <row r="8" spans="1:13" x14ac:dyDescent="0.25">
      <c r="A8" s="3" t="s">
        <v>20</v>
      </c>
      <c r="B8" s="18">
        <v>45120</v>
      </c>
      <c r="C8" s="21" t="s">
        <v>500</v>
      </c>
      <c r="D8" s="30">
        <v>13.9</v>
      </c>
      <c r="F8" s="70" t="s">
        <v>28</v>
      </c>
      <c r="G8" s="70" t="s">
        <v>26</v>
      </c>
      <c r="H8" s="29">
        <v>45124</v>
      </c>
      <c r="M8" s="21">
        <f t="shared" si="0"/>
        <v>7</v>
      </c>
    </row>
    <row r="9" spans="1:13" x14ac:dyDescent="0.25">
      <c r="A9" s="3" t="s">
        <v>20</v>
      </c>
      <c r="B9" s="18">
        <v>45120</v>
      </c>
      <c r="C9" s="21" t="s">
        <v>500</v>
      </c>
      <c r="D9" s="30">
        <v>1.35</v>
      </c>
      <c r="F9" s="70" t="s">
        <v>28</v>
      </c>
      <c r="G9" s="70" t="s">
        <v>26</v>
      </c>
      <c r="H9" s="29">
        <v>45124</v>
      </c>
      <c r="M9" s="21">
        <f t="shared" si="0"/>
        <v>7</v>
      </c>
    </row>
    <row r="10" spans="1:13" x14ac:dyDescent="0.25">
      <c r="A10" s="3" t="s">
        <v>20</v>
      </c>
      <c r="B10" s="18">
        <v>45120</v>
      </c>
      <c r="C10" s="21" t="s">
        <v>500</v>
      </c>
      <c r="D10" s="30">
        <v>4.3</v>
      </c>
      <c r="F10" s="70" t="s">
        <v>28</v>
      </c>
      <c r="G10" s="70" t="s">
        <v>26</v>
      </c>
      <c r="H10" s="29">
        <v>45124</v>
      </c>
      <c r="M10" s="21">
        <f t="shared" si="0"/>
        <v>7</v>
      </c>
    </row>
    <row r="11" spans="1:13" x14ac:dyDescent="0.25">
      <c r="A11" s="3" t="s">
        <v>20</v>
      </c>
      <c r="B11" s="18">
        <v>45121</v>
      </c>
      <c r="C11" s="21" t="s">
        <v>500</v>
      </c>
      <c r="D11" s="30">
        <v>7.45</v>
      </c>
      <c r="F11" s="70" t="s">
        <v>28</v>
      </c>
      <c r="G11" s="70" t="s">
        <v>26</v>
      </c>
      <c r="H11" s="29">
        <v>45124</v>
      </c>
      <c r="M11" s="21">
        <f t="shared" si="0"/>
        <v>7</v>
      </c>
    </row>
    <row r="12" spans="1:13" x14ac:dyDescent="0.25">
      <c r="A12" s="3" t="s">
        <v>20</v>
      </c>
      <c r="B12" s="18">
        <v>45121</v>
      </c>
      <c r="C12" s="21" t="s">
        <v>500</v>
      </c>
      <c r="D12" s="30">
        <v>2.85</v>
      </c>
      <c r="F12" s="70" t="s">
        <v>28</v>
      </c>
      <c r="G12" s="70" t="s">
        <v>26</v>
      </c>
      <c r="H12" s="29">
        <v>45124</v>
      </c>
      <c r="M12" s="21">
        <f t="shared" si="0"/>
        <v>7</v>
      </c>
    </row>
    <row r="13" spans="1:13" x14ac:dyDescent="0.25">
      <c r="A13" s="3" t="s">
        <v>20</v>
      </c>
      <c r="B13" s="18">
        <v>45122</v>
      </c>
      <c r="C13" s="21" t="s">
        <v>500</v>
      </c>
      <c r="D13" s="30">
        <v>5.6</v>
      </c>
      <c r="F13" s="70" t="s">
        <v>28</v>
      </c>
      <c r="G13" s="70" t="s">
        <v>26</v>
      </c>
      <c r="H13" s="29">
        <v>45124</v>
      </c>
      <c r="M13" s="21">
        <f t="shared" si="0"/>
        <v>7</v>
      </c>
    </row>
    <row r="14" spans="1:13" x14ac:dyDescent="0.25">
      <c r="A14" s="3" t="s">
        <v>20</v>
      </c>
      <c r="B14" s="18">
        <v>45122</v>
      </c>
      <c r="C14" s="21" t="s">
        <v>500</v>
      </c>
      <c r="D14" s="30">
        <v>2.4500000000000002</v>
      </c>
      <c r="F14" s="70" t="s">
        <v>28</v>
      </c>
      <c r="G14" s="70" t="s">
        <v>26</v>
      </c>
      <c r="H14" s="29">
        <v>45124</v>
      </c>
      <c r="M14" s="21">
        <f t="shared" si="0"/>
        <v>7</v>
      </c>
    </row>
    <row r="15" spans="1:13" x14ac:dyDescent="0.25">
      <c r="A15" s="3" t="s">
        <v>20</v>
      </c>
      <c r="B15" s="18">
        <v>45124</v>
      </c>
      <c r="C15" s="21" t="s">
        <v>500</v>
      </c>
      <c r="D15" s="30">
        <v>13.96</v>
      </c>
      <c r="E15" s="24" t="s">
        <v>24</v>
      </c>
      <c r="F15" s="70" t="s">
        <v>28</v>
      </c>
      <c r="G15" s="70" t="s">
        <v>26</v>
      </c>
      <c r="H15" s="29">
        <v>45124</v>
      </c>
      <c r="M15" s="21">
        <f t="shared" si="0"/>
        <v>7</v>
      </c>
    </row>
    <row r="16" spans="1:13" x14ac:dyDescent="0.25">
      <c r="A16" s="3" t="s">
        <v>20</v>
      </c>
      <c r="B16" s="18">
        <v>45120</v>
      </c>
      <c r="C16" s="21" t="s">
        <v>23</v>
      </c>
      <c r="D16" s="30">
        <v>25</v>
      </c>
      <c r="F16" s="70" t="s">
        <v>28</v>
      </c>
      <c r="G16" s="70" t="s">
        <v>26</v>
      </c>
      <c r="H16" s="29">
        <v>45124</v>
      </c>
      <c r="M16" s="21">
        <f t="shared" si="0"/>
        <v>7</v>
      </c>
    </row>
    <row r="17" spans="1:13" x14ac:dyDescent="0.25">
      <c r="A17" s="3" t="s">
        <v>20</v>
      </c>
      <c r="B17" s="18">
        <v>45120</v>
      </c>
      <c r="C17" s="21" t="s">
        <v>23</v>
      </c>
      <c r="D17" s="30">
        <v>4.95</v>
      </c>
      <c r="F17" s="70" t="s">
        <v>28</v>
      </c>
      <c r="G17" s="70" t="s">
        <v>26</v>
      </c>
      <c r="H17" s="29">
        <v>45124</v>
      </c>
      <c r="M17" s="21">
        <f t="shared" si="0"/>
        <v>7</v>
      </c>
    </row>
    <row r="18" spans="1:13" x14ac:dyDescent="0.25">
      <c r="A18" s="3" t="s">
        <v>20</v>
      </c>
      <c r="B18" s="18">
        <v>45121</v>
      </c>
      <c r="C18" s="21" t="s">
        <v>23</v>
      </c>
      <c r="D18" s="30">
        <v>30</v>
      </c>
      <c r="F18" s="70" t="s">
        <v>28</v>
      </c>
      <c r="G18" s="70" t="s">
        <v>26</v>
      </c>
      <c r="H18" s="29">
        <v>45124</v>
      </c>
      <c r="M18" s="21">
        <f t="shared" si="0"/>
        <v>7</v>
      </c>
    </row>
    <row r="19" spans="1:13" x14ac:dyDescent="0.25">
      <c r="A19" s="3" t="s">
        <v>20</v>
      </c>
      <c r="B19" s="18">
        <v>45121</v>
      </c>
      <c r="C19" s="21" t="s">
        <v>23</v>
      </c>
      <c r="D19" s="30">
        <v>29.36</v>
      </c>
      <c r="F19" s="70" t="s">
        <v>28</v>
      </c>
      <c r="G19" s="70" t="s">
        <v>26</v>
      </c>
      <c r="H19" s="29">
        <v>45124</v>
      </c>
      <c r="M19" s="21">
        <f t="shared" si="0"/>
        <v>7</v>
      </c>
    </row>
    <row r="20" spans="1:13" x14ac:dyDescent="0.25">
      <c r="A20" s="3" t="s">
        <v>20</v>
      </c>
      <c r="B20" s="18">
        <v>45121</v>
      </c>
      <c r="C20" s="21" t="s">
        <v>23</v>
      </c>
      <c r="D20" s="30">
        <v>18.100000000000001</v>
      </c>
      <c r="F20" s="70" t="s">
        <v>28</v>
      </c>
      <c r="G20" s="70" t="s">
        <v>26</v>
      </c>
      <c r="H20" s="29">
        <v>45124</v>
      </c>
      <c r="M20" s="21">
        <f t="shared" si="0"/>
        <v>7</v>
      </c>
    </row>
    <row r="21" spans="1:13" x14ac:dyDescent="0.25">
      <c r="A21" s="3" t="s">
        <v>20</v>
      </c>
      <c r="B21" s="18">
        <v>45122</v>
      </c>
      <c r="C21" s="21" t="s">
        <v>23</v>
      </c>
      <c r="D21" s="30">
        <v>10.5</v>
      </c>
      <c r="F21" s="70" t="s">
        <v>28</v>
      </c>
      <c r="G21" s="70" t="s">
        <v>26</v>
      </c>
      <c r="H21" s="29">
        <v>45124</v>
      </c>
      <c r="M21" s="21">
        <f t="shared" si="0"/>
        <v>7</v>
      </c>
    </row>
    <row r="22" spans="1:13" x14ac:dyDescent="0.25">
      <c r="A22" s="3" t="s">
        <v>20</v>
      </c>
      <c r="B22" s="18">
        <v>45124</v>
      </c>
      <c r="C22" s="21" t="s">
        <v>23</v>
      </c>
      <c r="D22" s="30">
        <v>22.5</v>
      </c>
      <c r="E22" s="24" t="s">
        <v>25</v>
      </c>
      <c r="F22" s="70" t="s">
        <v>28</v>
      </c>
      <c r="G22" s="70" t="s">
        <v>26</v>
      </c>
      <c r="H22" s="29">
        <v>45124</v>
      </c>
      <c r="M22" s="21">
        <f t="shared" si="0"/>
        <v>7</v>
      </c>
    </row>
    <row r="23" spans="1:13" x14ac:dyDescent="0.25">
      <c r="A23" s="3" t="s">
        <v>29</v>
      </c>
      <c r="B23" s="18">
        <v>45123</v>
      </c>
      <c r="C23" s="21" t="s">
        <v>22</v>
      </c>
      <c r="D23" s="30">
        <v>67.099999999999994</v>
      </c>
      <c r="F23" s="70" t="s">
        <v>28</v>
      </c>
      <c r="G23" s="70" t="s">
        <v>30</v>
      </c>
      <c r="H23" s="29">
        <v>45124</v>
      </c>
      <c r="M23" s="21">
        <f t="shared" si="0"/>
        <v>7</v>
      </c>
    </row>
    <row r="24" spans="1:13" x14ac:dyDescent="0.25">
      <c r="A24" s="3" t="s">
        <v>29</v>
      </c>
      <c r="B24" s="18">
        <v>45120</v>
      </c>
      <c r="C24" s="21" t="s">
        <v>22</v>
      </c>
      <c r="D24" s="30">
        <v>56.91</v>
      </c>
      <c r="F24" s="70" t="s">
        <v>28</v>
      </c>
      <c r="G24" s="70" t="s">
        <v>30</v>
      </c>
      <c r="H24" s="29">
        <v>45124</v>
      </c>
      <c r="M24" s="21">
        <f t="shared" si="0"/>
        <v>7</v>
      </c>
    </row>
    <row r="25" spans="1:13" x14ac:dyDescent="0.25">
      <c r="A25" s="3" t="s">
        <v>29</v>
      </c>
      <c r="B25" s="18">
        <v>45119</v>
      </c>
      <c r="C25" s="21" t="s">
        <v>22</v>
      </c>
      <c r="D25" s="30">
        <v>36.76</v>
      </c>
      <c r="F25" s="70" t="s">
        <v>28</v>
      </c>
      <c r="G25" s="70" t="s">
        <v>30</v>
      </c>
      <c r="H25" s="29">
        <v>45124</v>
      </c>
      <c r="M25" s="21">
        <f t="shared" si="0"/>
        <v>7</v>
      </c>
    </row>
    <row r="26" spans="1:13" x14ac:dyDescent="0.25">
      <c r="A26" s="3" t="s">
        <v>29</v>
      </c>
      <c r="B26" s="18">
        <v>45124</v>
      </c>
      <c r="C26" s="21" t="s">
        <v>23</v>
      </c>
      <c r="D26" s="30">
        <v>90</v>
      </c>
      <c r="F26" s="70" t="s">
        <v>28</v>
      </c>
      <c r="G26" s="70" t="s">
        <v>30</v>
      </c>
      <c r="H26" s="29">
        <v>45124</v>
      </c>
      <c r="M26" s="21">
        <f t="shared" si="0"/>
        <v>7</v>
      </c>
    </row>
    <row r="27" spans="1:13" x14ac:dyDescent="0.25">
      <c r="A27" s="3" t="s">
        <v>32</v>
      </c>
      <c r="B27" s="18">
        <v>45128</v>
      </c>
      <c r="C27" s="21" t="s">
        <v>500</v>
      </c>
      <c r="D27" s="30">
        <v>14.3</v>
      </c>
      <c r="F27" s="70" t="s">
        <v>28</v>
      </c>
      <c r="G27" s="70" t="s">
        <v>34</v>
      </c>
      <c r="H27" s="29">
        <v>45133</v>
      </c>
      <c r="M27" s="21">
        <f t="shared" si="0"/>
        <v>7</v>
      </c>
    </row>
    <row r="28" spans="1:13" x14ac:dyDescent="0.25">
      <c r="A28" s="3" t="s">
        <v>32</v>
      </c>
      <c r="B28" s="18">
        <v>45128</v>
      </c>
      <c r="C28" s="21" t="s">
        <v>500</v>
      </c>
      <c r="D28" s="30">
        <v>13.9</v>
      </c>
      <c r="F28" s="70" t="s">
        <v>28</v>
      </c>
      <c r="G28" s="70" t="s">
        <v>33</v>
      </c>
      <c r="H28" s="29">
        <v>45133</v>
      </c>
      <c r="M28" s="21">
        <f t="shared" si="0"/>
        <v>7</v>
      </c>
    </row>
    <row r="29" spans="1:13" x14ac:dyDescent="0.25">
      <c r="A29" s="3" t="s">
        <v>32</v>
      </c>
      <c r="B29" s="18">
        <v>45127</v>
      </c>
      <c r="C29" s="21" t="s">
        <v>500</v>
      </c>
      <c r="D29" s="30">
        <v>5.4</v>
      </c>
      <c r="F29" s="70" t="s">
        <v>28</v>
      </c>
      <c r="G29" s="70" t="s">
        <v>33</v>
      </c>
      <c r="H29" s="29">
        <v>45133</v>
      </c>
      <c r="M29" s="21">
        <f t="shared" si="0"/>
        <v>7</v>
      </c>
    </row>
    <row r="30" spans="1:13" x14ac:dyDescent="0.25">
      <c r="A30" s="3" t="s">
        <v>32</v>
      </c>
      <c r="B30" s="18">
        <v>45127</v>
      </c>
      <c r="C30" s="21" t="s">
        <v>500</v>
      </c>
      <c r="D30" s="30">
        <v>2.2999999999999998</v>
      </c>
      <c r="F30" s="70" t="s">
        <v>28</v>
      </c>
      <c r="G30" s="70" t="s">
        <v>33</v>
      </c>
      <c r="H30" s="29">
        <v>45133</v>
      </c>
      <c r="M30" s="21">
        <f t="shared" si="0"/>
        <v>7</v>
      </c>
    </row>
    <row r="31" spans="1:13" x14ac:dyDescent="0.25">
      <c r="A31" s="3" t="s">
        <v>32</v>
      </c>
      <c r="B31" s="18">
        <v>45126</v>
      </c>
      <c r="C31" s="21" t="s">
        <v>500</v>
      </c>
      <c r="D31" s="30">
        <v>2.2999999999999998</v>
      </c>
      <c r="F31" s="70" t="s">
        <v>28</v>
      </c>
      <c r="G31" s="70" t="s">
        <v>33</v>
      </c>
      <c r="H31" s="29">
        <v>45133</v>
      </c>
      <c r="M31" s="21">
        <f t="shared" si="0"/>
        <v>7</v>
      </c>
    </row>
    <row r="32" spans="1:13" x14ac:dyDescent="0.25">
      <c r="A32" s="3" t="s">
        <v>32</v>
      </c>
      <c r="B32" s="18">
        <v>45126</v>
      </c>
      <c r="C32" s="21" t="s">
        <v>500</v>
      </c>
      <c r="D32" s="30">
        <v>35.6</v>
      </c>
      <c r="F32" s="70" t="s">
        <v>28</v>
      </c>
      <c r="G32" s="70" t="s">
        <v>33</v>
      </c>
      <c r="H32" s="29">
        <v>45133</v>
      </c>
      <c r="M32" s="21">
        <f t="shared" si="0"/>
        <v>7</v>
      </c>
    </row>
    <row r="33" spans="1:13" x14ac:dyDescent="0.25">
      <c r="A33" s="3" t="s">
        <v>32</v>
      </c>
      <c r="B33" s="18">
        <v>45128</v>
      </c>
      <c r="C33" s="21" t="s">
        <v>22</v>
      </c>
      <c r="D33" s="30">
        <v>79.28</v>
      </c>
      <c r="F33" s="70" t="s">
        <v>28</v>
      </c>
      <c r="G33" s="70" t="s">
        <v>33</v>
      </c>
      <c r="H33" s="29">
        <v>45133</v>
      </c>
      <c r="M33" s="21">
        <f t="shared" si="0"/>
        <v>7</v>
      </c>
    </row>
    <row r="34" spans="1:13" x14ac:dyDescent="0.25">
      <c r="A34" s="3" t="s">
        <v>32</v>
      </c>
      <c r="B34" s="18">
        <v>45126</v>
      </c>
      <c r="C34" s="21" t="s">
        <v>22</v>
      </c>
      <c r="D34" s="30">
        <v>72.400000000000006</v>
      </c>
      <c r="F34" s="70" t="s">
        <v>28</v>
      </c>
      <c r="G34" s="70" t="s">
        <v>33</v>
      </c>
      <c r="H34" s="29">
        <v>45133</v>
      </c>
      <c r="M34" s="21">
        <f t="shared" si="0"/>
        <v>7</v>
      </c>
    </row>
    <row r="35" spans="1:13" x14ac:dyDescent="0.25">
      <c r="A35" s="3" t="s">
        <v>32</v>
      </c>
      <c r="B35" s="18">
        <v>45126</v>
      </c>
      <c r="C35" s="21" t="s">
        <v>21</v>
      </c>
      <c r="D35" s="30">
        <v>55</v>
      </c>
      <c r="F35" s="70" t="s">
        <v>28</v>
      </c>
      <c r="G35" s="70" t="s">
        <v>33</v>
      </c>
      <c r="H35" s="29">
        <v>45133</v>
      </c>
      <c r="M35" s="21">
        <f t="shared" si="0"/>
        <v>7</v>
      </c>
    </row>
    <row r="36" spans="1:13" x14ac:dyDescent="0.25">
      <c r="A36" s="3" t="s">
        <v>32</v>
      </c>
      <c r="B36" s="18">
        <v>45127</v>
      </c>
      <c r="C36" s="21" t="s">
        <v>21</v>
      </c>
      <c r="D36" s="30">
        <v>81</v>
      </c>
      <c r="E36" s="24" t="s">
        <v>42</v>
      </c>
      <c r="F36" s="70" t="s">
        <v>28</v>
      </c>
      <c r="G36" s="70" t="s">
        <v>33</v>
      </c>
      <c r="H36" s="29">
        <v>45133</v>
      </c>
      <c r="M36" s="21">
        <f t="shared" si="0"/>
        <v>7</v>
      </c>
    </row>
    <row r="37" spans="1:13" x14ac:dyDescent="0.25">
      <c r="A37" s="3" t="s">
        <v>32</v>
      </c>
      <c r="B37" s="18">
        <v>45133</v>
      </c>
      <c r="C37" s="21" t="s">
        <v>23</v>
      </c>
      <c r="D37" s="30">
        <f>3*30</f>
        <v>90</v>
      </c>
      <c r="E37" s="24" t="s">
        <v>35</v>
      </c>
      <c r="F37" s="70" t="s">
        <v>28</v>
      </c>
      <c r="G37" s="70" t="s">
        <v>33</v>
      </c>
      <c r="H37" s="29">
        <v>45133</v>
      </c>
      <c r="M37" s="21">
        <f t="shared" si="0"/>
        <v>7</v>
      </c>
    </row>
    <row r="38" spans="1:13" x14ac:dyDescent="0.25">
      <c r="A38" s="3" t="s">
        <v>32</v>
      </c>
      <c r="B38" s="18">
        <v>45132</v>
      </c>
      <c r="C38" s="21" t="s">
        <v>500</v>
      </c>
      <c r="D38" s="30">
        <v>11.3</v>
      </c>
      <c r="F38" s="70" t="s">
        <v>28</v>
      </c>
      <c r="G38" s="70" t="s">
        <v>38</v>
      </c>
      <c r="H38" s="29">
        <v>45133</v>
      </c>
      <c r="M38" s="21">
        <f t="shared" si="0"/>
        <v>7</v>
      </c>
    </row>
    <row r="39" spans="1:13" x14ac:dyDescent="0.25">
      <c r="A39" s="3" t="s">
        <v>32</v>
      </c>
      <c r="B39" s="18">
        <v>45132</v>
      </c>
      <c r="C39" s="21" t="s">
        <v>500</v>
      </c>
      <c r="D39" s="30">
        <v>11.3</v>
      </c>
      <c r="F39" s="70" t="s">
        <v>28</v>
      </c>
      <c r="G39" s="70" t="s">
        <v>38</v>
      </c>
      <c r="H39" s="29">
        <v>45133</v>
      </c>
      <c r="M39" s="21">
        <f t="shared" si="0"/>
        <v>7</v>
      </c>
    </row>
    <row r="40" spans="1:13" x14ac:dyDescent="0.25">
      <c r="A40" s="3" t="s">
        <v>32</v>
      </c>
      <c r="B40" s="18">
        <v>45132</v>
      </c>
      <c r="C40" s="21" t="s">
        <v>22</v>
      </c>
      <c r="D40" s="30">
        <v>74.069999999999993</v>
      </c>
      <c r="E40" s="24" t="s">
        <v>36</v>
      </c>
      <c r="F40" s="70" t="s">
        <v>28</v>
      </c>
      <c r="G40" s="70" t="s">
        <v>38</v>
      </c>
      <c r="H40" s="29">
        <v>45133</v>
      </c>
      <c r="M40" s="21">
        <f t="shared" si="0"/>
        <v>7</v>
      </c>
    </row>
    <row r="41" spans="1:13" x14ac:dyDescent="0.25">
      <c r="A41" s="3" t="s">
        <v>32</v>
      </c>
      <c r="B41" s="18">
        <v>45132</v>
      </c>
      <c r="C41" s="21" t="s">
        <v>22</v>
      </c>
      <c r="D41" s="30">
        <v>64.900000000000006</v>
      </c>
      <c r="E41" s="24" t="s">
        <v>37</v>
      </c>
      <c r="F41" s="70" t="s">
        <v>28</v>
      </c>
      <c r="G41" s="70" t="s">
        <v>38</v>
      </c>
      <c r="H41" s="29">
        <v>45133</v>
      </c>
      <c r="M41" s="21">
        <f t="shared" si="0"/>
        <v>7</v>
      </c>
    </row>
    <row r="42" spans="1:13" x14ac:dyDescent="0.25">
      <c r="A42" s="3" t="s">
        <v>32</v>
      </c>
      <c r="B42" s="18">
        <v>45133</v>
      </c>
      <c r="C42" s="21" t="s">
        <v>23</v>
      </c>
      <c r="D42" s="30">
        <f>1*30</f>
        <v>30</v>
      </c>
      <c r="E42" s="24" t="s">
        <v>39</v>
      </c>
      <c r="F42" s="70" t="s">
        <v>28</v>
      </c>
      <c r="G42" s="70" t="s">
        <v>38</v>
      </c>
      <c r="H42" s="29">
        <v>45133</v>
      </c>
      <c r="M42" s="21">
        <f t="shared" si="0"/>
        <v>7</v>
      </c>
    </row>
    <row r="43" spans="1:13" x14ac:dyDescent="0.25">
      <c r="A43" s="3" t="s">
        <v>29</v>
      </c>
      <c r="B43" s="18">
        <v>45134</v>
      </c>
      <c r="C43" s="21" t="s">
        <v>48</v>
      </c>
      <c r="D43" s="30">
        <v>6.1</v>
      </c>
      <c r="E43" s="24" t="s">
        <v>49</v>
      </c>
      <c r="F43" s="70" t="s">
        <v>28</v>
      </c>
      <c r="G43" s="70" t="s">
        <v>47</v>
      </c>
      <c r="H43" s="29">
        <v>45135</v>
      </c>
      <c r="M43" s="21">
        <f t="shared" si="0"/>
        <v>7</v>
      </c>
    </row>
    <row r="44" spans="1:13" x14ac:dyDescent="0.25">
      <c r="A44" s="3" t="s">
        <v>29</v>
      </c>
      <c r="B44" s="18">
        <v>45134</v>
      </c>
      <c r="C44" s="21" t="s">
        <v>22</v>
      </c>
      <c r="D44" s="30">
        <v>70.44</v>
      </c>
      <c r="F44" s="70" t="s">
        <v>28</v>
      </c>
      <c r="G44" s="70" t="s">
        <v>47</v>
      </c>
      <c r="H44" s="29">
        <v>45135</v>
      </c>
      <c r="M44" s="21">
        <f t="shared" si="0"/>
        <v>7</v>
      </c>
    </row>
    <row r="45" spans="1:13" x14ac:dyDescent="0.25">
      <c r="A45" s="3" t="s">
        <v>29</v>
      </c>
      <c r="B45" s="18">
        <v>45132</v>
      </c>
      <c r="C45" s="21" t="s">
        <v>44</v>
      </c>
      <c r="D45" s="30">
        <v>86.4</v>
      </c>
      <c r="E45" s="24" t="s">
        <v>51</v>
      </c>
      <c r="F45" s="70" t="s">
        <v>28</v>
      </c>
      <c r="G45" s="70" t="s">
        <v>47</v>
      </c>
      <c r="H45" s="29">
        <v>45135</v>
      </c>
      <c r="M45" s="21">
        <f t="shared" si="0"/>
        <v>7</v>
      </c>
    </row>
    <row r="46" spans="1:13" x14ac:dyDescent="0.25">
      <c r="A46" s="3" t="s">
        <v>29</v>
      </c>
      <c r="B46" s="18">
        <v>45132</v>
      </c>
      <c r="C46" s="21" t="s">
        <v>22</v>
      </c>
      <c r="D46" s="30">
        <v>72.959999999999994</v>
      </c>
      <c r="F46" s="70" t="s">
        <v>28</v>
      </c>
      <c r="G46" s="70" t="s">
        <v>47</v>
      </c>
      <c r="H46" s="29">
        <v>45135</v>
      </c>
      <c r="M46" s="21">
        <f t="shared" si="0"/>
        <v>7</v>
      </c>
    </row>
    <row r="47" spans="1:13" x14ac:dyDescent="0.25">
      <c r="A47" s="3" t="s">
        <v>29</v>
      </c>
      <c r="B47" s="18">
        <v>45134</v>
      </c>
      <c r="C47" s="21" t="s">
        <v>500</v>
      </c>
      <c r="D47" s="30">
        <v>1</v>
      </c>
      <c r="F47" s="70" t="s">
        <v>28</v>
      </c>
      <c r="G47" s="70" t="s">
        <v>47</v>
      </c>
      <c r="H47" s="29">
        <v>45135</v>
      </c>
      <c r="M47" s="21">
        <f t="shared" si="0"/>
        <v>7</v>
      </c>
    </row>
    <row r="48" spans="1:13" x14ac:dyDescent="0.25">
      <c r="A48" s="3" t="s">
        <v>29</v>
      </c>
      <c r="B48" s="18">
        <v>45132</v>
      </c>
      <c r="C48" s="21" t="s">
        <v>21</v>
      </c>
      <c r="D48" s="30">
        <v>45.5</v>
      </c>
      <c r="F48" s="70" t="s">
        <v>28</v>
      </c>
      <c r="G48" s="70" t="s">
        <v>47</v>
      </c>
      <c r="H48" s="29">
        <v>45135</v>
      </c>
      <c r="M48" s="21">
        <f t="shared" si="0"/>
        <v>7</v>
      </c>
    </row>
    <row r="49" spans="1:13" x14ac:dyDescent="0.25">
      <c r="A49" s="3" t="s">
        <v>29</v>
      </c>
      <c r="B49" s="18">
        <v>45133</v>
      </c>
      <c r="C49" s="21" t="s">
        <v>21</v>
      </c>
      <c r="D49" s="30">
        <v>60.3</v>
      </c>
      <c r="F49" s="70" t="s">
        <v>28</v>
      </c>
      <c r="G49" s="70" t="s">
        <v>47</v>
      </c>
      <c r="H49" s="29">
        <v>45135</v>
      </c>
      <c r="M49" s="21">
        <f t="shared" si="0"/>
        <v>7</v>
      </c>
    </row>
    <row r="50" spans="1:13" x14ac:dyDescent="0.25">
      <c r="A50" s="3" t="s">
        <v>29</v>
      </c>
      <c r="B50" s="18">
        <v>45135</v>
      </c>
      <c r="C50" s="21" t="s">
        <v>45</v>
      </c>
      <c r="D50" s="30">
        <f>3*30-10</f>
        <v>80</v>
      </c>
      <c r="E50" s="24" t="s">
        <v>46</v>
      </c>
      <c r="F50" s="70" t="s">
        <v>28</v>
      </c>
      <c r="G50" s="70" t="s">
        <v>47</v>
      </c>
      <c r="H50" s="29">
        <v>45135</v>
      </c>
      <c r="M50" s="21">
        <f t="shared" si="0"/>
        <v>7</v>
      </c>
    </row>
    <row r="51" spans="1:13" x14ac:dyDescent="0.25">
      <c r="A51" s="3" t="s">
        <v>29</v>
      </c>
      <c r="B51" s="18">
        <v>45127</v>
      </c>
      <c r="C51" s="21" t="s">
        <v>21</v>
      </c>
      <c r="D51" s="30">
        <v>98</v>
      </c>
      <c r="E51" s="24" t="s">
        <v>53</v>
      </c>
      <c r="F51" s="70" t="s">
        <v>28</v>
      </c>
      <c r="G51" s="70" t="s">
        <v>52</v>
      </c>
      <c r="H51" s="29">
        <v>45135</v>
      </c>
      <c r="M51" s="21">
        <f t="shared" si="0"/>
        <v>7</v>
      </c>
    </row>
    <row r="52" spans="1:13" x14ac:dyDescent="0.25">
      <c r="A52" s="3" t="s">
        <v>29</v>
      </c>
      <c r="B52" s="18">
        <v>45127</v>
      </c>
      <c r="C52" s="21" t="s">
        <v>22</v>
      </c>
      <c r="D52" s="30">
        <v>38.409999999999997</v>
      </c>
      <c r="F52" s="70" t="s">
        <v>28</v>
      </c>
      <c r="G52" s="70" t="s">
        <v>52</v>
      </c>
      <c r="H52" s="29">
        <v>45135</v>
      </c>
      <c r="M52" s="21">
        <f t="shared" si="0"/>
        <v>7</v>
      </c>
    </row>
    <row r="53" spans="1:13" x14ac:dyDescent="0.25">
      <c r="A53" s="3" t="s">
        <v>29</v>
      </c>
      <c r="B53" s="18">
        <v>45126</v>
      </c>
      <c r="C53" s="21" t="s">
        <v>22</v>
      </c>
      <c r="D53" s="30">
        <v>68.02</v>
      </c>
      <c r="F53" s="70" t="s">
        <v>28</v>
      </c>
      <c r="G53" s="70" t="s">
        <v>52</v>
      </c>
      <c r="H53" s="29">
        <v>45135</v>
      </c>
      <c r="M53" s="21">
        <f t="shared" si="0"/>
        <v>7</v>
      </c>
    </row>
    <row r="54" spans="1:13" x14ac:dyDescent="0.25">
      <c r="A54" s="3" t="s">
        <v>29</v>
      </c>
      <c r="B54" s="18">
        <v>45128</v>
      </c>
      <c r="C54" s="21" t="s">
        <v>22</v>
      </c>
      <c r="D54" s="30">
        <v>51.01</v>
      </c>
      <c r="F54" s="70" t="s">
        <v>28</v>
      </c>
      <c r="G54" s="70" t="s">
        <v>52</v>
      </c>
      <c r="H54" s="29">
        <v>45135</v>
      </c>
      <c r="M54" s="21">
        <f t="shared" si="0"/>
        <v>7</v>
      </c>
    </row>
    <row r="55" spans="1:13" x14ac:dyDescent="0.25">
      <c r="A55" s="3" t="s">
        <v>29</v>
      </c>
      <c r="B55" s="18">
        <v>45135</v>
      </c>
      <c r="C55" s="21" t="s">
        <v>23</v>
      </c>
      <c r="D55" s="30">
        <f>2*30</f>
        <v>60</v>
      </c>
      <c r="F55" s="70" t="s">
        <v>28</v>
      </c>
      <c r="G55" s="70" t="s">
        <v>52</v>
      </c>
      <c r="H55" s="29">
        <v>45135</v>
      </c>
      <c r="M55" s="21">
        <f t="shared" si="0"/>
        <v>7</v>
      </c>
    </row>
    <row r="56" spans="1:13" x14ac:dyDescent="0.25">
      <c r="A56" s="3" t="s">
        <v>57</v>
      </c>
      <c r="B56" s="18">
        <v>45130</v>
      </c>
      <c r="C56" s="21" t="s">
        <v>21</v>
      </c>
      <c r="D56" s="30">
        <v>64.790000000000006</v>
      </c>
      <c r="F56" s="70" t="s">
        <v>28</v>
      </c>
      <c r="G56" s="70" t="s">
        <v>59</v>
      </c>
      <c r="H56" s="29">
        <v>45138</v>
      </c>
      <c r="M56" s="21">
        <f t="shared" si="0"/>
        <v>7</v>
      </c>
    </row>
    <row r="57" spans="1:13" x14ac:dyDescent="0.25">
      <c r="A57" s="3" t="s">
        <v>57</v>
      </c>
      <c r="B57" s="18">
        <v>45128</v>
      </c>
      <c r="C57" s="21" t="s">
        <v>21</v>
      </c>
      <c r="D57" s="30">
        <v>63.5</v>
      </c>
      <c r="F57" s="70" t="s">
        <v>28</v>
      </c>
      <c r="G57" s="70" t="s">
        <v>59</v>
      </c>
      <c r="H57" s="29">
        <v>45138</v>
      </c>
      <c r="M57" s="21">
        <f t="shared" si="0"/>
        <v>7</v>
      </c>
    </row>
    <row r="58" spans="1:13" x14ac:dyDescent="0.25">
      <c r="A58" s="3" t="s">
        <v>57</v>
      </c>
      <c r="B58" s="18">
        <v>45132</v>
      </c>
      <c r="C58" s="21" t="s">
        <v>21</v>
      </c>
      <c r="D58" s="30">
        <v>60.76</v>
      </c>
      <c r="F58" s="70" t="s">
        <v>28</v>
      </c>
      <c r="G58" s="70" t="s">
        <v>59</v>
      </c>
      <c r="H58" s="29">
        <v>45138</v>
      </c>
      <c r="M58" s="21">
        <f t="shared" si="0"/>
        <v>7</v>
      </c>
    </row>
    <row r="59" spans="1:13" x14ac:dyDescent="0.25">
      <c r="A59" s="3" t="s">
        <v>57</v>
      </c>
      <c r="B59" s="18">
        <v>45129</v>
      </c>
      <c r="C59" s="21" t="s">
        <v>21</v>
      </c>
      <c r="D59" s="30">
        <v>58.5</v>
      </c>
      <c r="F59" s="70" t="s">
        <v>28</v>
      </c>
      <c r="G59" s="70" t="s">
        <v>59</v>
      </c>
      <c r="H59" s="29">
        <v>45138</v>
      </c>
      <c r="M59" s="21">
        <f t="shared" si="0"/>
        <v>7</v>
      </c>
    </row>
    <row r="60" spans="1:13" x14ac:dyDescent="0.25">
      <c r="A60" s="3" t="s">
        <v>57</v>
      </c>
      <c r="B60" s="18">
        <v>45133</v>
      </c>
      <c r="C60" s="21" t="s">
        <v>21</v>
      </c>
      <c r="D60" s="30">
        <v>63</v>
      </c>
      <c r="F60" s="70" t="s">
        <v>28</v>
      </c>
      <c r="G60" s="70" t="s">
        <v>59</v>
      </c>
      <c r="H60" s="29">
        <v>45138</v>
      </c>
      <c r="M60" s="21">
        <f t="shared" si="0"/>
        <v>7</v>
      </c>
    </row>
    <row r="61" spans="1:13" x14ac:dyDescent="0.25">
      <c r="A61" s="3" t="s">
        <v>57</v>
      </c>
      <c r="B61" s="18">
        <v>45127</v>
      </c>
      <c r="C61" s="21" t="s">
        <v>21</v>
      </c>
      <c r="D61" s="30">
        <v>60</v>
      </c>
      <c r="F61" s="70" t="s">
        <v>28</v>
      </c>
      <c r="G61" s="70" t="s">
        <v>59</v>
      </c>
      <c r="H61" s="29">
        <v>45138</v>
      </c>
      <c r="M61" s="21">
        <f t="shared" si="0"/>
        <v>7</v>
      </c>
    </row>
    <row r="62" spans="1:13" x14ac:dyDescent="0.25">
      <c r="A62" s="3" t="s">
        <v>57</v>
      </c>
      <c r="B62" s="18">
        <v>45125</v>
      </c>
      <c r="C62" s="21" t="s">
        <v>21</v>
      </c>
      <c r="D62" s="30">
        <v>98.76</v>
      </c>
      <c r="E62" s="24" t="s">
        <v>73</v>
      </c>
      <c r="F62" s="70" t="s">
        <v>28</v>
      </c>
      <c r="G62" s="70" t="s">
        <v>59</v>
      </c>
      <c r="H62" s="29">
        <v>45138</v>
      </c>
      <c r="M62" s="21">
        <f t="shared" si="0"/>
        <v>7</v>
      </c>
    </row>
    <row r="63" spans="1:13" x14ac:dyDescent="0.25">
      <c r="A63" s="3" t="s">
        <v>57</v>
      </c>
      <c r="B63" s="18">
        <v>45131</v>
      </c>
      <c r="C63" s="21" t="s">
        <v>21</v>
      </c>
      <c r="D63" s="30">
        <v>63</v>
      </c>
      <c r="F63" s="70" t="s">
        <v>28</v>
      </c>
      <c r="G63" s="70" t="s">
        <v>59</v>
      </c>
      <c r="H63" s="29">
        <v>45138</v>
      </c>
      <c r="M63" s="21">
        <f t="shared" si="0"/>
        <v>7</v>
      </c>
    </row>
    <row r="64" spans="1:13" x14ac:dyDescent="0.25">
      <c r="A64" s="3" t="s">
        <v>57</v>
      </c>
      <c r="B64" s="18">
        <v>45131</v>
      </c>
      <c r="C64" s="21" t="s">
        <v>21</v>
      </c>
      <c r="D64" s="30">
        <v>55</v>
      </c>
      <c r="F64" s="70" t="s">
        <v>28</v>
      </c>
      <c r="G64" s="70" t="s">
        <v>59</v>
      </c>
      <c r="H64" s="29">
        <v>45138</v>
      </c>
      <c r="M64" s="21">
        <f t="shared" si="0"/>
        <v>7</v>
      </c>
    </row>
    <row r="65" spans="1:13" x14ac:dyDescent="0.25">
      <c r="A65" s="3" t="s">
        <v>60</v>
      </c>
      <c r="B65" s="18">
        <v>45134</v>
      </c>
      <c r="C65" s="21" t="s">
        <v>22</v>
      </c>
      <c r="D65" s="30">
        <v>76.290000000000006</v>
      </c>
      <c r="F65" s="70" t="s">
        <v>28</v>
      </c>
      <c r="G65" s="70" t="s">
        <v>62</v>
      </c>
      <c r="H65" s="29">
        <v>45138</v>
      </c>
      <c r="M65" s="21">
        <f t="shared" si="0"/>
        <v>7</v>
      </c>
    </row>
    <row r="66" spans="1:13" x14ac:dyDescent="0.25">
      <c r="A66" s="3" t="s">
        <v>60</v>
      </c>
      <c r="B66" s="18">
        <v>45135</v>
      </c>
      <c r="C66" s="21" t="s">
        <v>22</v>
      </c>
      <c r="D66" s="30">
        <v>72.510000000000005</v>
      </c>
      <c r="F66" s="70" t="s">
        <v>28</v>
      </c>
      <c r="G66" s="70" t="s">
        <v>62</v>
      </c>
      <c r="H66" s="29">
        <v>45138</v>
      </c>
      <c r="M66" s="21">
        <f t="shared" si="0"/>
        <v>7</v>
      </c>
    </row>
    <row r="67" spans="1:13" x14ac:dyDescent="0.25">
      <c r="A67" s="3" t="s">
        <v>60</v>
      </c>
      <c r="B67" s="18">
        <v>45126</v>
      </c>
      <c r="C67" s="21" t="s">
        <v>22</v>
      </c>
      <c r="D67" s="30">
        <v>63.94</v>
      </c>
      <c r="F67" s="70" t="s">
        <v>28</v>
      </c>
      <c r="G67" s="70" t="s">
        <v>62</v>
      </c>
      <c r="H67" s="29">
        <v>45138</v>
      </c>
      <c r="M67" s="21">
        <f t="shared" ref="M67:M130" si="1">MONTH(B67)</f>
        <v>7</v>
      </c>
    </row>
    <row r="68" spans="1:13" x14ac:dyDescent="0.25">
      <c r="A68" s="3" t="s">
        <v>60</v>
      </c>
      <c r="B68" s="18">
        <v>45124</v>
      </c>
      <c r="C68" s="21" t="s">
        <v>22</v>
      </c>
      <c r="D68" s="30">
        <v>64.599999999999994</v>
      </c>
      <c r="F68" s="70" t="s">
        <v>28</v>
      </c>
      <c r="G68" s="70" t="s">
        <v>62</v>
      </c>
      <c r="H68" s="29">
        <v>45138</v>
      </c>
      <c r="M68" s="21">
        <f t="shared" si="1"/>
        <v>7</v>
      </c>
    </row>
    <row r="69" spans="1:13" x14ac:dyDescent="0.25">
      <c r="A69" s="3" t="s">
        <v>60</v>
      </c>
      <c r="B69" s="18">
        <v>45130</v>
      </c>
      <c r="C69" s="21" t="s">
        <v>22</v>
      </c>
      <c r="D69" s="30">
        <v>74.03</v>
      </c>
      <c r="F69" s="70" t="s">
        <v>28</v>
      </c>
      <c r="G69" s="70" t="s">
        <v>62</v>
      </c>
      <c r="H69" s="29">
        <v>45138</v>
      </c>
      <c r="M69" s="21">
        <f t="shared" si="1"/>
        <v>7</v>
      </c>
    </row>
    <row r="70" spans="1:13" x14ac:dyDescent="0.25">
      <c r="A70" s="3" t="s">
        <v>60</v>
      </c>
      <c r="B70" s="18">
        <v>45131</v>
      </c>
      <c r="C70" s="21" t="s">
        <v>22</v>
      </c>
      <c r="D70" s="30">
        <v>65</v>
      </c>
      <c r="F70" s="70" t="s">
        <v>28</v>
      </c>
      <c r="G70" s="70" t="s">
        <v>62</v>
      </c>
      <c r="H70" s="29">
        <v>45138</v>
      </c>
      <c r="M70" s="21">
        <f t="shared" si="1"/>
        <v>7</v>
      </c>
    </row>
    <row r="71" spans="1:13" x14ac:dyDescent="0.25">
      <c r="A71" s="3" t="s">
        <v>60</v>
      </c>
      <c r="B71" s="18">
        <v>45104</v>
      </c>
      <c r="C71" s="21" t="s">
        <v>500</v>
      </c>
      <c r="D71" s="30">
        <v>0.85</v>
      </c>
      <c r="F71" s="70" t="s">
        <v>28</v>
      </c>
      <c r="G71" s="70" t="s">
        <v>63</v>
      </c>
      <c r="H71" s="29">
        <v>45138</v>
      </c>
      <c r="M71" s="21">
        <f t="shared" si="1"/>
        <v>6</v>
      </c>
    </row>
    <row r="72" spans="1:13" x14ac:dyDescent="0.25">
      <c r="A72" s="3" t="s">
        <v>60</v>
      </c>
      <c r="B72" s="18">
        <v>45104</v>
      </c>
      <c r="C72" s="21" t="s">
        <v>500</v>
      </c>
      <c r="D72" s="30">
        <v>1</v>
      </c>
      <c r="F72" s="70" t="s">
        <v>28</v>
      </c>
      <c r="G72" s="70" t="s">
        <v>63</v>
      </c>
      <c r="H72" s="29">
        <v>45138</v>
      </c>
      <c r="M72" s="21">
        <f t="shared" si="1"/>
        <v>6</v>
      </c>
    </row>
    <row r="73" spans="1:13" x14ac:dyDescent="0.25">
      <c r="A73" s="3" t="s">
        <v>60</v>
      </c>
      <c r="B73" s="18">
        <v>45101</v>
      </c>
      <c r="C73" s="21" t="s">
        <v>500</v>
      </c>
      <c r="D73" s="30">
        <v>4.3</v>
      </c>
      <c r="F73" s="70" t="s">
        <v>28</v>
      </c>
      <c r="G73" s="70" t="s">
        <v>63</v>
      </c>
      <c r="H73" s="29">
        <v>45138</v>
      </c>
      <c r="M73" s="21">
        <f t="shared" si="1"/>
        <v>6</v>
      </c>
    </row>
    <row r="74" spans="1:13" x14ac:dyDescent="0.25">
      <c r="A74" s="3" t="s">
        <v>60</v>
      </c>
      <c r="B74" s="18">
        <v>45098</v>
      </c>
      <c r="C74" s="21" t="s">
        <v>500</v>
      </c>
      <c r="D74" s="30">
        <v>7.45</v>
      </c>
      <c r="F74" s="70" t="s">
        <v>28</v>
      </c>
      <c r="G74" s="70" t="s">
        <v>63</v>
      </c>
      <c r="H74" s="29">
        <v>45138</v>
      </c>
      <c r="M74" s="21">
        <f t="shared" si="1"/>
        <v>6</v>
      </c>
    </row>
    <row r="75" spans="1:13" x14ac:dyDescent="0.25">
      <c r="A75" s="3" t="s">
        <v>60</v>
      </c>
      <c r="B75" s="18">
        <v>45099</v>
      </c>
      <c r="C75" s="21" t="s">
        <v>500</v>
      </c>
      <c r="D75" s="30">
        <v>5.6</v>
      </c>
      <c r="F75" s="70" t="s">
        <v>28</v>
      </c>
      <c r="G75" s="70" t="s">
        <v>63</v>
      </c>
      <c r="H75" s="29">
        <v>45138</v>
      </c>
      <c r="M75" s="21">
        <f t="shared" si="1"/>
        <v>6</v>
      </c>
    </row>
    <row r="76" spans="1:13" x14ac:dyDescent="0.25">
      <c r="A76" s="3" t="s">
        <v>60</v>
      </c>
      <c r="B76" s="18">
        <v>45101</v>
      </c>
      <c r="C76" s="21" t="s">
        <v>500</v>
      </c>
      <c r="D76" s="30">
        <v>3</v>
      </c>
      <c r="F76" s="70" t="s">
        <v>28</v>
      </c>
      <c r="G76" s="70" t="s">
        <v>63</v>
      </c>
      <c r="H76" s="29">
        <v>45138</v>
      </c>
      <c r="M76" s="21">
        <f t="shared" si="1"/>
        <v>6</v>
      </c>
    </row>
    <row r="77" spans="1:13" x14ac:dyDescent="0.25">
      <c r="A77" s="3" t="s">
        <v>60</v>
      </c>
      <c r="B77" s="18">
        <v>45100</v>
      </c>
      <c r="C77" s="21" t="s">
        <v>500</v>
      </c>
      <c r="D77" s="30">
        <v>0.55000000000000004</v>
      </c>
      <c r="F77" s="70" t="s">
        <v>28</v>
      </c>
      <c r="G77" s="70" t="s">
        <v>63</v>
      </c>
      <c r="H77" s="29">
        <v>45138</v>
      </c>
      <c r="M77" s="21">
        <f t="shared" si="1"/>
        <v>6</v>
      </c>
    </row>
    <row r="78" spans="1:13" x14ac:dyDescent="0.25">
      <c r="A78" s="3" t="s">
        <v>60</v>
      </c>
      <c r="B78" s="18">
        <v>45100</v>
      </c>
      <c r="C78" s="21" t="s">
        <v>500</v>
      </c>
      <c r="D78" s="30">
        <v>2.0499999999999998</v>
      </c>
      <c r="F78" s="70" t="s">
        <v>28</v>
      </c>
      <c r="G78" s="70" t="s">
        <v>63</v>
      </c>
      <c r="H78" s="29">
        <v>45138</v>
      </c>
      <c r="M78" s="21">
        <f t="shared" si="1"/>
        <v>6</v>
      </c>
    </row>
    <row r="79" spans="1:13" x14ac:dyDescent="0.25">
      <c r="A79" s="3" t="s">
        <v>60</v>
      </c>
      <c r="B79" s="18">
        <v>45098</v>
      </c>
      <c r="C79" s="21" t="s">
        <v>500</v>
      </c>
      <c r="D79" s="30">
        <v>5.6</v>
      </c>
      <c r="F79" s="70" t="s">
        <v>28</v>
      </c>
      <c r="G79" s="70" t="s">
        <v>63</v>
      </c>
      <c r="H79" s="29">
        <v>45138</v>
      </c>
      <c r="M79" s="21">
        <f t="shared" si="1"/>
        <v>6</v>
      </c>
    </row>
    <row r="80" spans="1:13" x14ac:dyDescent="0.25">
      <c r="A80" s="3" t="s">
        <v>60</v>
      </c>
      <c r="B80" s="18">
        <v>45099</v>
      </c>
      <c r="C80" s="21" t="s">
        <v>500</v>
      </c>
      <c r="D80" s="30">
        <v>4.3</v>
      </c>
      <c r="F80" s="70" t="s">
        <v>28</v>
      </c>
      <c r="G80" s="70" t="s">
        <v>63</v>
      </c>
      <c r="H80" s="29">
        <v>45138</v>
      </c>
      <c r="M80" s="21">
        <f t="shared" si="1"/>
        <v>6</v>
      </c>
    </row>
    <row r="81" spans="1:13" x14ac:dyDescent="0.25">
      <c r="A81" s="3" t="s">
        <v>60</v>
      </c>
      <c r="B81" s="18">
        <v>45101</v>
      </c>
      <c r="C81" s="21" t="s">
        <v>500</v>
      </c>
      <c r="D81" s="30">
        <v>6.4</v>
      </c>
      <c r="F81" s="70" t="s">
        <v>28</v>
      </c>
      <c r="G81" s="70" t="s">
        <v>63</v>
      </c>
      <c r="H81" s="29">
        <v>45138</v>
      </c>
      <c r="M81" s="21">
        <f t="shared" si="1"/>
        <v>6</v>
      </c>
    </row>
    <row r="82" spans="1:13" x14ac:dyDescent="0.25">
      <c r="A82" s="3" t="s">
        <v>60</v>
      </c>
      <c r="B82" s="18">
        <v>45097</v>
      </c>
      <c r="C82" s="21" t="s">
        <v>500</v>
      </c>
      <c r="D82" s="30">
        <v>13.9</v>
      </c>
      <c r="F82" s="70" t="s">
        <v>28</v>
      </c>
      <c r="G82" s="70" t="s">
        <v>63</v>
      </c>
      <c r="H82" s="29">
        <v>45138</v>
      </c>
      <c r="M82" s="21">
        <f t="shared" si="1"/>
        <v>6</v>
      </c>
    </row>
    <row r="83" spans="1:13" x14ac:dyDescent="0.25">
      <c r="A83" s="3" t="s">
        <v>60</v>
      </c>
      <c r="B83" s="18">
        <v>45106</v>
      </c>
      <c r="C83" s="21" t="s">
        <v>500</v>
      </c>
      <c r="D83" s="30">
        <v>1.7</v>
      </c>
      <c r="F83" s="70" t="s">
        <v>28</v>
      </c>
      <c r="G83" s="70" t="s">
        <v>63</v>
      </c>
      <c r="H83" s="29">
        <v>45138</v>
      </c>
      <c r="M83" s="21">
        <f t="shared" si="1"/>
        <v>6</v>
      </c>
    </row>
    <row r="84" spans="1:13" x14ac:dyDescent="0.25">
      <c r="A84" s="3" t="s">
        <v>60</v>
      </c>
      <c r="B84" s="18">
        <v>45103</v>
      </c>
      <c r="C84" s="21" t="s">
        <v>500</v>
      </c>
      <c r="D84" s="30">
        <v>4.0999999999999996</v>
      </c>
      <c r="F84" s="70" t="s">
        <v>28</v>
      </c>
      <c r="G84" s="70" t="s">
        <v>63</v>
      </c>
      <c r="H84" s="29">
        <v>45138</v>
      </c>
      <c r="M84" s="21">
        <f t="shared" si="1"/>
        <v>6</v>
      </c>
    </row>
    <row r="85" spans="1:13" x14ac:dyDescent="0.25">
      <c r="A85" s="3" t="s">
        <v>60</v>
      </c>
      <c r="B85" s="18">
        <v>45107</v>
      </c>
      <c r="C85" s="21" t="s">
        <v>500</v>
      </c>
      <c r="D85" s="30">
        <v>5.25</v>
      </c>
      <c r="F85" s="70" t="s">
        <v>28</v>
      </c>
      <c r="G85" s="70" t="s">
        <v>63</v>
      </c>
      <c r="H85" s="29">
        <v>45138</v>
      </c>
      <c r="M85" s="21">
        <f t="shared" si="1"/>
        <v>6</v>
      </c>
    </row>
    <row r="86" spans="1:13" x14ac:dyDescent="0.25">
      <c r="A86" s="3" t="s">
        <v>60</v>
      </c>
      <c r="B86" s="18">
        <v>45107</v>
      </c>
      <c r="C86" s="21" t="s">
        <v>500</v>
      </c>
      <c r="D86" s="30">
        <v>3.25</v>
      </c>
      <c r="F86" s="70" t="s">
        <v>28</v>
      </c>
      <c r="G86" s="70" t="s">
        <v>63</v>
      </c>
      <c r="H86" s="29">
        <v>45138</v>
      </c>
      <c r="M86" s="21">
        <f t="shared" si="1"/>
        <v>6</v>
      </c>
    </row>
    <row r="87" spans="1:13" x14ac:dyDescent="0.25">
      <c r="A87" s="3" t="s">
        <v>60</v>
      </c>
      <c r="B87" s="18">
        <v>45104</v>
      </c>
      <c r="C87" s="21" t="s">
        <v>500</v>
      </c>
      <c r="D87" s="30">
        <v>2.35</v>
      </c>
      <c r="F87" s="70" t="s">
        <v>28</v>
      </c>
      <c r="G87" s="70" t="s">
        <v>63</v>
      </c>
      <c r="H87" s="29">
        <v>45138</v>
      </c>
      <c r="M87" s="21">
        <f t="shared" si="1"/>
        <v>6</v>
      </c>
    </row>
    <row r="88" spans="1:13" x14ac:dyDescent="0.25">
      <c r="A88" s="3" t="s">
        <v>60</v>
      </c>
      <c r="B88" s="18">
        <v>45103</v>
      </c>
      <c r="C88" s="21" t="s">
        <v>500</v>
      </c>
      <c r="D88" s="30">
        <v>4.2</v>
      </c>
      <c r="F88" s="70" t="s">
        <v>28</v>
      </c>
      <c r="G88" s="70" t="s">
        <v>63</v>
      </c>
      <c r="H88" s="29">
        <v>45138</v>
      </c>
      <c r="M88" s="21">
        <f t="shared" si="1"/>
        <v>6</v>
      </c>
    </row>
    <row r="89" spans="1:13" x14ac:dyDescent="0.25">
      <c r="A89" s="3" t="s">
        <v>60</v>
      </c>
      <c r="B89" s="18">
        <v>45103</v>
      </c>
      <c r="C89" s="21" t="s">
        <v>500</v>
      </c>
      <c r="D89" s="30">
        <v>20.3</v>
      </c>
      <c r="F89" s="70" t="s">
        <v>28</v>
      </c>
      <c r="G89" s="70" t="s">
        <v>63</v>
      </c>
      <c r="H89" s="29">
        <v>45138</v>
      </c>
      <c r="M89" s="21">
        <f t="shared" si="1"/>
        <v>6</v>
      </c>
    </row>
    <row r="90" spans="1:13" x14ac:dyDescent="0.25">
      <c r="A90" s="3" t="s">
        <v>60</v>
      </c>
      <c r="B90" s="18">
        <v>45101</v>
      </c>
      <c r="C90" s="21" t="s">
        <v>500</v>
      </c>
      <c r="D90" s="30">
        <v>8.3000000000000007</v>
      </c>
      <c r="F90" s="70" t="s">
        <v>28</v>
      </c>
      <c r="G90" s="70" t="s">
        <v>63</v>
      </c>
      <c r="H90" s="29">
        <v>45138</v>
      </c>
      <c r="M90" s="21">
        <f t="shared" si="1"/>
        <v>6</v>
      </c>
    </row>
    <row r="91" spans="1:13" x14ac:dyDescent="0.25">
      <c r="A91" s="3" t="s">
        <v>60</v>
      </c>
      <c r="B91" s="18">
        <v>45108</v>
      </c>
      <c r="C91" s="21" t="s">
        <v>500</v>
      </c>
      <c r="D91" s="30">
        <v>5.25</v>
      </c>
      <c r="F91" s="70" t="s">
        <v>28</v>
      </c>
      <c r="G91" s="70" t="s">
        <v>63</v>
      </c>
      <c r="H91" s="29">
        <v>45138</v>
      </c>
      <c r="M91" s="21">
        <f t="shared" si="1"/>
        <v>7</v>
      </c>
    </row>
    <row r="92" spans="1:13" x14ac:dyDescent="0.25">
      <c r="A92" s="3" t="s">
        <v>60</v>
      </c>
      <c r="B92" s="18">
        <v>45108</v>
      </c>
      <c r="C92" s="21" t="s">
        <v>500</v>
      </c>
      <c r="D92" s="30">
        <v>23.45</v>
      </c>
      <c r="F92" s="70" t="s">
        <v>28</v>
      </c>
      <c r="G92" s="70" t="s">
        <v>63</v>
      </c>
      <c r="H92" s="29">
        <v>45138</v>
      </c>
      <c r="M92" s="21">
        <f t="shared" si="1"/>
        <v>7</v>
      </c>
    </row>
    <row r="93" spans="1:13" x14ac:dyDescent="0.25">
      <c r="A93" s="3" t="s">
        <v>60</v>
      </c>
      <c r="B93" s="18">
        <v>45103</v>
      </c>
      <c r="C93" s="21" t="s">
        <v>500</v>
      </c>
      <c r="D93" s="30">
        <v>2.35</v>
      </c>
      <c r="F93" s="70" t="s">
        <v>28</v>
      </c>
      <c r="G93" s="70" t="s">
        <v>63</v>
      </c>
      <c r="H93" s="29">
        <v>45138</v>
      </c>
      <c r="M93" s="21">
        <f t="shared" si="1"/>
        <v>6</v>
      </c>
    </row>
    <row r="94" spans="1:13" x14ac:dyDescent="0.25">
      <c r="A94" s="3" t="s">
        <v>60</v>
      </c>
      <c r="B94" s="18">
        <v>45101</v>
      </c>
      <c r="C94" s="21" t="s">
        <v>22</v>
      </c>
      <c r="D94" s="30">
        <v>73</v>
      </c>
      <c r="F94" s="70" t="s">
        <v>28</v>
      </c>
      <c r="G94" s="70" t="s">
        <v>63</v>
      </c>
      <c r="H94" s="29">
        <v>45138</v>
      </c>
      <c r="M94" s="21">
        <f t="shared" si="1"/>
        <v>6</v>
      </c>
    </row>
    <row r="95" spans="1:13" x14ac:dyDescent="0.25">
      <c r="A95" s="3" t="s">
        <v>60</v>
      </c>
      <c r="B95" s="18">
        <v>45097</v>
      </c>
      <c r="C95" s="21" t="s">
        <v>22</v>
      </c>
      <c r="D95" s="30">
        <v>64.239999999999995</v>
      </c>
      <c r="F95" s="70" t="s">
        <v>28</v>
      </c>
      <c r="G95" s="70" t="s">
        <v>63</v>
      </c>
      <c r="H95" s="29">
        <v>45138</v>
      </c>
      <c r="M95" s="21">
        <f t="shared" si="1"/>
        <v>6</v>
      </c>
    </row>
    <row r="96" spans="1:13" x14ac:dyDescent="0.25">
      <c r="A96" s="3" t="s">
        <v>60</v>
      </c>
      <c r="B96" s="18">
        <v>45098</v>
      </c>
      <c r="C96" s="21" t="s">
        <v>22</v>
      </c>
      <c r="D96" s="30">
        <v>67.03</v>
      </c>
      <c r="F96" s="70" t="s">
        <v>28</v>
      </c>
      <c r="G96" s="70" t="s">
        <v>63</v>
      </c>
      <c r="H96" s="29">
        <v>45138</v>
      </c>
      <c r="M96" s="21">
        <f t="shared" si="1"/>
        <v>6</v>
      </c>
    </row>
    <row r="97" spans="1:13" x14ac:dyDescent="0.25">
      <c r="A97" s="3" t="s">
        <v>60</v>
      </c>
      <c r="B97" s="18">
        <v>45111</v>
      </c>
      <c r="C97" s="21" t="s">
        <v>22</v>
      </c>
      <c r="D97" s="30">
        <v>60</v>
      </c>
      <c r="F97" s="70" t="s">
        <v>28</v>
      </c>
      <c r="G97" s="70" t="s">
        <v>63</v>
      </c>
      <c r="H97" s="29">
        <v>45138</v>
      </c>
      <c r="M97" s="21">
        <f t="shared" si="1"/>
        <v>7</v>
      </c>
    </row>
    <row r="98" spans="1:13" x14ac:dyDescent="0.25">
      <c r="A98" s="3" t="s">
        <v>60</v>
      </c>
      <c r="B98" s="18">
        <v>45119</v>
      </c>
      <c r="C98" s="21" t="s">
        <v>22</v>
      </c>
      <c r="D98" s="30">
        <v>68.42</v>
      </c>
      <c r="F98" s="70" t="s">
        <v>28</v>
      </c>
      <c r="G98" s="70" t="s">
        <v>63</v>
      </c>
      <c r="H98" s="29">
        <v>45138</v>
      </c>
      <c r="M98" s="21">
        <f t="shared" si="1"/>
        <v>7</v>
      </c>
    </row>
    <row r="99" spans="1:13" x14ac:dyDescent="0.25">
      <c r="A99" s="3" t="s">
        <v>60</v>
      </c>
      <c r="B99" s="18">
        <v>45107</v>
      </c>
      <c r="C99" s="21" t="s">
        <v>22</v>
      </c>
      <c r="D99" s="30">
        <v>50</v>
      </c>
      <c r="F99" s="70" t="s">
        <v>28</v>
      </c>
      <c r="G99" s="70" t="s">
        <v>63</v>
      </c>
      <c r="H99" s="29">
        <v>45138</v>
      </c>
      <c r="M99" s="21">
        <f t="shared" si="1"/>
        <v>6</v>
      </c>
    </row>
    <row r="100" spans="1:13" x14ac:dyDescent="0.25">
      <c r="A100" s="3" t="s">
        <v>60</v>
      </c>
      <c r="B100" s="18">
        <v>45102</v>
      </c>
      <c r="C100" s="21" t="s">
        <v>22</v>
      </c>
      <c r="D100" s="30">
        <v>77.7</v>
      </c>
      <c r="F100" s="70" t="s">
        <v>28</v>
      </c>
      <c r="G100" s="70" t="s">
        <v>63</v>
      </c>
      <c r="H100" s="29">
        <v>45138</v>
      </c>
      <c r="M100" s="21">
        <f t="shared" si="1"/>
        <v>6</v>
      </c>
    </row>
    <row r="101" spans="1:13" x14ac:dyDescent="0.25">
      <c r="A101" s="3" t="s">
        <v>60</v>
      </c>
      <c r="B101" s="18">
        <v>45103</v>
      </c>
      <c r="C101" s="21" t="s">
        <v>22</v>
      </c>
      <c r="D101" s="30">
        <v>70.510000000000005</v>
      </c>
      <c r="F101" s="70" t="s">
        <v>28</v>
      </c>
      <c r="G101" s="70" t="s">
        <v>63</v>
      </c>
      <c r="H101" s="29">
        <v>45138</v>
      </c>
      <c r="M101" s="21">
        <f t="shared" si="1"/>
        <v>6</v>
      </c>
    </row>
    <row r="102" spans="1:13" x14ac:dyDescent="0.25">
      <c r="A102" s="3" t="s">
        <v>60</v>
      </c>
      <c r="B102" s="18">
        <v>45105</v>
      </c>
      <c r="C102" s="21" t="s">
        <v>22</v>
      </c>
      <c r="D102" s="30">
        <v>77.510000000000005</v>
      </c>
      <c r="F102" s="70" t="s">
        <v>28</v>
      </c>
      <c r="G102" s="70" t="s">
        <v>63</v>
      </c>
      <c r="H102" s="29">
        <v>45138</v>
      </c>
      <c r="M102" s="21">
        <f t="shared" si="1"/>
        <v>6</v>
      </c>
    </row>
    <row r="103" spans="1:13" x14ac:dyDescent="0.25">
      <c r="A103" s="3" t="s">
        <v>60</v>
      </c>
      <c r="B103" s="18">
        <v>45109</v>
      </c>
      <c r="C103" s="21" t="s">
        <v>22</v>
      </c>
      <c r="D103" s="30">
        <v>71.510000000000005</v>
      </c>
      <c r="F103" s="70" t="s">
        <v>28</v>
      </c>
      <c r="G103" s="70" t="s">
        <v>63</v>
      </c>
      <c r="H103" s="29">
        <v>45138</v>
      </c>
      <c r="M103" s="21">
        <f t="shared" si="1"/>
        <v>7</v>
      </c>
    </row>
    <row r="104" spans="1:13" x14ac:dyDescent="0.25">
      <c r="A104" s="3" t="s">
        <v>60</v>
      </c>
      <c r="B104" s="18">
        <v>45108</v>
      </c>
      <c r="C104" s="21" t="s">
        <v>22</v>
      </c>
      <c r="D104" s="30">
        <v>76.91</v>
      </c>
      <c r="F104" s="70" t="s">
        <v>28</v>
      </c>
      <c r="G104" s="70" t="s">
        <v>63</v>
      </c>
      <c r="H104" s="29">
        <v>45138</v>
      </c>
      <c r="M104" s="21">
        <f t="shared" si="1"/>
        <v>7</v>
      </c>
    </row>
    <row r="105" spans="1:13" x14ac:dyDescent="0.25">
      <c r="A105" s="3" t="s">
        <v>64</v>
      </c>
      <c r="B105" s="18">
        <v>45132</v>
      </c>
      <c r="C105" s="21" t="s">
        <v>500</v>
      </c>
      <c r="D105" s="30">
        <v>3.05</v>
      </c>
      <c r="F105" s="70" t="s">
        <v>28</v>
      </c>
      <c r="G105" s="70" t="s">
        <v>65</v>
      </c>
      <c r="H105" s="29">
        <v>45138</v>
      </c>
      <c r="M105" s="21">
        <f t="shared" si="1"/>
        <v>7</v>
      </c>
    </row>
    <row r="106" spans="1:13" x14ac:dyDescent="0.25">
      <c r="A106" s="3" t="s">
        <v>64</v>
      </c>
      <c r="B106" s="18">
        <v>45135</v>
      </c>
      <c r="C106" s="21" t="s">
        <v>500</v>
      </c>
      <c r="D106" s="30">
        <v>18.100000000000001</v>
      </c>
      <c r="F106" s="70" t="s">
        <v>28</v>
      </c>
      <c r="G106" s="70" t="s">
        <v>65</v>
      </c>
      <c r="H106" s="29">
        <v>45138</v>
      </c>
      <c r="M106" s="21">
        <f t="shared" si="1"/>
        <v>7</v>
      </c>
    </row>
    <row r="107" spans="1:13" x14ac:dyDescent="0.25">
      <c r="A107" s="3" t="s">
        <v>64</v>
      </c>
      <c r="B107" s="18">
        <v>45134</v>
      </c>
      <c r="C107" s="21" t="s">
        <v>500</v>
      </c>
      <c r="D107" s="30">
        <v>10.050000000000001</v>
      </c>
      <c r="F107" s="70" t="s">
        <v>28</v>
      </c>
      <c r="G107" s="70" t="s">
        <v>65</v>
      </c>
      <c r="H107" s="29">
        <v>45138</v>
      </c>
      <c r="M107" s="21">
        <f t="shared" si="1"/>
        <v>7</v>
      </c>
    </row>
    <row r="108" spans="1:13" x14ac:dyDescent="0.25">
      <c r="A108" s="3" t="s">
        <v>64</v>
      </c>
      <c r="B108" s="18">
        <v>45134</v>
      </c>
      <c r="C108" s="21" t="s">
        <v>500</v>
      </c>
      <c r="D108" s="30">
        <v>6</v>
      </c>
      <c r="F108" s="70" t="s">
        <v>28</v>
      </c>
      <c r="G108" s="70" t="s">
        <v>65</v>
      </c>
      <c r="H108" s="29">
        <v>45138</v>
      </c>
      <c r="M108" s="21">
        <f t="shared" si="1"/>
        <v>7</v>
      </c>
    </row>
    <row r="109" spans="1:13" x14ac:dyDescent="0.25">
      <c r="A109" s="3" t="s">
        <v>64</v>
      </c>
      <c r="B109" s="18">
        <v>45134</v>
      </c>
      <c r="C109" s="21" t="s">
        <v>500</v>
      </c>
      <c r="D109" s="30">
        <v>4.05</v>
      </c>
      <c r="F109" s="70" t="s">
        <v>28</v>
      </c>
      <c r="G109" s="70" t="s">
        <v>65</v>
      </c>
      <c r="H109" s="29">
        <v>45138</v>
      </c>
      <c r="M109" s="21">
        <f t="shared" si="1"/>
        <v>7</v>
      </c>
    </row>
    <row r="110" spans="1:13" x14ac:dyDescent="0.25">
      <c r="A110" s="3" t="s">
        <v>64</v>
      </c>
      <c r="B110" s="18">
        <v>45134</v>
      </c>
      <c r="C110" s="21" t="s">
        <v>500</v>
      </c>
      <c r="D110" s="30">
        <v>4.05</v>
      </c>
      <c r="F110" s="70" t="s">
        <v>28</v>
      </c>
      <c r="G110" s="70" t="s">
        <v>65</v>
      </c>
      <c r="H110" s="29">
        <v>45138</v>
      </c>
      <c r="M110" s="21">
        <f t="shared" si="1"/>
        <v>7</v>
      </c>
    </row>
    <row r="111" spans="1:13" x14ac:dyDescent="0.25">
      <c r="A111" s="3" t="s">
        <v>64</v>
      </c>
      <c r="B111" s="18">
        <v>45135</v>
      </c>
      <c r="C111" s="21" t="s">
        <v>500</v>
      </c>
      <c r="D111" s="30">
        <v>2.5</v>
      </c>
      <c r="F111" s="70" t="s">
        <v>28</v>
      </c>
      <c r="G111" s="70" t="s">
        <v>65</v>
      </c>
      <c r="H111" s="29">
        <v>45138</v>
      </c>
      <c r="M111" s="21">
        <f t="shared" si="1"/>
        <v>7</v>
      </c>
    </row>
    <row r="112" spans="1:13" x14ac:dyDescent="0.25">
      <c r="A112" s="3" t="s">
        <v>64</v>
      </c>
      <c r="B112" s="18">
        <v>45132</v>
      </c>
      <c r="C112" s="21" t="s">
        <v>500</v>
      </c>
      <c r="D112" s="30">
        <v>18.100000000000001</v>
      </c>
      <c r="F112" s="70" t="s">
        <v>28</v>
      </c>
      <c r="G112" s="70" t="s">
        <v>65</v>
      </c>
      <c r="H112" s="29">
        <v>45138</v>
      </c>
      <c r="M112" s="21">
        <f t="shared" si="1"/>
        <v>7</v>
      </c>
    </row>
    <row r="113" spans="1:13" x14ac:dyDescent="0.25">
      <c r="A113" s="3" t="s">
        <v>64</v>
      </c>
      <c r="B113" s="18">
        <v>45132</v>
      </c>
      <c r="C113" s="21" t="s">
        <v>500</v>
      </c>
      <c r="D113" s="30">
        <v>2.5</v>
      </c>
      <c r="F113" s="70" t="s">
        <v>28</v>
      </c>
      <c r="G113" s="70" t="s">
        <v>65</v>
      </c>
      <c r="H113" s="29">
        <v>45138</v>
      </c>
      <c r="M113" s="21">
        <f t="shared" si="1"/>
        <v>7</v>
      </c>
    </row>
    <row r="114" spans="1:13" x14ac:dyDescent="0.25">
      <c r="A114" s="3" t="s">
        <v>64</v>
      </c>
      <c r="B114" s="18">
        <v>45135</v>
      </c>
      <c r="C114" s="21" t="s">
        <v>500</v>
      </c>
      <c r="D114" s="30">
        <v>1.05</v>
      </c>
      <c r="F114" s="70" t="s">
        <v>28</v>
      </c>
      <c r="G114" s="70" t="s">
        <v>65</v>
      </c>
      <c r="H114" s="29">
        <v>45138</v>
      </c>
      <c r="M114" s="21">
        <f t="shared" si="1"/>
        <v>7</v>
      </c>
    </row>
    <row r="115" spans="1:13" x14ac:dyDescent="0.25">
      <c r="A115" s="3" t="s">
        <v>64</v>
      </c>
      <c r="B115" s="18">
        <v>45134</v>
      </c>
      <c r="C115" s="21" t="s">
        <v>500</v>
      </c>
      <c r="D115" s="30">
        <v>4.05</v>
      </c>
      <c r="F115" s="70" t="s">
        <v>28</v>
      </c>
      <c r="G115" s="70" t="s">
        <v>65</v>
      </c>
      <c r="H115" s="29">
        <v>45138</v>
      </c>
      <c r="M115" s="21">
        <f t="shared" si="1"/>
        <v>7</v>
      </c>
    </row>
    <row r="116" spans="1:13" x14ac:dyDescent="0.25">
      <c r="A116" s="3" t="s">
        <v>64</v>
      </c>
      <c r="B116" s="18">
        <v>45134</v>
      </c>
      <c r="C116" s="21" t="s">
        <v>500</v>
      </c>
      <c r="D116" s="30">
        <v>10.050000000000001</v>
      </c>
      <c r="F116" s="70" t="s">
        <v>28</v>
      </c>
      <c r="G116" s="70" t="s">
        <v>65</v>
      </c>
      <c r="H116" s="29">
        <v>45138</v>
      </c>
      <c r="M116" s="21">
        <f t="shared" si="1"/>
        <v>7</v>
      </c>
    </row>
    <row r="117" spans="1:13" x14ac:dyDescent="0.25">
      <c r="A117" s="3" t="s">
        <v>64</v>
      </c>
      <c r="B117" s="18">
        <v>45133</v>
      </c>
      <c r="C117" s="3" t="s">
        <v>44</v>
      </c>
      <c r="D117" s="30">
        <v>55.7</v>
      </c>
      <c r="E117" s="24" t="s">
        <v>66</v>
      </c>
      <c r="F117" s="70" t="s">
        <v>28</v>
      </c>
      <c r="G117" s="70" t="s">
        <v>65</v>
      </c>
      <c r="H117" s="29">
        <v>45138</v>
      </c>
      <c r="M117" s="21">
        <f t="shared" si="1"/>
        <v>7</v>
      </c>
    </row>
    <row r="118" spans="1:13" x14ac:dyDescent="0.25">
      <c r="A118" s="3" t="s">
        <v>64</v>
      </c>
      <c r="B118" s="18">
        <v>45133</v>
      </c>
      <c r="C118" s="3" t="s">
        <v>44</v>
      </c>
      <c r="D118" s="30">
        <v>84.34</v>
      </c>
      <c r="E118" s="24" t="s">
        <v>67</v>
      </c>
      <c r="F118" s="70" t="s">
        <v>28</v>
      </c>
      <c r="G118" s="70" t="s">
        <v>65</v>
      </c>
      <c r="H118" s="29">
        <v>45138</v>
      </c>
      <c r="M118" s="21">
        <f t="shared" si="1"/>
        <v>7</v>
      </c>
    </row>
    <row r="119" spans="1:13" x14ac:dyDescent="0.25">
      <c r="A119" s="3" t="s">
        <v>64</v>
      </c>
      <c r="B119" s="18">
        <v>45132</v>
      </c>
      <c r="C119" s="3" t="s">
        <v>22</v>
      </c>
      <c r="D119" s="30">
        <v>88.35</v>
      </c>
      <c r="F119" s="70" t="s">
        <v>28</v>
      </c>
      <c r="G119" s="70" t="s">
        <v>65</v>
      </c>
      <c r="H119" s="29">
        <v>45138</v>
      </c>
      <c r="M119" s="21">
        <f t="shared" si="1"/>
        <v>7</v>
      </c>
    </row>
    <row r="120" spans="1:13" x14ac:dyDescent="0.25">
      <c r="A120" s="3" t="s">
        <v>64</v>
      </c>
      <c r="B120" s="18">
        <v>45135</v>
      </c>
      <c r="C120" s="3" t="s">
        <v>22</v>
      </c>
      <c r="D120" s="30">
        <v>87.18</v>
      </c>
      <c r="F120" s="70" t="s">
        <v>28</v>
      </c>
      <c r="G120" s="70" t="s">
        <v>65</v>
      </c>
      <c r="H120" s="29">
        <v>45138</v>
      </c>
      <c r="M120" s="21">
        <f t="shared" si="1"/>
        <v>7</v>
      </c>
    </row>
    <row r="121" spans="1:13" x14ac:dyDescent="0.25">
      <c r="A121" s="3" t="s">
        <v>64</v>
      </c>
      <c r="B121" s="18">
        <v>45133</v>
      </c>
      <c r="C121" s="3" t="s">
        <v>22</v>
      </c>
      <c r="D121" s="30">
        <v>60.04</v>
      </c>
      <c r="F121" s="70" t="s">
        <v>28</v>
      </c>
      <c r="G121" s="70" t="s">
        <v>65</v>
      </c>
      <c r="H121" s="29">
        <v>45138</v>
      </c>
      <c r="M121" s="21">
        <f t="shared" si="1"/>
        <v>7</v>
      </c>
    </row>
    <row r="122" spans="1:13" x14ac:dyDescent="0.25">
      <c r="A122" s="3" t="s">
        <v>64</v>
      </c>
      <c r="B122" s="18">
        <v>45138</v>
      </c>
      <c r="C122" s="3" t="s">
        <v>23</v>
      </c>
      <c r="D122" s="30">
        <f>4*30-20</f>
        <v>100</v>
      </c>
      <c r="E122" s="24" t="s">
        <v>68</v>
      </c>
      <c r="F122" s="70" t="s">
        <v>28</v>
      </c>
      <c r="G122" s="70" t="s">
        <v>65</v>
      </c>
      <c r="H122" s="29">
        <v>45138</v>
      </c>
      <c r="M122" s="21">
        <f t="shared" si="1"/>
        <v>7</v>
      </c>
    </row>
    <row r="123" spans="1:13" x14ac:dyDescent="0.25">
      <c r="A123" s="3" t="s">
        <v>69</v>
      </c>
      <c r="B123" s="18">
        <v>45132</v>
      </c>
      <c r="C123" s="21" t="s">
        <v>500</v>
      </c>
      <c r="D123" s="30">
        <v>0.6</v>
      </c>
      <c r="F123" s="70" t="s">
        <v>28</v>
      </c>
      <c r="G123" s="70" t="s">
        <v>70</v>
      </c>
      <c r="H123" s="29">
        <v>45138</v>
      </c>
      <c r="M123" s="21">
        <f t="shared" si="1"/>
        <v>7</v>
      </c>
    </row>
    <row r="124" spans="1:13" x14ac:dyDescent="0.25">
      <c r="A124" s="3" t="s">
        <v>69</v>
      </c>
      <c r="B124" s="18">
        <v>45132</v>
      </c>
      <c r="C124" s="21" t="s">
        <v>500</v>
      </c>
      <c r="D124" s="30">
        <v>0.7</v>
      </c>
      <c r="F124" s="70" t="s">
        <v>28</v>
      </c>
      <c r="G124" s="70" t="s">
        <v>70</v>
      </c>
      <c r="H124" s="29">
        <v>45138</v>
      </c>
      <c r="M124" s="21">
        <f t="shared" si="1"/>
        <v>7</v>
      </c>
    </row>
    <row r="125" spans="1:13" x14ac:dyDescent="0.25">
      <c r="A125" s="3" t="s">
        <v>69</v>
      </c>
      <c r="B125" s="18">
        <v>45133</v>
      </c>
      <c r="C125" s="21" t="s">
        <v>500</v>
      </c>
      <c r="D125" s="30">
        <v>2</v>
      </c>
      <c r="F125" s="70" t="s">
        <v>28</v>
      </c>
      <c r="G125" s="70" t="s">
        <v>70</v>
      </c>
      <c r="H125" s="29">
        <v>45138</v>
      </c>
      <c r="M125" s="21">
        <f t="shared" si="1"/>
        <v>7</v>
      </c>
    </row>
    <row r="126" spans="1:13" x14ac:dyDescent="0.25">
      <c r="A126" s="3" t="s">
        <v>69</v>
      </c>
      <c r="B126" s="18">
        <v>45130</v>
      </c>
      <c r="C126" s="21" t="s">
        <v>500</v>
      </c>
      <c r="D126" s="30">
        <v>1.2</v>
      </c>
      <c r="F126" s="70" t="s">
        <v>28</v>
      </c>
      <c r="G126" s="70" t="s">
        <v>70</v>
      </c>
      <c r="H126" s="29">
        <v>45138</v>
      </c>
      <c r="M126" s="21">
        <f t="shared" si="1"/>
        <v>7</v>
      </c>
    </row>
    <row r="127" spans="1:13" x14ac:dyDescent="0.25">
      <c r="A127" s="3" t="s">
        <v>69</v>
      </c>
      <c r="B127" s="18">
        <v>45135</v>
      </c>
      <c r="C127" s="21" t="s">
        <v>500</v>
      </c>
      <c r="D127" s="30">
        <v>2.6</v>
      </c>
      <c r="F127" s="70" t="s">
        <v>28</v>
      </c>
      <c r="G127" s="70" t="s">
        <v>70</v>
      </c>
      <c r="H127" s="29">
        <v>45138</v>
      </c>
      <c r="M127" s="21">
        <f t="shared" si="1"/>
        <v>7</v>
      </c>
    </row>
    <row r="128" spans="1:13" x14ac:dyDescent="0.25">
      <c r="A128" s="3" t="s">
        <v>69</v>
      </c>
      <c r="B128" s="18">
        <v>45134</v>
      </c>
      <c r="C128" s="21" t="s">
        <v>44</v>
      </c>
      <c r="D128" s="30">
        <v>420</v>
      </c>
      <c r="F128" s="70" t="s">
        <v>28</v>
      </c>
      <c r="G128" s="70" t="s">
        <v>70</v>
      </c>
      <c r="H128" s="29">
        <v>45138</v>
      </c>
      <c r="M128" s="21">
        <f t="shared" si="1"/>
        <v>7</v>
      </c>
    </row>
    <row r="129" spans="1:13" x14ac:dyDescent="0.25">
      <c r="A129" s="3" t="s">
        <v>69</v>
      </c>
      <c r="B129" s="18">
        <v>45134</v>
      </c>
      <c r="C129" s="21" t="s">
        <v>44</v>
      </c>
      <c r="D129" s="30">
        <v>96.25</v>
      </c>
      <c r="F129" s="70" t="s">
        <v>28</v>
      </c>
      <c r="G129" s="70" t="s">
        <v>70</v>
      </c>
      <c r="H129" s="29">
        <v>45138</v>
      </c>
      <c r="M129" s="21">
        <f t="shared" si="1"/>
        <v>7</v>
      </c>
    </row>
    <row r="130" spans="1:13" x14ac:dyDescent="0.25">
      <c r="A130" s="3" t="s">
        <v>69</v>
      </c>
      <c r="B130" s="18">
        <v>45135</v>
      </c>
      <c r="C130" s="21" t="s">
        <v>22</v>
      </c>
      <c r="D130" s="30">
        <v>66.959999999999994</v>
      </c>
      <c r="F130" s="70" t="s">
        <v>28</v>
      </c>
      <c r="G130" s="70" t="s">
        <v>70</v>
      </c>
      <c r="H130" s="29">
        <v>45138</v>
      </c>
      <c r="M130" s="21">
        <f t="shared" si="1"/>
        <v>7</v>
      </c>
    </row>
    <row r="131" spans="1:13" x14ac:dyDescent="0.25">
      <c r="A131" s="3" t="s">
        <v>69</v>
      </c>
      <c r="B131" s="18">
        <v>45132</v>
      </c>
      <c r="C131" s="21" t="s">
        <v>21</v>
      </c>
      <c r="D131" s="30">
        <f>11+2.2-20</f>
        <v>-6.8000000000000007</v>
      </c>
      <c r="E131" s="24" t="s">
        <v>71</v>
      </c>
      <c r="F131" s="70" t="s">
        <v>28</v>
      </c>
      <c r="G131" s="70" t="s">
        <v>70</v>
      </c>
      <c r="H131" s="29">
        <v>45138</v>
      </c>
      <c r="M131" s="21">
        <f t="shared" ref="M131:M194" si="2">MONTH(B131)</f>
        <v>7</v>
      </c>
    </row>
    <row r="132" spans="1:13" x14ac:dyDescent="0.25">
      <c r="A132" s="3" t="s">
        <v>69</v>
      </c>
      <c r="B132" s="18">
        <v>45132</v>
      </c>
      <c r="C132" s="21" t="s">
        <v>48</v>
      </c>
      <c r="D132" s="30">
        <f>4*60</f>
        <v>240</v>
      </c>
      <c r="E132" s="24" t="s">
        <v>72</v>
      </c>
      <c r="F132" s="70" t="s">
        <v>28</v>
      </c>
      <c r="G132" s="70" t="s">
        <v>70</v>
      </c>
      <c r="H132" s="29">
        <v>45138</v>
      </c>
      <c r="M132" s="21">
        <f t="shared" si="2"/>
        <v>7</v>
      </c>
    </row>
    <row r="133" spans="1:13" x14ac:dyDescent="0.25">
      <c r="A133" s="3" t="s">
        <v>29</v>
      </c>
      <c r="B133" s="18">
        <v>45141</v>
      </c>
      <c r="C133" s="21" t="s">
        <v>500</v>
      </c>
      <c r="D133" s="30">
        <v>1.7</v>
      </c>
      <c r="F133" s="70" t="s">
        <v>28</v>
      </c>
      <c r="G133" s="70" t="s">
        <v>74</v>
      </c>
      <c r="H133" s="29">
        <v>45142</v>
      </c>
      <c r="M133" s="21">
        <f t="shared" si="2"/>
        <v>8</v>
      </c>
    </row>
    <row r="134" spans="1:13" x14ac:dyDescent="0.25">
      <c r="A134" s="3" t="s">
        <v>29</v>
      </c>
      <c r="B134" s="18">
        <v>45141</v>
      </c>
      <c r="C134" s="21" t="s">
        <v>500</v>
      </c>
      <c r="D134" s="30">
        <v>3.55</v>
      </c>
      <c r="F134" s="70" t="s">
        <v>28</v>
      </c>
      <c r="G134" s="70" t="s">
        <v>74</v>
      </c>
      <c r="H134" s="29">
        <v>45142</v>
      </c>
      <c r="M134" s="21">
        <f t="shared" si="2"/>
        <v>8</v>
      </c>
    </row>
    <row r="135" spans="1:13" x14ac:dyDescent="0.25">
      <c r="A135" s="3" t="s">
        <v>29</v>
      </c>
      <c r="B135" s="18">
        <v>45141</v>
      </c>
      <c r="C135" s="21" t="s">
        <v>500</v>
      </c>
      <c r="D135" s="30">
        <v>3.55</v>
      </c>
      <c r="F135" s="70" t="s">
        <v>28</v>
      </c>
      <c r="G135" s="70" t="s">
        <v>74</v>
      </c>
      <c r="H135" s="29">
        <v>45142</v>
      </c>
      <c r="M135" s="21">
        <f t="shared" si="2"/>
        <v>8</v>
      </c>
    </row>
    <row r="136" spans="1:13" x14ac:dyDescent="0.25">
      <c r="A136" s="3" t="s">
        <v>29</v>
      </c>
      <c r="B136" s="18">
        <v>45140</v>
      </c>
      <c r="C136" s="21" t="s">
        <v>22</v>
      </c>
      <c r="D136" s="30">
        <v>89.84</v>
      </c>
      <c r="F136" s="70" t="s">
        <v>28</v>
      </c>
      <c r="G136" s="70" t="s">
        <v>74</v>
      </c>
      <c r="H136" s="29">
        <v>45142</v>
      </c>
      <c r="M136" s="21">
        <f t="shared" si="2"/>
        <v>8</v>
      </c>
    </row>
    <row r="137" spans="1:13" x14ac:dyDescent="0.25">
      <c r="A137" s="3" t="s">
        <v>29</v>
      </c>
      <c r="B137" s="18">
        <v>45161</v>
      </c>
      <c r="C137" s="21" t="s">
        <v>23</v>
      </c>
      <c r="D137" s="30">
        <f>1*30</f>
        <v>30</v>
      </c>
      <c r="F137" s="70" t="s">
        <v>28</v>
      </c>
      <c r="G137" s="70" t="s">
        <v>74</v>
      </c>
      <c r="H137" s="29">
        <v>45142</v>
      </c>
      <c r="M137" s="21">
        <f t="shared" si="2"/>
        <v>8</v>
      </c>
    </row>
    <row r="138" spans="1:13" x14ac:dyDescent="0.25">
      <c r="A138" s="3" t="s">
        <v>69</v>
      </c>
      <c r="B138" s="18">
        <v>45141</v>
      </c>
      <c r="C138" s="21" t="s">
        <v>500</v>
      </c>
      <c r="D138" s="30">
        <v>2.2000000000000002</v>
      </c>
      <c r="F138" s="70" t="s">
        <v>28</v>
      </c>
      <c r="G138" s="70" t="s">
        <v>75</v>
      </c>
      <c r="H138" s="29">
        <v>45142</v>
      </c>
      <c r="M138" s="21">
        <f t="shared" si="2"/>
        <v>8</v>
      </c>
    </row>
    <row r="139" spans="1:13" x14ac:dyDescent="0.25">
      <c r="A139" s="3" t="s">
        <v>69</v>
      </c>
      <c r="B139" s="18">
        <v>45139</v>
      </c>
      <c r="C139" s="21" t="s">
        <v>22</v>
      </c>
      <c r="D139" s="30">
        <v>9.99</v>
      </c>
      <c r="F139" s="70" t="s">
        <v>28</v>
      </c>
      <c r="G139" s="70" t="s">
        <v>75</v>
      </c>
      <c r="H139" s="29">
        <v>45142</v>
      </c>
      <c r="M139" s="21">
        <f t="shared" si="2"/>
        <v>8</v>
      </c>
    </row>
    <row r="140" spans="1:13" x14ac:dyDescent="0.25">
      <c r="A140" s="3" t="s">
        <v>69</v>
      </c>
      <c r="B140" s="18">
        <v>45141</v>
      </c>
      <c r="C140" s="21" t="s">
        <v>22</v>
      </c>
      <c r="D140" s="30">
        <v>78.319999999999993</v>
      </c>
      <c r="F140" s="70" t="s">
        <v>28</v>
      </c>
      <c r="G140" s="70" t="s">
        <v>75</v>
      </c>
      <c r="H140" s="29">
        <v>45142</v>
      </c>
      <c r="M140" s="21">
        <f t="shared" si="2"/>
        <v>8</v>
      </c>
    </row>
    <row r="141" spans="1:13" x14ac:dyDescent="0.25">
      <c r="A141" s="3" t="s">
        <v>69</v>
      </c>
      <c r="B141" s="18">
        <v>45139</v>
      </c>
      <c r="C141" s="21" t="s">
        <v>44</v>
      </c>
      <c r="D141" s="30">
        <v>75.88</v>
      </c>
      <c r="E141" s="24" t="s">
        <v>77</v>
      </c>
      <c r="F141" s="70" t="s">
        <v>28</v>
      </c>
      <c r="G141" s="70" t="s">
        <v>75</v>
      </c>
      <c r="H141" s="29">
        <v>45142</v>
      </c>
      <c r="M141" s="21">
        <f t="shared" si="2"/>
        <v>8</v>
      </c>
    </row>
    <row r="142" spans="1:13" x14ac:dyDescent="0.25">
      <c r="A142" s="3" t="s">
        <v>69</v>
      </c>
      <c r="B142" s="18">
        <v>45139</v>
      </c>
      <c r="C142" s="21" t="s">
        <v>44</v>
      </c>
      <c r="D142" s="30">
        <v>426.58</v>
      </c>
      <c r="E142" s="24" t="s">
        <v>76</v>
      </c>
      <c r="F142" s="70" t="s">
        <v>28</v>
      </c>
      <c r="G142" s="70" t="s">
        <v>75</v>
      </c>
      <c r="H142" s="29">
        <v>45142</v>
      </c>
      <c r="M142" s="21">
        <f t="shared" si="2"/>
        <v>8</v>
      </c>
    </row>
    <row r="143" spans="1:13" x14ac:dyDescent="0.25">
      <c r="A143" s="3" t="s">
        <v>69</v>
      </c>
      <c r="B143" s="18">
        <v>44986</v>
      </c>
      <c r="C143" s="21" t="s">
        <v>23</v>
      </c>
      <c r="D143" s="30">
        <f>1*30</f>
        <v>30</v>
      </c>
      <c r="F143" s="70" t="s">
        <v>28</v>
      </c>
      <c r="G143" s="70" t="s">
        <v>75</v>
      </c>
      <c r="H143" s="29">
        <v>45142</v>
      </c>
      <c r="M143" s="21">
        <f t="shared" si="2"/>
        <v>3</v>
      </c>
    </row>
    <row r="144" spans="1:13" x14ac:dyDescent="0.25">
      <c r="A144" s="3" t="s">
        <v>64</v>
      </c>
      <c r="B144" s="18">
        <v>45121</v>
      </c>
      <c r="C144" s="21" t="s">
        <v>500</v>
      </c>
      <c r="D144" s="30">
        <v>0.55000000000000004</v>
      </c>
      <c r="F144" s="70" t="s">
        <v>28</v>
      </c>
      <c r="G144" s="70" t="s">
        <v>78</v>
      </c>
      <c r="H144" s="29">
        <v>45124</v>
      </c>
      <c r="M144" s="21">
        <f t="shared" si="2"/>
        <v>7</v>
      </c>
    </row>
    <row r="145" spans="1:13" x14ac:dyDescent="0.25">
      <c r="A145" s="3" t="s">
        <v>64</v>
      </c>
      <c r="B145" s="18">
        <v>45121</v>
      </c>
      <c r="C145" s="21" t="s">
        <v>500</v>
      </c>
      <c r="D145" s="30">
        <v>0.55000000000000004</v>
      </c>
      <c r="F145" s="70" t="s">
        <v>28</v>
      </c>
      <c r="G145" s="70" t="s">
        <v>78</v>
      </c>
      <c r="H145" s="29">
        <v>45124</v>
      </c>
      <c r="M145" s="21">
        <f t="shared" si="2"/>
        <v>7</v>
      </c>
    </row>
    <row r="146" spans="1:13" x14ac:dyDescent="0.25">
      <c r="A146" s="3" t="s">
        <v>64</v>
      </c>
      <c r="B146" s="18">
        <v>45121</v>
      </c>
      <c r="C146" s="21" t="s">
        <v>500</v>
      </c>
      <c r="D146" s="30">
        <v>4.6500000000000004</v>
      </c>
      <c r="F146" s="70" t="s">
        <v>28</v>
      </c>
      <c r="G146" s="70" t="s">
        <v>78</v>
      </c>
      <c r="H146" s="29">
        <v>45124</v>
      </c>
      <c r="M146" s="21">
        <f t="shared" si="2"/>
        <v>7</v>
      </c>
    </row>
    <row r="147" spans="1:13" x14ac:dyDescent="0.25">
      <c r="A147" s="3" t="s">
        <v>64</v>
      </c>
      <c r="B147" s="18">
        <v>45123</v>
      </c>
      <c r="C147" s="3" t="s">
        <v>22</v>
      </c>
      <c r="D147" s="30">
        <v>50</v>
      </c>
      <c r="F147" s="70" t="s">
        <v>28</v>
      </c>
      <c r="G147" s="70" t="s">
        <v>78</v>
      </c>
      <c r="H147" s="29">
        <v>45124</v>
      </c>
      <c r="M147" s="21">
        <f t="shared" si="2"/>
        <v>7</v>
      </c>
    </row>
    <row r="148" spans="1:13" x14ac:dyDescent="0.25">
      <c r="A148" s="3" t="s">
        <v>64</v>
      </c>
      <c r="B148" s="18">
        <v>45119</v>
      </c>
      <c r="C148" s="3" t="s">
        <v>22</v>
      </c>
      <c r="D148" s="30">
        <v>80.13</v>
      </c>
      <c r="F148" s="70" t="s">
        <v>28</v>
      </c>
      <c r="G148" s="70" t="s">
        <v>78</v>
      </c>
      <c r="H148" s="29">
        <v>45124</v>
      </c>
      <c r="M148" s="21">
        <f t="shared" si="2"/>
        <v>7</v>
      </c>
    </row>
    <row r="149" spans="1:13" x14ac:dyDescent="0.25">
      <c r="A149" s="3" t="s">
        <v>64</v>
      </c>
      <c r="B149" s="18">
        <v>45121</v>
      </c>
      <c r="C149" s="3" t="s">
        <v>44</v>
      </c>
      <c r="D149" s="30">
        <v>72.099999999999994</v>
      </c>
      <c r="F149" s="70" t="s">
        <v>28</v>
      </c>
      <c r="G149" s="70" t="s">
        <v>78</v>
      </c>
      <c r="H149" s="29">
        <v>45124</v>
      </c>
      <c r="M149" s="21">
        <f t="shared" si="2"/>
        <v>7</v>
      </c>
    </row>
    <row r="150" spans="1:13" x14ac:dyDescent="0.25">
      <c r="A150" s="3" t="s">
        <v>64</v>
      </c>
      <c r="B150" s="18">
        <v>45119</v>
      </c>
      <c r="C150" s="3" t="s">
        <v>44</v>
      </c>
      <c r="D150" s="30">
        <v>79.599999999999994</v>
      </c>
      <c r="F150" s="70" t="s">
        <v>28</v>
      </c>
      <c r="G150" s="70" t="s">
        <v>78</v>
      </c>
      <c r="H150" s="29">
        <v>45124</v>
      </c>
      <c r="M150" s="21">
        <f t="shared" si="2"/>
        <v>7</v>
      </c>
    </row>
    <row r="151" spans="1:13" x14ac:dyDescent="0.25">
      <c r="A151" s="3" t="s">
        <v>64</v>
      </c>
      <c r="B151" s="18">
        <v>45119</v>
      </c>
      <c r="C151" s="3" t="s">
        <v>44</v>
      </c>
      <c r="D151" s="30">
        <v>56.7</v>
      </c>
      <c r="F151" s="70" t="s">
        <v>28</v>
      </c>
      <c r="G151" s="70" t="s">
        <v>78</v>
      </c>
      <c r="H151" s="29">
        <v>45124</v>
      </c>
      <c r="M151" s="21">
        <f t="shared" si="2"/>
        <v>7</v>
      </c>
    </row>
    <row r="152" spans="1:13" x14ac:dyDescent="0.25">
      <c r="A152" s="3" t="s">
        <v>64</v>
      </c>
      <c r="B152" s="18">
        <v>45118</v>
      </c>
      <c r="C152" s="3" t="s">
        <v>44</v>
      </c>
      <c r="D152" s="30">
        <v>23</v>
      </c>
      <c r="F152" s="70" t="s">
        <v>28</v>
      </c>
      <c r="G152" s="70" t="s">
        <v>78</v>
      </c>
      <c r="H152" s="29">
        <v>45124</v>
      </c>
      <c r="M152" s="21">
        <f t="shared" si="2"/>
        <v>7</v>
      </c>
    </row>
    <row r="153" spans="1:13" x14ac:dyDescent="0.25">
      <c r="A153" s="3" t="s">
        <v>64</v>
      </c>
      <c r="B153" s="18">
        <v>45120</v>
      </c>
      <c r="C153" s="3" t="s">
        <v>44</v>
      </c>
      <c r="D153" s="30">
        <v>39.5</v>
      </c>
      <c r="F153" s="70" t="s">
        <v>28</v>
      </c>
      <c r="G153" s="70" t="s">
        <v>78</v>
      </c>
      <c r="H153" s="29">
        <v>45124</v>
      </c>
      <c r="M153" s="21">
        <f t="shared" si="2"/>
        <v>7</v>
      </c>
    </row>
    <row r="154" spans="1:13" x14ac:dyDescent="0.25">
      <c r="A154" s="3" t="s">
        <v>64</v>
      </c>
      <c r="B154" s="18">
        <v>45119</v>
      </c>
      <c r="C154" s="3" t="s">
        <v>21</v>
      </c>
      <c r="D154" s="30">
        <v>55</v>
      </c>
      <c r="F154" s="70" t="s">
        <v>28</v>
      </c>
      <c r="G154" s="70" t="s">
        <v>78</v>
      </c>
      <c r="H154" s="29">
        <v>45124</v>
      </c>
      <c r="M154" s="21">
        <f t="shared" si="2"/>
        <v>7</v>
      </c>
    </row>
    <row r="155" spans="1:13" x14ac:dyDescent="0.25">
      <c r="A155" s="3" t="s">
        <v>64</v>
      </c>
      <c r="B155" s="18">
        <v>45121</v>
      </c>
      <c r="C155" s="3" t="s">
        <v>21</v>
      </c>
      <c r="D155" s="30">
        <v>57.6</v>
      </c>
      <c r="F155" s="70" t="s">
        <v>28</v>
      </c>
      <c r="G155" s="70" t="s">
        <v>78</v>
      </c>
      <c r="H155" s="29">
        <v>45124</v>
      </c>
      <c r="M155" s="21">
        <f t="shared" si="2"/>
        <v>7</v>
      </c>
    </row>
    <row r="156" spans="1:13" x14ac:dyDescent="0.25">
      <c r="A156" s="3" t="s">
        <v>64</v>
      </c>
      <c r="B156" s="18">
        <v>45124</v>
      </c>
      <c r="C156" s="3" t="s">
        <v>23</v>
      </c>
      <c r="D156" s="30">
        <v>70</v>
      </c>
      <c r="E156" s="24" t="s">
        <v>79</v>
      </c>
      <c r="F156" s="70" t="s">
        <v>28</v>
      </c>
      <c r="G156" s="70" t="s">
        <v>78</v>
      </c>
      <c r="H156" s="29">
        <v>45124</v>
      </c>
      <c r="M156" s="21">
        <f t="shared" si="2"/>
        <v>7</v>
      </c>
    </row>
    <row r="157" spans="1:13" x14ac:dyDescent="0.25">
      <c r="A157" s="3" t="s">
        <v>64</v>
      </c>
      <c r="B157" s="18">
        <v>45125</v>
      </c>
      <c r="C157" s="3" t="s">
        <v>22</v>
      </c>
      <c r="D157" s="30">
        <v>80.08</v>
      </c>
      <c r="F157" s="70" t="s">
        <v>28</v>
      </c>
      <c r="G157" s="70" t="s">
        <v>80</v>
      </c>
      <c r="H157" s="29">
        <v>45128</v>
      </c>
      <c r="M157" s="21">
        <f t="shared" si="2"/>
        <v>7</v>
      </c>
    </row>
    <row r="158" spans="1:13" x14ac:dyDescent="0.25">
      <c r="A158" s="3" t="s">
        <v>64</v>
      </c>
      <c r="B158" s="18">
        <v>45126</v>
      </c>
      <c r="C158" s="3" t="s">
        <v>44</v>
      </c>
      <c r="D158" s="30">
        <v>83</v>
      </c>
      <c r="E158" s="24" t="s">
        <v>83</v>
      </c>
      <c r="F158" s="70" t="s">
        <v>28</v>
      </c>
      <c r="G158" s="70" t="s">
        <v>80</v>
      </c>
      <c r="H158" s="29">
        <v>45128</v>
      </c>
      <c r="M158" s="21">
        <f t="shared" si="2"/>
        <v>7</v>
      </c>
    </row>
    <row r="159" spans="1:13" x14ac:dyDescent="0.25">
      <c r="A159" s="3" t="s">
        <v>64</v>
      </c>
      <c r="B159" s="18">
        <v>45128</v>
      </c>
      <c r="C159" s="3" t="s">
        <v>23</v>
      </c>
      <c r="D159" s="30">
        <v>50</v>
      </c>
      <c r="E159" s="24" t="s">
        <v>82</v>
      </c>
      <c r="F159" s="70" t="s">
        <v>28</v>
      </c>
      <c r="G159" s="70" t="s">
        <v>80</v>
      </c>
      <c r="H159" s="29">
        <v>45128</v>
      </c>
      <c r="M159" s="21">
        <f t="shared" si="2"/>
        <v>7</v>
      </c>
    </row>
    <row r="160" spans="1:13" x14ac:dyDescent="0.25">
      <c r="A160" s="3" t="s">
        <v>32</v>
      </c>
      <c r="B160" s="18">
        <v>45124</v>
      </c>
      <c r="C160" s="3" t="s">
        <v>22</v>
      </c>
      <c r="D160" s="30">
        <v>80</v>
      </c>
      <c r="F160" s="70" t="s">
        <v>28</v>
      </c>
      <c r="G160" s="70" t="s">
        <v>84</v>
      </c>
      <c r="H160" s="29">
        <v>45124</v>
      </c>
      <c r="M160" s="21">
        <f t="shared" si="2"/>
        <v>7</v>
      </c>
    </row>
    <row r="161" spans="1:13" x14ac:dyDescent="0.25">
      <c r="A161" s="3" t="s">
        <v>32</v>
      </c>
      <c r="B161" s="18">
        <v>45121</v>
      </c>
      <c r="C161" s="3" t="s">
        <v>22</v>
      </c>
      <c r="D161" s="30">
        <v>75.47</v>
      </c>
      <c r="F161" s="70" t="s">
        <v>28</v>
      </c>
      <c r="G161" s="70" t="s">
        <v>84</v>
      </c>
      <c r="H161" s="29">
        <v>45124</v>
      </c>
      <c r="M161" s="21">
        <f t="shared" si="2"/>
        <v>7</v>
      </c>
    </row>
    <row r="162" spans="1:13" x14ac:dyDescent="0.25">
      <c r="A162" s="3" t="s">
        <v>32</v>
      </c>
      <c r="B162" s="18">
        <v>45118</v>
      </c>
      <c r="C162" s="3" t="s">
        <v>22</v>
      </c>
      <c r="D162" s="30">
        <v>52.06</v>
      </c>
      <c r="F162" s="70" t="s">
        <v>28</v>
      </c>
      <c r="G162" s="70" t="s">
        <v>84</v>
      </c>
      <c r="H162" s="29">
        <v>45124</v>
      </c>
      <c r="M162" s="21">
        <f t="shared" si="2"/>
        <v>7</v>
      </c>
    </row>
    <row r="163" spans="1:13" x14ac:dyDescent="0.25">
      <c r="A163" s="3" t="s">
        <v>32</v>
      </c>
      <c r="B163" s="18">
        <v>45120</v>
      </c>
      <c r="C163" s="3" t="s">
        <v>44</v>
      </c>
      <c r="D163" s="30">
        <v>55.9</v>
      </c>
      <c r="E163" s="24" t="s">
        <v>85</v>
      </c>
      <c r="F163" s="70" t="s">
        <v>28</v>
      </c>
      <c r="G163" s="70" t="s">
        <v>84</v>
      </c>
      <c r="H163" s="29">
        <v>45124</v>
      </c>
      <c r="M163" s="21">
        <f t="shared" si="2"/>
        <v>7</v>
      </c>
    </row>
    <row r="164" spans="1:13" x14ac:dyDescent="0.25">
      <c r="A164" s="3" t="s">
        <v>32</v>
      </c>
      <c r="B164" s="18">
        <v>45120</v>
      </c>
      <c r="C164" s="3" t="s">
        <v>44</v>
      </c>
      <c r="D164" s="30">
        <v>20.65</v>
      </c>
      <c r="F164" s="70" t="s">
        <v>28</v>
      </c>
      <c r="G164" s="70" t="s">
        <v>84</v>
      </c>
      <c r="H164" s="29">
        <v>45124</v>
      </c>
      <c r="M164" s="21">
        <f t="shared" si="2"/>
        <v>7</v>
      </c>
    </row>
    <row r="165" spans="1:13" x14ac:dyDescent="0.25">
      <c r="A165" s="3" t="s">
        <v>32</v>
      </c>
      <c r="B165" s="18">
        <v>45119</v>
      </c>
      <c r="C165" s="3" t="s">
        <v>44</v>
      </c>
      <c r="D165" s="30">
        <v>9.5399999999999991</v>
      </c>
      <c r="F165" s="70" t="s">
        <v>28</v>
      </c>
      <c r="G165" s="70" t="s">
        <v>84</v>
      </c>
      <c r="H165" s="29">
        <v>45124</v>
      </c>
      <c r="M165" s="21">
        <f t="shared" si="2"/>
        <v>7</v>
      </c>
    </row>
    <row r="166" spans="1:13" x14ac:dyDescent="0.25">
      <c r="A166" s="3" t="s">
        <v>32</v>
      </c>
      <c r="B166" s="18">
        <v>45122</v>
      </c>
      <c r="C166" s="21" t="s">
        <v>500</v>
      </c>
      <c r="D166" s="30">
        <v>1.2</v>
      </c>
      <c r="F166" s="70" t="s">
        <v>28</v>
      </c>
      <c r="G166" s="70" t="s">
        <v>84</v>
      </c>
      <c r="H166" s="29">
        <v>45124</v>
      </c>
      <c r="M166" s="21">
        <f t="shared" si="2"/>
        <v>7</v>
      </c>
    </row>
    <row r="167" spans="1:13" x14ac:dyDescent="0.25">
      <c r="A167" s="3" t="s">
        <v>32</v>
      </c>
      <c r="B167" s="18">
        <v>45121</v>
      </c>
      <c r="C167" s="21" t="s">
        <v>500</v>
      </c>
      <c r="D167" s="30">
        <v>2.5</v>
      </c>
      <c r="F167" s="70" t="s">
        <v>28</v>
      </c>
      <c r="G167" s="70" t="s">
        <v>84</v>
      </c>
      <c r="H167" s="29">
        <v>45124</v>
      </c>
      <c r="M167" s="21">
        <f t="shared" si="2"/>
        <v>7</v>
      </c>
    </row>
    <row r="168" spans="1:13" x14ac:dyDescent="0.25">
      <c r="A168" s="3" t="s">
        <v>32</v>
      </c>
      <c r="B168" s="18">
        <v>45121</v>
      </c>
      <c r="C168" s="21" t="s">
        <v>500</v>
      </c>
      <c r="D168" s="30">
        <v>4.5999999999999996</v>
      </c>
      <c r="F168" s="70" t="s">
        <v>28</v>
      </c>
      <c r="G168" s="70" t="s">
        <v>84</v>
      </c>
      <c r="H168" s="29">
        <v>45124</v>
      </c>
      <c r="M168" s="21">
        <f t="shared" si="2"/>
        <v>7</v>
      </c>
    </row>
    <row r="169" spans="1:13" x14ac:dyDescent="0.25">
      <c r="A169" s="3" t="s">
        <v>32</v>
      </c>
      <c r="B169" s="18">
        <v>45121</v>
      </c>
      <c r="C169" s="21" t="s">
        <v>500</v>
      </c>
      <c r="D169" s="30">
        <v>6.8</v>
      </c>
      <c r="F169" s="70" t="s">
        <v>28</v>
      </c>
      <c r="G169" s="70" t="s">
        <v>84</v>
      </c>
      <c r="H169" s="29">
        <v>45124</v>
      </c>
      <c r="M169" s="21">
        <f t="shared" si="2"/>
        <v>7</v>
      </c>
    </row>
    <row r="170" spans="1:13" x14ac:dyDescent="0.25">
      <c r="A170" s="3" t="s">
        <v>32</v>
      </c>
      <c r="B170" s="18">
        <v>45118</v>
      </c>
      <c r="C170" s="21" t="s">
        <v>500</v>
      </c>
      <c r="D170" s="30">
        <v>6.4</v>
      </c>
      <c r="F170" s="70" t="s">
        <v>28</v>
      </c>
      <c r="G170" s="70" t="s">
        <v>84</v>
      </c>
      <c r="H170" s="29">
        <v>45124</v>
      </c>
      <c r="M170" s="21">
        <f t="shared" si="2"/>
        <v>7</v>
      </c>
    </row>
    <row r="171" spans="1:13" x14ac:dyDescent="0.25">
      <c r="A171" s="3" t="s">
        <v>32</v>
      </c>
      <c r="B171" s="18">
        <v>45120</v>
      </c>
      <c r="C171" s="21" t="s">
        <v>500</v>
      </c>
      <c r="D171" s="30">
        <v>5</v>
      </c>
      <c r="F171" s="70" t="s">
        <v>28</v>
      </c>
      <c r="G171" s="70" t="s">
        <v>84</v>
      </c>
      <c r="H171" s="29">
        <v>45124</v>
      </c>
      <c r="M171" s="21">
        <f t="shared" si="2"/>
        <v>7</v>
      </c>
    </row>
    <row r="172" spans="1:13" x14ac:dyDescent="0.25">
      <c r="A172" s="3" t="s">
        <v>32</v>
      </c>
      <c r="B172" s="18">
        <v>45120</v>
      </c>
      <c r="C172" s="21" t="s">
        <v>500</v>
      </c>
      <c r="D172" s="30">
        <v>2.4</v>
      </c>
      <c r="F172" s="70" t="s">
        <v>28</v>
      </c>
      <c r="G172" s="70" t="s">
        <v>84</v>
      </c>
      <c r="H172" s="29">
        <v>45124</v>
      </c>
      <c r="M172" s="21">
        <f t="shared" si="2"/>
        <v>7</v>
      </c>
    </row>
    <row r="173" spans="1:13" x14ac:dyDescent="0.25">
      <c r="A173" s="3" t="s">
        <v>32</v>
      </c>
      <c r="B173" s="18">
        <v>45120</v>
      </c>
      <c r="C173" s="21" t="s">
        <v>500</v>
      </c>
      <c r="D173" s="30">
        <v>28</v>
      </c>
      <c r="F173" s="70" t="s">
        <v>28</v>
      </c>
      <c r="G173" s="70" t="s">
        <v>84</v>
      </c>
      <c r="H173" s="29">
        <v>45124</v>
      </c>
      <c r="M173" s="21">
        <f t="shared" si="2"/>
        <v>7</v>
      </c>
    </row>
    <row r="174" spans="1:13" x14ac:dyDescent="0.25">
      <c r="A174" s="3" t="s">
        <v>32</v>
      </c>
      <c r="B174" s="18">
        <v>45122</v>
      </c>
      <c r="C174" s="21" t="s">
        <v>500</v>
      </c>
      <c r="D174" s="30">
        <v>1.5</v>
      </c>
      <c r="F174" s="70" t="s">
        <v>28</v>
      </c>
      <c r="G174" s="70" t="s">
        <v>84</v>
      </c>
      <c r="H174" s="29">
        <v>45124</v>
      </c>
      <c r="M174" s="21">
        <f t="shared" si="2"/>
        <v>7</v>
      </c>
    </row>
    <row r="175" spans="1:13" x14ac:dyDescent="0.25">
      <c r="A175" s="3" t="s">
        <v>32</v>
      </c>
      <c r="B175" s="18">
        <v>45121</v>
      </c>
      <c r="C175" s="21" t="s">
        <v>500</v>
      </c>
      <c r="D175" s="30">
        <v>5.25</v>
      </c>
      <c r="F175" s="70" t="s">
        <v>28</v>
      </c>
      <c r="G175" s="70" t="s">
        <v>84</v>
      </c>
      <c r="H175" s="29">
        <v>45124</v>
      </c>
      <c r="M175" s="21">
        <f t="shared" si="2"/>
        <v>7</v>
      </c>
    </row>
    <row r="176" spans="1:13" x14ac:dyDescent="0.25">
      <c r="A176" s="3" t="s">
        <v>32</v>
      </c>
      <c r="B176" s="18">
        <v>45120</v>
      </c>
      <c r="C176" s="21" t="s">
        <v>500</v>
      </c>
      <c r="D176" s="30">
        <v>9.3000000000000007</v>
      </c>
      <c r="F176" s="70" t="s">
        <v>28</v>
      </c>
      <c r="G176" s="70" t="s">
        <v>84</v>
      </c>
      <c r="H176" s="29">
        <v>45124</v>
      </c>
      <c r="M176" s="21">
        <f t="shared" si="2"/>
        <v>7</v>
      </c>
    </row>
    <row r="177" spans="1:13" x14ac:dyDescent="0.25">
      <c r="A177" s="3" t="s">
        <v>32</v>
      </c>
      <c r="B177" s="18">
        <v>45121</v>
      </c>
      <c r="C177" s="21" t="s">
        <v>500</v>
      </c>
      <c r="D177" s="30">
        <v>7.2</v>
      </c>
      <c r="F177" s="70" t="s">
        <v>28</v>
      </c>
      <c r="G177" s="70" t="s">
        <v>84</v>
      </c>
      <c r="H177" s="29">
        <v>45124</v>
      </c>
      <c r="M177" s="21">
        <f t="shared" si="2"/>
        <v>7</v>
      </c>
    </row>
    <row r="178" spans="1:13" x14ac:dyDescent="0.25">
      <c r="A178" s="3" t="s">
        <v>32</v>
      </c>
      <c r="B178" s="18">
        <v>45124</v>
      </c>
      <c r="C178" s="3" t="s">
        <v>21</v>
      </c>
      <c r="D178" s="30">
        <v>150</v>
      </c>
      <c r="E178" s="24" t="s">
        <v>86</v>
      </c>
      <c r="F178" s="70" t="s">
        <v>28</v>
      </c>
      <c r="G178" s="70" t="s">
        <v>84</v>
      </c>
      <c r="H178" s="29">
        <v>45124</v>
      </c>
      <c r="M178" s="21">
        <f t="shared" si="2"/>
        <v>7</v>
      </c>
    </row>
    <row r="179" spans="1:13" x14ac:dyDescent="0.25">
      <c r="A179" s="3" t="s">
        <v>32</v>
      </c>
      <c r="B179" s="18">
        <v>45124</v>
      </c>
      <c r="C179" s="3" t="s">
        <v>23</v>
      </c>
      <c r="D179" s="30">
        <v>200</v>
      </c>
      <c r="E179" s="24" t="s">
        <v>87</v>
      </c>
      <c r="F179" s="70" t="s">
        <v>28</v>
      </c>
      <c r="G179" s="70" t="s">
        <v>84</v>
      </c>
      <c r="H179" s="29">
        <v>45124</v>
      </c>
      <c r="M179" s="21">
        <f t="shared" si="2"/>
        <v>7</v>
      </c>
    </row>
    <row r="180" spans="1:13" x14ac:dyDescent="0.25">
      <c r="A180" s="3" t="s">
        <v>69</v>
      </c>
      <c r="B180" s="18">
        <v>45098</v>
      </c>
      <c r="C180" s="21" t="s">
        <v>500</v>
      </c>
      <c r="D180" s="30">
        <v>0.5</v>
      </c>
      <c r="F180" s="70" t="s">
        <v>28</v>
      </c>
      <c r="G180" s="70" t="s">
        <v>90</v>
      </c>
      <c r="H180" s="29">
        <v>45124</v>
      </c>
      <c r="M180" s="21">
        <f t="shared" si="2"/>
        <v>6</v>
      </c>
    </row>
    <row r="181" spans="1:13" x14ac:dyDescent="0.25">
      <c r="A181" s="3" t="s">
        <v>69</v>
      </c>
      <c r="B181" s="18">
        <v>45114</v>
      </c>
      <c r="C181" s="21" t="s">
        <v>500</v>
      </c>
      <c r="D181" s="30">
        <v>1</v>
      </c>
      <c r="F181" s="70" t="s">
        <v>28</v>
      </c>
      <c r="G181" s="70" t="s">
        <v>90</v>
      </c>
      <c r="H181" s="29">
        <v>45124</v>
      </c>
      <c r="M181" s="21">
        <f t="shared" si="2"/>
        <v>7</v>
      </c>
    </row>
    <row r="182" spans="1:13" x14ac:dyDescent="0.25">
      <c r="A182" s="3" t="s">
        <v>69</v>
      </c>
      <c r="B182" s="18">
        <v>45118</v>
      </c>
      <c r="C182" s="21" t="s">
        <v>500</v>
      </c>
      <c r="D182" s="30">
        <v>1.95</v>
      </c>
      <c r="F182" s="70" t="s">
        <v>28</v>
      </c>
      <c r="G182" s="70" t="s">
        <v>90</v>
      </c>
      <c r="H182" s="29">
        <v>45124</v>
      </c>
      <c r="M182" s="21">
        <f t="shared" si="2"/>
        <v>7</v>
      </c>
    </row>
    <row r="183" spans="1:13" x14ac:dyDescent="0.25">
      <c r="A183" s="3" t="s">
        <v>69</v>
      </c>
      <c r="B183" s="18">
        <v>45119</v>
      </c>
      <c r="C183" s="21" t="s">
        <v>500</v>
      </c>
      <c r="D183" s="30">
        <v>13.6</v>
      </c>
      <c r="F183" s="70" t="s">
        <v>28</v>
      </c>
      <c r="G183" s="70" t="s">
        <v>90</v>
      </c>
      <c r="H183" s="29">
        <v>45124</v>
      </c>
      <c r="M183" s="21">
        <f t="shared" si="2"/>
        <v>7</v>
      </c>
    </row>
    <row r="184" spans="1:13" x14ac:dyDescent="0.25">
      <c r="A184" s="3" t="s">
        <v>69</v>
      </c>
      <c r="B184" s="18">
        <v>45124</v>
      </c>
      <c r="C184" s="3" t="s">
        <v>48</v>
      </c>
      <c r="D184" s="30">
        <v>5</v>
      </c>
      <c r="E184" s="24" t="s">
        <v>88</v>
      </c>
      <c r="F184" s="70" t="s">
        <v>28</v>
      </c>
      <c r="G184" s="70" t="s">
        <v>90</v>
      </c>
      <c r="H184" s="29">
        <v>45124</v>
      </c>
      <c r="M184" s="21">
        <f t="shared" si="2"/>
        <v>7</v>
      </c>
    </row>
    <row r="185" spans="1:13" x14ac:dyDescent="0.25">
      <c r="A185" s="3" t="s">
        <v>69</v>
      </c>
      <c r="B185" s="18">
        <v>45119</v>
      </c>
      <c r="C185" s="3" t="s">
        <v>22</v>
      </c>
      <c r="D185" s="30">
        <v>60.05</v>
      </c>
      <c r="F185" s="70" t="s">
        <v>28</v>
      </c>
      <c r="G185" s="70" t="s">
        <v>90</v>
      </c>
      <c r="H185" s="29">
        <v>45124</v>
      </c>
      <c r="M185" s="21">
        <f t="shared" si="2"/>
        <v>7</v>
      </c>
    </row>
    <row r="186" spans="1:13" x14ac:dyDescent="0.25">
      <c r="A186" s="3" t="s">
        <v>69</v>
      </c>
      <c r="B186" s="18">
        <v>45120</v>
      </c>
      <c r="C186" s="3" t="s">
        <v>22</v>
      </c>
      <c r="D186" s="30">
        <v>70.239999999999995</v>
      </c>
      <c r="F186" s="70" t="s">
        <v>28</v>
      </c>
      <c r="G186" s="70" t="s">
        <v>90</v>
      </c>
      <c r="H186" s="29">
        <v>45124</v>
      </c>
      <c r="M186" s="21">
        <f t="shared" si="2"/>
        <v>7</v>
      </c>
    </row>
    <row r="187" spans="1:13" x14ac:dyDescent="0.25">
      <c r="A187" s="3" t="s">
        <v>69</v>
      </c>
      <c r="B187" s="18">
        <v>45124</v>
      </c>
      <c r="C187" s="3" t="s">
        <v>23</v>
      </c>
      <c r="D187" s="30">
        <v>60</v>
      </c>
      <c r="E187" s="24" t="s">
        <v>81</v>
      </c>
      <c r="F187" s="70" t="s">
        <v>28</v>
      </c>
      <c r="G187" s="70" t="s">
        <v>90</v>
      </c>
      <c r="H187" s="29">
        <v>45124</v>
      </c>
      <c r="M187" s="21">
        <f t="shared" si="2"/>
        <v>7</v>
      </c>
    </row>
    <row r="188" spans="1:13" x14ac:dyDescent="0.25">
      <c r="A188" s="3" t="s">
        <v>69</v>
      </c>
      <c r="B188" s="18">
        <v>45124</v>
      </c>
      <c r="C188" s="3" t="s">
        <v>44</v>
      </c>
      <c r="D188" s="30">
        <v>50</v>
      </c>
      <c r="E188" s="24" t="s">
        <v>89</v>
      </c>
      <c r="F188" s="70" t="s">
        <v>28</v>
      </c>
      <c r="G188" s="70" t="s">
        <v>90</v>
      </c>
      <c r="H188" s="29">
        <v>45124</v>
      </c>
      <c r="M188" s="21">
        <f t="shared" si="2"/>
        <v>7</v>
      </c>
    </row>
    <row r="189" spans="1:13" x14ac:dyDescent="0.25">
      <c r="A189" s="3" t="s">
        <v>69</v>
      </c>
      <c r="B189" s="18">
        <v>45127</v>
      </c>
      <c r="C189" s="3" t="s">
        <v>22</v>
      </c>
      <c r="D189" s="30">
        <v>76.3</v>
      </c>
      <c r="F189" s="70" t="s">
        <v>28</v>
      </c>
      <c r="G189" s="70" t="s">
        <v>91</v>
      </c>
      <c r="H189" s="29">
        <v>45128</v>
      </c>
      <c r="M189" s="21">
        <f t="shared" si="2"/>
        <v>7</v>
      </c>
    </row>
    <row r="190" spans="1:13" x14ac:dyDescent="0.25">
      <c r="A190" s="3" t="s">
        <v>69</v>
      </c>
      <c r="B190" s="18">
        <v>45126</v>
      </c>
      <c r="C190" s="21" t="s">
        <v>500</v>
      </c>
      <c r="D190" s="30">
        <v>24.95</v>
      </c>
      <c r="E190" s="24" t="s">
        <v>92</v>
      </c>
      <c r="F190" s="70" t="s">
        <v>28</v>
      </c>
      <c r="G190" s="70" t="s">
        <v>91</v>
      </c>
      <c r="H190" s="29">
        <v>45128</v>
      </c>
      <c r="M190" s="21">
        <f t="shared" si="2"/>
        <v>7</v>
      </c>
    </row>
    <row r="191" spans="1:13" x14ac:dyDescent="0.25">
      <c r="A191" s="3" t="s">
        <v>69</v>
      </c>
      <c r="B191" s="18">
        <v>45128</v>
      </c>
      <c r="C191" s="21" t="s">
        <v>500</v>
      </c>
      <c r="D191" s="30">
        <v>2.0499999999999998</v>
      </c>
      <c r="F191" s="70" t="s">
        <v>28</v>
      </c>
      <c r="G191" s="70" t="s">
        <v>91</v>
      </c>
      <c r="H191" s="29">
        <v>45128</v>
      </c>
      <c r="M191" s="21">
        <f t="shared" si="2"/>
        <v>7</v>
      </c>
    </row>
    <row r="192" spans="1:13" x14ac:dyDescent="0.25">
      <c r="A192" s="3" t="s">
        <v>69</v>
      </c>
      <c r="B192" s="18">
        <v>45126</v>
      </c>
      <c r="C192" s="21" t="s">
        <v>500</v>
      </c>
      <c r="D192" s="30">
        <v>4.6500000000000004</v>
      </c>
      <c r="F192" s="70" t="s">
        <v>28</v>
      </c>
      <c r="G192" s="70" t="s">
        <v>91</v>
      </c>
      <c r="H192" s="29">
        <v>45128</v>
      </c>
      <c r="M192" s="21">
        <f t="shared" si="2"/>
        <v>7</v>
      </c>
    </row>
    <row r="193" spans="1:13" x14ac:dyDescent="0.25">
      <c r="A193" s="3" t="s">
        <v>69</v>
      </c>
      <c r="B193" s="18">
        <v>45127</v>
      </c>
      <c r="C193" s="3" t="s">
        <v>44</v>
      </c>
      <c r="D193" s="30">
        <v>64</v>
      </c>
      <c r="E193" s="24" t="s">
        <v>93</v>
      </c>
      <c r="F193" s="70" t="s">
        <v>28</v>
      </c>
      <c r="G193" s="70" t="s">
        <v>91</v>
      </c>
      <c r="H193" s="29">
        <v>45128</v>
      </c>
      <c r="M193" s="21">
        <f t="shared" si="2"/>
        <v>7</v>
      </c>
    </row>
    <row r="194" spans="1:13" x14ac:dyDescent="0.25">
      <c r="A194" s="3" t="s">
        <v>69</v>
      </c>
      <c r="B194" s="18">
        <v>45128</v>
      </c>
      <c r="C194" s="3" t="s">
        <v>23</v>
      </c>
      <c r="D194" s="30">
        <v>50</v>
      </c>
      <c r="E194" s="24" t="s">
        <v>94</v>
      </c>
      <c r="F194" s="70" t="s">
        <v>28</v>
      </c>
      <c r="G194" s="70" t="s">
        <v>91</v>
      </c>
      <c r="H194" s="29">
        <v>45128</v>
      </c>
      <c r="M194" s="21">
        <f t="shared" si="2"/>
        <v>7</v>
      </c>
    </row>
    <row r="195" spans="1:13" x14ac:dyDescent="0.25">
      <c r="A195" s="3" t="s">
        <v>69</v>
      </c>
      <c r="B195" s="18">
        <v>45130</v>
      </c>
      <c r="C195" s="3" t="s">
        <v>22</v>
      </c>
      <c r="D195" s="30">
        <v>77.400000000000006</v>
      </c>
      <c r="F195" s="70" t="s">
        <v>28</v>
      </c>
      <c r="G195" s="70" t="s">
        <v>95</v>
      </c>
      <c r="H195" s="29">
        <v>45131</v>
      </c>
      <c r="M195" s="21">
        <f t="shared" ref="M195:M258" si="3">MONTH(B195)</f>
        <v>7</v>
      </c>
    </row>
    <row r="196" spans="1:13" x14ac:dyDescent="0.25">
      <c r="A196" s="3" t="s">
        <v>69</v>
      </c>
      <c r="B196" s="18">
        <v>45127</v>
      </c>
      <c r="C196" s="21" t="s">
        <v>500</v>
      </c>
      <c r="D196" s="30">
        <v>5.6</v>
      </c>
      <c r="F196" s="70" t="s">
        <v>28</v>
      </c>
      <c r="G196" s="70" t="s">
        <v>95</v>
      </c>
      <c r="H196" s="29">
        <v>45131</v>
      </c>
      <c r="M196" s="21">
        <f t="shared" si="3"/>
        <v>7</v>
      </c>
    </row>
    <row r="197" spans="1:13" x14ac:dyDescent="0.25">
      <c r="A197" s="3" t="s">
        <v>11</v>
      </c>
      <c r="B197" s="18">
        <v>45140</v>
      </c>
      <c r="C197" s="3" t="s">
        <v>44</v>
      </c>
      <c r="D197" s="30">
        <v>131.4</v>
      </c>
      <c r="E197" s="24" t="s">
        <v>99</v>
      </c>
      <c r="F197" s="70" t="s">
        <v>28</v>
      </c>
      <c r="G197" s="70" t="s">
        <v>98</v>
      </c>
      <c r="H197" s="29">
        <v>45145</v>
      </c>
      <c r="M197" s="21">
        <f t="shared" si="3"/>
        <v>8</v>
      </c>
    </row>
    <row r="198" spans="1:13" x14ac:dyDescent="0.25">
      <c r="A198" s="3" t="s">
        <v>11</v>
      </c>
      <c r="B198" s="18">
        <v>45140</v>
      </c>
      <c r="C198" s="3" t="s">
        <v>44</v>
      </c>
      <c r="D198" s="30">
        <v>23</v>
      </c>
      <c r="E198" s="24" t="s">
        <v>100</v>
      </c>
      <c r="F198" s="70" t="s">
        <v>28</v>
      </c>
      <c r="G198" s="70" t="s">
        <v>98</v>
      </c>
      <c r="H198" s="29">
        <v>45145</v>
      </c>
      <c r="M198" s="21">
        <f t="shared" si="3"/>
        <v>8</v>
      </c>
    </row>
    <row r="199" spans="1:13" x14ac:dyDescent="0.25">
      <c r="A199" s="3" t="s">
        <v>64</v>
      </c>
      <c r="B199" s="18">
        <v>45141</v>
      </c>
      <c r="C199" s="3" t="s">
        <v>44</v>
      </c>
      <c r="D199" s="30">
        <v>34</v>
      </c>
      <c r="E199" s="24" t="s">
        <v>101</v>
      </c>
      <c r="F199" s="70" t="s">
        <v>28</v>
      </c>
      <c r="G199" s="70" t="s">
        <v>98</v>
      </c>
      <c r="H199" s="29">
        <v>45145</v>
      </c>
      <c r="M199" s="21">
        <f t="shared" si="3"/>
        <v>8</v>
      </c>
    </row>
    <row r="200" spans="1:13" x14ac:dyDescent="0.25">
      <c r="A200" s="3" t="s">
        <v>64</v>
      </c>
      <c r="B200" s="18">
        <v>45141</v>
      </c>
      <c r="C200" s="3" t="s">
        <v>22</v>
      </c>
      <c r="D200" s="30">
        <v>61.87</v>
      </c>
      <c r="F200" s="70" t="s">
        <v>28</v>
      </c>
      <c r="G200" s="70" t="s">
        <v>98</v>
      </c>
      <c r="H200" s="29">
        <v>45145</v>
      </c>
      <c r="M200" s="21">
        <f t="shared" si="3"/>
        <v>8</v>
      </c>
    </row>
    <row r="201" spans="1:13" x14ac:dyDescent="0.25">
      <c r="A201" s="3" t="s">
        <v>64</v>
      </c>
      <c r="B201" s="18">
        <v>45145</v>
      </c>
      <c r="C201" s="3" t="s">
        <v>23</v>
      </c>
      <c r="D201" s="30">
        <f>4*30-10*3</f>
        <v>90</v>
      </c>
      <c r="F201" s="70" t="s">
        <v>28</v>
      </c>
      <c r="G201" s="70" t="s">
        <v>98</v>
      </c>
      <c r="H201" s="29">
        <v>45145</v>
      </c>
      <c r="M201" s="21">
        <f t="shared" si="3"/>
        <v>8</v>
      </c>
    </row>
    <row r="202" spans="1:13" x14ac:dyDescent="0.25">
      <c r="A202" s="3" t="s">
        <v>29</v>
      </c>
      <c r="B202" s="18">
        <v>45142</v>
      </c>
      <c r="C202" s="3" t="s">
        <v>48</v>
      </c>
      <c r="D202" s="30">
        <v>52.45</v>
      </c>
      <c r="E202" s="24" t="s">
        <v>102</v>
      </c>
      <c r="F202" s="70" t="s">
        <v>28</v>
      </c>
      <c r="G202" s="70" t="s">
        <v>103</v>
      </c>
      <c r="H202" s="29">
        <v>45145</v>
      </c>
      <c r="M202" s="21">
        <f t="shared" si="3"/>
        <v>8</v>
      </c>
    </row>
    <row r="203" spans="1:13" x14ac:dyDescent="0.25">
      <c r="A203" s="3" t="s">
        <v>29</v>
      </c>
      <c r="B203" s="18">
        <v>45143</v>
      </c>
      <c r="C203" s="3" t="s">
        <v>22</v>
      </c>
      <c r="D203" s="30">
        <v>20</v>
      </c>
      <c r="F203" s="70" t="s">
        <v>28</v>
      </c>
      <c r="G203" s="70" t="s">
        <v>103</v>
      </c>
      <c r="H203" s="29">
        <v>45145</v>
      </c>
      <c r="M203" s="21">
        <f t="shared" si="3"/>
        <v>8</v>
      </c>
    </row>
    <row r="204" spans="1:13" x14ac:dyDescent="0.25">
      <c r="A204" s="3" t="s">
        <v>104</v>
      </c>
      <c r="B204" s="18">
        <v>45121</v>
      </c>
      <c r="C204" s="21" t="s">
        <v>500</v>
      </c>
      <c r="D204" s="30">
        <v>3.5</v>
      </c>
      <c r="F204" s="70" t="s">
        <v>28</v>
      </c>
      <c r="G204" s="70" t="s">
        <v>106</v>
      </c>
      <c r="H204" s="29">
        <v>45146</v>
      </c>
      <c r="M204" s="21">
        <f t="shared" si="3"/>
        <v>7</v>
      </c>
    </row>
    <row r="205" spans="1:13" x14ac:dyDescent="0.25">
      <c r="A205" s="3" t="s">
        <v>104</v>
      </c>
      <c r="B205" s="18">
        <v>45131</v>
      </c>
      <c r="C205" s="21" t="s">
        <v>500</v>
      </c>
      <c r="D205" s="30">
        <v>42</v>
      </c>
      <c r="F205" s="70" t="s">
        <v>28</v>
      </c>
      <c r="G205" s="70" t="s">
        <v>106</v>
      </c>
      <c r="H205" s="29">
        <v>45146</v>
      </c>
      <c r="M205" s="21">
        <f t="shared" si="3"/>
        <v>7</v>
      </c>
    </row>
    <row r="206" spans="1:13" x14ac:dyDescent="0.25">
      <c r="A206" s="3" t="s">
        <v>104</v>
      </c>
      <c r="B206" s="18">
        <v>45117</v>
      </c>
      <c r="C206" s="3" t="s">
        <v>44</v>
      </c>
      <c r="D206" s="30">
        <v>57</v>
      </c>
      <c r="F206" s="70" t="s">
        <v>28</v>
      </c>
      <c r="G206" s="70" t="s">
        <v>106</v>
      </c>
      <c r="H206" s="29">
        <v>45146</v>
      </c>
      <c r="M206" s="21">
        <f t="shared" si="3"/>
        <v>7</v>
      </c>
    </row>
    <row r="207" spans="1:13" x14ac:dyDescent="0.25">
      <c r="A207" s="3" t="s">
        <v>104</v>
      </c>
      <c r="B207" s="18">
        <v>45119</v>
      </c>
      <c r="C207" s="3" t="s">
        <v>23</v>
      </c>
      <c r="D207" s="30">
        <v>23.76</v>
      </c>
      <c r="F207" s="70" t="s">
        <v>28</v>
      </c>
      <c r="G207" s="70" t="s">
        <v>106</v>
      </c>
      <c r="H207" s="29">
        <v>45146</v>
      </c>
      <c r="M207" s="21">
        <f t="shared" si="3"/>
        <v>7</v>
      </c>
    </row>
    <row r="208" spans="1:13" x14ac:dyDescent="0.25">
      <c r="A208" s="3" t="s">
        <v>104</v>
      </c>
      <c r="B208" s="18">
        <v>45120</v>
      </c>
      <c r="C208" s="3" t="s">
        <v>44</v>
      </c>
      <c r="D208" s="30">
        <v>74.2</v>
      </c>
      <c r="F208" s="70" t="s">
        <v>28</v>
      </c>
      <c r="G208" s="70" t="s">
        <v>106</v>
      </c>
      <c r="H208" s="29">
        <v>45146</v>
      </c>
      <c r="M208" s="21">
        <f t="shared" si="3"/>
        <v>7</v>
      </c>
    </row>
    <row r="209" spans="1:13" x14ac:dyDescent="0.25">
      <c r="A209" s="3" t="s">
        <v>104</v>
      </c>
      <c r="B209" s="18">
        <v>45121</v>
      </c>
      <c r="C209" s="3" t="s">
        <v>44</v>
      </c>
      <c r="D209" s="30">
        <v>54.83</v>
      </c>
      <c r="F209" s="70" t="s">
        <v>28</v>
      </c>
      <c r="G209" s="70" t="s">
        <v>106</v>
      </c>
      <c r="H209" s="29">
        <v>45146</v>
      </c>
      <c r="M209" s="21">
        <f t="shared" si="3"/>
        <v>7</v>
      </c>
    </row>
    <row r="210" spans="1:13" x14ac:dyDescent="0.25">
      <c r="A210" s="3" t="s">
        <v>104</v>
      </c>
      <c r="B210" s="18">
        <v>45129</v>
      </c>
      <c r="C210" s="3" t="s">
        <v>44</v>
      </c>
      <c r="D210" s="30">
        <v>200.9</v>
      </c>
      <c r="F210" s="70" t="s">
        <v>28</v>
      </c>
      <c r="G210" s="70" t="s">
        <v>106</v>
      </c>
      <c r="H210" s="29">
        <v>45146</v>
      </c>
      <c r="M210" s="21">
        <f t="shared" si="3"/>
        <v>7</v>
      </c>
    </row>
    <row r="211" spans="1:13" x14ac:dyDescent="0.25">
      <c r="A211" s="3" t="s">
        <v>104</v>
      </c>
      <c r="B211" s="18">
        <v>45131</v>
      </c>
      <c r="C211" s="3" t="s">
        <v>44</v>
      </c>
      <c r="D211" s="30">
        <v>40</v>
      </c>
      <c r="F211" s="70" t="s">
        <v>28</v>
      </c>
      <c r="G211" s="70" t="s">
        <v>106</v>
      </c>
      <c r="H211" s="29">
        <v>45146</v>
      </c>
      <c r="M211" s="21">
        <f t="shared" si="3"/>
        <v>7</v>
      </c>
    </row>
    <row r="212" spans="1:13" x14ac:dyDescent="0.25">
      <c r="A212" s="3" t="s">
        <v>104</v>
      </c>
      <c r="B212" s="18">
        <v>45131</v>
      </c>
      <c r="C212" s="3" t="s">
        <v>44</v>
      </c>
      <c r="D212" s="30">
        <v>26.29</v>
      </c>
      <c r="F212" s="70" t="s">
        <v>28</v>
      </c>
      <c r="G212" s="70" t="s">
        <v>106</v>
      </c>
      <c r="H212" s="29">
        <v>45146</v>
      </c>
      <c r="M212" s="21">
        <f t="shared" si="3"/>
        <v>7</v>
      </c>
    </row>
    <row r="213" spans="1:13" x14ac:dyDescent="0.25">
      <c r="A213" s="3" t="s">
        <v>29</v>
      </c>
      <c r="B213" s="18">
        <v>45146</v>
      </c>
      <c r="C213" s="3" t="s">
        <v>23</v>
      </c>
      <c r="D213" s="30">
        <v>30</v>
      </c>
      <c r="F213" s="70" t="s">
        <v>28</v>
      </c>
      <c r="G213" s="70" t="s">
        <v>107</v>
      </c>
      <c r="H213" s="29">
        <v>45147</v>
      </c>
      <c r="M213" s="21">
        <f t="shared" si="3"/>
        <v>8</v>
      </c>
    </row>
    <row r="214" spans="1:13" x14ac:dyDescent="0.25">
      <c r="A214" s="3" t="s">
        <v>69</v>
      </c>
      <c r="B214" s="18">
        <v>45146</v>
      </c>
      <c r="C214" s="21" t="s">
        <v>500</v>
      </c>
      <c r="D214" s="30">
        <v>11.3</v>
      </c>
      <c r="E214" s="24" t="s">
        <v>109</v>
      </c>
      <c r="F214" s="70" t="s">
        <v>28</v>
      </c>
      <c r="G214" s="70" t="s">
        <v>108</v>
      </c>
      <c r="H214" s="29">
        <v>45147</v>
      </c>
      <c r="M214" s="21">
        <f t="shared" si="3"/>
        <v>8</v>
      </c>
    </row>
    <row r="215" spans="1:13" x14ac:dyDescent="0.25">
      <c r="A215" s="3" t="s">
        <v>69</v>
      </c>
      <c r="B215" s="18">
        <v>45146</v>
      </c>
      <c r="C215" s="21" t="s">
        <v>500</v>
      </c>
      <c r="D215" s="30">
        <v>11.3</v>
      </c>
      <c r="E215" s="24" t="s">
        <v>110</v>
      </c>
      <c r="F215" s="70" t="s">
        <v>28</v>
      </c>
      <c r="G215" s="70" t="s">
        <v>108</v>
      </c>
      <c r="H215" s="29">
        <v>45147</v>
      </c>
      <c r="M215" s="21">
        <f t="shared" si="3"/>
        <v>8</v>
      </c>
    </row>
    <row r="216" spans="1:13" x14ac:dyDescent="0.25">
      <c r="A216" s="3" t="s">
        <v>69</v>
      </c>
      <c r="B216" s="18">
        <v>45146</v>
      </c>
      <c r="C216" s="21" t="s">
        <v>500</v>
      </c>
      <c r="D216" s="30">
        <v>1.5</v>
      </c>
      <c r="F216" s="70" t="s">
        <v>28</v>
      </c>
      <c r="G216" s="70" t="s">
        <v>108</v>
      </c>
      <c r="H216" s="29">
        <v>45147</v>
      </c>
      <c r="M216" s="21">
        <f t="shared" si="3"/>
        <v>8</v>
      </c>
    </row>
    <row r="217" spans="1:13" x14ac:dyDescent="0.25">
      <c r="A217" s="3" t="s">
        <v>69</v>
      </c>
      <c r="B217" s="18">
        <v>45146</v>
      </c>
      <c r="C217" s="3" t="s">
        <v>22</v>
      </c>
      <c r="D217" s="30">
        <v>50</v>
      </c>
      <c r="F217" s="70" t="s">
        <v>28</v>
      </c>
      <c r="G217" s="70" t="s">
        <v>108</v>
      </c>
      <c r="H217" s="29">
        <v>45147</v>
      </c>
      <c r="M217" s="21">
        <f t="shared" si="3"/>
        <v>8</v>
      </c>
    </row>
    <row r="218" spans="1:13" x14ac:dyDescent="0.25">
      <c r="A218" s="3" t="s">
        <v>69</v>
      </c>
      <c r="B218" s="18">
        <v>45146</v>
      </c>
      <c r="C218" s="3" t="s">
        <v>23</v>
      </c>
      <c r="D218" s="30">
        <f>1*30</f>
        <v>30</v>
      </c>
      <c r="F218" s="70" t="s">
        <v>28</v>
      </c>
      <c r="G218" s="70" t="s">
        <v>108</v>
      </c>
      <c r="H218" s="29">
        <v>45147</v>
      </c>
      <c r="M218" s="21">
        <f t="shared" si="3"/>
        <v>8</v>
      </c>
    </row>
    <row r="219" spans="1:13" x14ac:dyDescent="0.25">
      <c r="A219" s="3" t="s">
        <v>60</v>
      </c>
      <c r="B219" s="18">
        <v>45139</v>
      </c>
      <c r="C219" s="21" t="s">
        <v>500</v>
      </c>
      <c r="D219" s="30">
        <v>3.15</v>
      </c>
      <c r="F219" s="70" t="s">
        <v>28</v>
      </c>
      <c r="G219" s="70" t="s">
        <v>111</v>
      </c>
      <c r="H219" s="29">
        <v>45147</v>
      </c>
      <c r="M219" s="21">
        <f t="shared" si="3"/>
        <v>8</v>
      </c>
    </row>
    <row r="220" spans="1:13" x14ac:dyDescent="0.25">
      <c r="A220" s="3" t="s">
        <v>60</v>
      </c>
      <c r="B220" s="18">
        <v>45140</v>
      </c>
      <c r="C220" s="21" t="s">
        <v>500</v>
      </c>
      <c r="D220" s="30">
        <v>6.25</v>
      </c>
      <c r="F220" s="70" t="s">
        <v>28</v>
      </c>
      <c r="G220" s="70" t="s">
        <v>111</v>
      </c>
      <c r="H220" s="29">
        <v>45147</v>
      </c>
      <c r="M220" s="21">
        <f t="shared" si="3"/>
        <v>8</v>
      </c>
    </row>
    <row r="221" spans="1:13" x14ac:dyDescent="0.25">
      <c r="A221" s="3" t="s">
        <v>60</v>
      </c>
      <c r="B221" s="18">
        <v>45140</v>
      </c>
      <c r="C221" s="21" t="s">
        <v>500</v>
      </c>
      <c r="D221" s="30">
        <v>1.2</v>
      </c>
      <c r="F221" s="70" t="s">
        <v>28</v>
      </c>
      <c r="G221" s="70" t="s">
        <v>111</v>
      </c>
      <c r="H221" s="29">
        <v>45147</v>
      </c>
      <c r="M221" s="21">
        <f t="shared" si="3"/>
        <v>8</v>
      </c>
    </row>
    <row r="222" spans="1:13" x14ac:dyDescent="0.25">
      <c r="A222" s="3" t="s">
        <v>60</v>
      </c>
      <c r="B222" s="18">
        <v>45139</v>
      </c>
      <c r="C222" s="3" t="s">
        <v>22</v>
      </c>
      <c r="D222" s="30">
        <v>85.02</v>
      </c>
      <c r="F222" s="70" t="s">
        <v>28</v>
      </c>
      <c r="G222" s="70" t="s">
        <v>111</v>
      </c>
      <c r="H222" s="29">
        <v>45147</v>
      </c>
      <c r="M222" s="21">
        <f t="shared" si="3"/>
        <v>8</v>
      </c>
    </row>
    <row r="223" spans="1:13" x14ac:dyDescent="0.25">
      <c r="A223" s="3" t="s">
        <v>60</v>
      </c>
      <c r="B223" s="18">
        <v>45147</v>
      </c>
      <c r="C223" s="3" t="s">
        <v>23</v>
      </c>
      <c r="D223" s="30">
        <f>3*25</f>
        <v>75</v>
      </c>
      <c r="E223" s="24" t="s">
        <v>116</v>
      </c>
      <c r="F223" s="70" t="s">
        <v>28</v>
      </c>
      <c r="G223" s="70" t="s">
        <v>114</v>
      </c>
      <c r="H223" s="29">
        <v>45147</v>
      </c>
      <c r="M223" s="21">
        <f t="shared" si="3"/>
        <v>8</v>
      </c>
    </row>
    <row r="224" spans="1:13" x14ac:dyDescent="0.25">
      <c r="A224" s="3" t="s">
        <v>60</v>
      </c>
      <c r="B224" s="18">
        <v>45147</v>
      </c>
      <c r="C224" s="3" t="s">
        <v>112</v>
      </c>
      <c r="D224" s="30">
        <f>9*5</f>
        <v>45</v>
      </c>
      <c r="E224" s="24" t="s">
        <v>115</v>
      </c>
      <c r="F224" s="70" t="s">
        <v>28</v>
      </c>
      <c r="G224" s="70" t="s">
        <v>114</v>
      </c>
      <c r="H224" s="29">
        <v>45147</v>
      </c>
      <c r="M224" s="21">
        <f t="shared" si="3"/>
        <v>8</v>
      </c>
    </row>
    <row r="225" spans="1:13" x14ac:dyDescent="0.25">
      <c r="A225" s="3" t="s">
        <v>57</v>
      </c>
      <c r="B225" s="18">
        <v>45146</v>
      </c>
      <c r="C225" s="21" t="s">
        <v>500</v>
      </c>
      <c r="D225" s="30">
        <v>17</v>
      </c>
      <c r="F225" s="70" t="s">
        <v>28</v>
      </c>
      <c r="G225" s="70" t="s">
        <v>119</v>
      </c>
      <c r="H225" s="29">
        <v>45148</v>
      </c>
      <c r="M225" s="21">
        <f t="shared" si="3"/>
        <v>8</v>
      </c>
    </row>
    <row r="226" spans="1:13" x14ac:dyDescent="0.25">
      <c r="A226" s="3" t="s">
        <v>57</v>
      </c>
      <c r="B226" s="18">
        <v>45147</v>
      </c>
      <c r="C226" s="3" t="s">
        <v>22</v>
      </c>
      <c r="D226" s="30">
        <v>79</v>
      </c>
      <c r="F226" s="70" t="s">
        <v>28</v>
      </c>
      <c r="G226" s="70" t="s">
        <v>119</v>
      </c>
      <c r="H226" s="29">
        <v>45148</v>
      </c>
      <c r="M226" s="21">
        <f t="shared" si="3"/>
        <v>8</v>
      </c>
    </row>
    <row r="227" spans="1:13" x14ac:dyDescent="0.25">
      <c r="A227" s="3" t="s">
        <v>57</v>
      </c>
      <c r="B227" s="18">
        <v>45146</v>
      </c>
      <c r="C227" s="3" t="s">
        <v>21</v>
      </c>
      <c r="D227" s="30">
        <v>59.4</v>
      </c>
      <c r="F227" s="70" t="s">
        <v>28</v>
      </c>
      <c r="G227" s="70" t="s">
        <v>119</v>
      </c>
      <c r="H227" s="29">
        <v>45148</v>
      </c>
      <c r="M227" s="21">
        <f t="shared" si="3"/>
        <v>8</v>
      </c>
    </row>
    <row r="228" spans="1:13" x14ac:dyDescent="0.25">
      <c r="A228" s="3" t="s">
        <v>57</v>
      </c>
      <c r="B228" s="18">
        <v>45139</v>
      </c>
      <c r="C228" s="3" t="s">
        <v>21</v>
      </c>
      <c r="D228" s="30">
        <v>106.65</v>
      </c>
      <c r="E228" s="24" t="s">
        <v>120</v>
      </c>
      <c r="F228" s="70" t="s">
        <v>28</v>
      </c>
      <c r="G228" s="70" t="s">
        <v>119</v>
      </c>
      <c r="H228" s="29">
        <v>45148</v>
      </c>
      <c r="M228" s="21">
        <f t="shared" si="3"/>
        <v>8</v>
      </c>
    </row>
    <row r="229" spans="1:13" x14ac:dyDescent="0.25">
      <c r="A229" s="3" t="s">
        <v>57</v>
      </c>
      <c r="B229" s="18">
        <v>45148</v>
      </c>
      <c r="C229" s="3" t="s">
        <v>112</v>
      </c>
      <c r="D229" s="30">
        <f>17*7</f>
        <v>119</v>
      </c>
      <c r="E229" s="24" t="s">
        <v>123</v>
      </c>
      <c r="F229" s="70" t="s">
        <v>28</v>
      </c>
      <c r="G229" s="70" t="s">
        <v>121</v>
      </c>
      <c r="H229" s="29">
        <v>45148</v>
      </c>
      <c r="K229" s="75">
        <v>17</v>
      </c>
      <c r="M229" s="21">
        <f t="shared" si="3"/>
        <v>8</v>
      </c>
    </row>
    <row r="230" spans="1:13" x14ac:dyDescent="0.25">
      <c r="A230" s="3" t="s">
        <v>57</v>
      </c>
      <c r="B230" s="18">
        <v>45148</v>
      </c>
      <c r="C230" s="3" t="s">
        <v>112</v>
      </c>
      <c r="D230" s="30">
        <f>7*12</f>
        <v>84</v>
      </c>
      <c r="E230" s="24" t="s">
        <v>122</v>
      </c>
      <c r="F230" s="70" t="s">
        <v>28</v>
      </c>
      <c r="G230" s="70" t="s">
        <v>121</v>
      </c>
      <c r="H230" s="29">
        <v>45148</v>
      </c>
      <c r="K230" s="75">
        <f>7*2</f>
        <v>14</v>
      </c>
      <c r="M230" s="21">
        <f t="shared" si="3"/>
        <v>8</v>
      </c>
    </row>
    <row r="231" spans="1:13" x14ac:dyDescent="0.25">
      <c r="A231" s="3" t="s">
        <v>57</v>
      </c>
      <c r="B231" s="18">
        <v>45148</v>
      </c>
      <c r="C231" s="3" t="s">
        <v>23</v>
      </c>
      <c r="D231" s="30">
        <f>5*25</f>
        <v>125</v>
      </c>
      <c r="F231" s="70" t="s">
        <v>28</v>
      </c>
      <c r="G231" s="70" t="s">
        <v>121</v>
      </c>
      <c r="H231" s="29">
        <v>45148</v>
      </c>
      <c r="M231" s="21">
        <f t="shared" si="3"/>
        <v>8</v>
      </c>
    </row>
    <row r="232" spans="1:13" x14ac:dyDescent="0.25">
      <c r="A232" s="3" t="s">
        <v>69</v>
      </c>
      <c r="B232" s="18">
        <v>45147</v>
      </c>
      <c r="C232" s="21" t="s">
        <v>500</v>
      </c>
      <c r="D232" s="30">
        <v>2.1</v>
      </c>
      <c r="F232" s="70" t="s">
        <v>28</v>
      </c>
      <c r="G232" s="70" t="s">
        <v>124</v>
      </c>
      <c r="H232" s="29">
        <v>45149</v>
      </c>
      <c r="M232" s="21">
        <f t="shared" si="3"/>
        <v>8</v>
      </c>
    </row>
    <row r="233" spans="1:13" x14ac:dyDescent="0.25">
      <c r="A233" s="3" t="s">
        <v>69</v>
      </c>
      <c r="B233" s="18">
        <v>45147</v>
      </c>
      <c r="C233" s="3" t="s">
        <v>44</v>
      </c>
      <c r="D233" s="30">
        <v>54</v>
      </c>
      <c r="E233" s="24" t="s">
        <v>125</v>
      </c>
      <c r="F233" s="70" t="s">
        <v>28</v>
      </c>
      <c r="G233" s="70" t="s">
        <v>124</v>
      </c>
      <c r="H233" s="29">
        <v>45149</v>
      </c>
      <c r="M233" s="21">
        <f t="shared" si="3"/>
        <v>8</v>
      </c>
    </row>
    <row r="234" spans="1:13" x14ac:dyDescent="0.25">
      <c r="A234" s="3" t="s">
        <v>69</v>
      </c>
      <c r="B234" s="18">
        <v>45147</v>
      </c>
      <c r="C234" s="3" t="s">
        <v>22</v>
      </c>
      <c r="D234" s="30">
        <v>35.96</v>
      </c>
      <c r="F234" s="70" t="s">
        <v>28</v>
      </c>
      <c r="G234" s="70" t="s">
        <v>124</v>
      </c>
      <c r="H234" s="29">
        <v>45149</v>
      </c>
      <c r="M234" s="21">
        <f t="shared" si="3"/>
        <v>8</v>
      </c>
    </row>
    <row r="235" spans="1:13" x14ac:dyDescent="0.25">
      <c r="A235" s="3" t="s">
        <v>69</v>
      </c>
      <c r="B235" s="18">
        <v>45147</v>
      </c>
      <c r="C235" s="3" t="s">
        <v>48</v>
      </c>
      <c r="D235" s="30">
        <f>(887+135+249)/7.5</f>
        <v>169.46666666666667</v>
      </c>
      <c r="E235" s="24" t="s">
        <v>141</v>
      </c>
      <c r="F235" s="70" t="s">
        <v>28</v>
      </c>
      <c r="G235" s="70" t="s">
        <v>124</v>
      </c>
      <c r="H235" s="29">
        <v>45149</v>
      </c>
      <c r="M235" s="21">
        <f t="shared" si="3"/>
        <v>8</v>
      </c>
    </row>
    <row r="236" spans="1:13" x14ac:dyDescent="0.25">
      <c r="A236" s="3" t="s">
        <v>126</v>
      </c>
      <c r="B236" s="18">
        <v>45142</v>
      </c>
      <c r="C236" s="3" t="s">
        <v>127</v>
      </c>
      <c r="D236" s="30">
        <v>50</v>
      </c>
      <c r="E236" s="24" t="s">
        <v>132</v>
      </c>
      <c r="F236" s="70" t="s">
        <v>28</v>
      </c>
      <c r="G236" s="70" t="s">
        <v>131</v>
      </c>
      <c r="H236" s="29">
        <v>45149</v>
      </c>
      <c r="M236" s="21">
        <f t="shared" si="3"/>
        <v>8</v>
      </c>
    </row>
    <row r="237" spans="1:13" x14ac:dyDescent="0.25">
      <c r="A237" s="3" t="s">
        <v>126</v>
      </c>
      <c r="B237" s="18">
        <v>45142</v>
      </c>
      <c r="C237" s="3" t="s">
        <v>129</v>
      </c>
      <c r="D237" s="30">
        <v>80</v>
      </c>
      <c r="E237" s="24" t="s">
        <v>133</v>
      </c>
      <c r="F237" s="70" t="s">
        <v>28</v>
      </c>
      <c r="G237" s="70" t="s">
        <v>131</v>
      </c>
      <c r="H237" s="29">
        <v>45149</v>
      </c>
      <c r="M237" s="21">
        <f t="shared" si="3"/>
        <v>8</v>
      </c>
    </row>
    <row r="238" spans="1:13" x14ac:dyDescent="0.25">
      <c r="A238" s="3" t="s">
        <v>126</v>
      </c>
      <c r="B238" s="18">
        <v>45140</v>
      </c>
      <c r="C238" s="3" t="s">
        <v>48</v>
      </c>
      <c r="D238" s="30">
        <v>4</v>
      </c>
      <c r="E238" s="24" t="s">
        <v>134</v>
      </c>
      <c r="F238" s="70" t="s">
        <v>28</v>
      </c>
      <c r="G238" s="70" t="s">
        <v>131</v>
      </c>
      <c r="H238" s="29">
        <v>45149</v>
      </c>
      <c r="M238" s="21">
        <f t="shared" si="3"/>
        <v>8</v>
      </c>
    </row>
    <row r="239" spans="1:13" x14ac:dyDescent="0.25">
      <c r="A239" s="3" t="s">
        <v>126</v>
      </c>
      <c r="B239" s="18">
        <v>45142</v>
      </c>
      <c r="C239" s="3" t="s">
        <v>48</v>
      </c>
      <c r="D239" s="30">
        <v>4.2</v>
      </c>
      <c r="E239" s="24" t="s">
        <v>135</v>
      </c>
      <c r="F239" s="70" t="s">
        <v>28</v>
      </c>
      <c r="G239" s="70" t="s">
        <v>131</v>
      </c>
      <c r="H239" s="29">
        <v>45149</v>
      </c>
      <c r="M239" s="21">
        <f t="shared" si="3"/>
        <v>8</v>
      </c>
    </row>
    <row r="240" spans="1:13" x14ac:dyDescent="0.25">
      <c r="A240" s="3" t="s">
        <v>126</v>
      </c>
      <c r="B240" s="18">
        <v>45147</v>
      </c>
      <c r="C240" s="3" t="s">
        <v>48</v>
      </c>
      <c r="D240" s="30">
        <v>3.45</v>
      </c>
      <c r="E240" s="24" t="s">
        <v>136</v>
      </c>
      <c r="F240" s="70" t="s">
        <v>28</v>
      </c>
      <c r="G240" s="70" t="s">
        <v>131</v>
      </c>
      <c r="H240" s="29">
        <v>45149</v>
      </c>
      <c r="M240" s="21">
        <f t="shared" si="3"/>
        <v>8</v>
      </c>
    </row>
    <row r="241" spans="1:13" x14ac:dyDescent="0.25">
      <c r="A241" s="3" t="s">
        <v>126</v>
      </c>
      <c r="B241" s="18">
        <v>45146</v>
      </c>
      <c r="C241" s="3" t="s">
        <v>48</v>
      </c>
      <c r="D241" s="30">
        <v>23.37</v>
      </c>
      <c r="E241" s="24" t="s">
        <v>137</v>
      </c>
      <c r="F241" s="70" t="s">
        <v>28</v>
      </c>
      <c r="G241" s="70" t="s">
        <v>131</v>
      </c>
      <c r="H241" s="29">
        <v>45149</v>
      </c>
      <c r="M241" s="21">
        <f t="shared" si="3"/>
        <v>8</v>
      </c>
    </row>
    <row r="242" spans="1:13" x14ac:dyDescent="0.25">
      <c r="A242" s="3" t="s">
        <v>126</v>
      </c>
      <c r="B242" s="18">
        <v>45148</v>
      </c>
      <c r="C242" s="3" t="s">
        <v>48</v>
      </c>
      <c r="D242" s="30">
        <v>6.5</v>
      </c>
      <c r="E242" s="24" t="s">
        <v>138</v>
      </c>
      <c r="F242" s="70" t="s">
        <v>28</v>
      </c>
      <c r="G242" s="70" t="s">
        <v>131</v>
      </c>
      <c r="H242" s="29">
        <v>45149</v>
      </c>
      <c r="M242" s="21">
        <f t="shared" si="3"/>
        <v>8</v>
      </c>
    </row>
    <row r="243" spans="1:13" x14ac:dyDescent="0.25">
      <c r="A243" s="3" t="s">
        <v>126</v>
      </c>
      <c r="B243" s="18">
        <v>45148</v>
      </c>
      <c r="C243" s="3" t="s">
        <v>48</v>
      </c>
      <c r="D243" s="30">
        <v>2</v>
      </c>
      <c r="E243" s="24" t="s">
        <v>140</v>
      </c>
      <c r="F243" s="70" t="s">
        <v>28</v>
      </c>
      <c r="G243" s="70" t="s">
        <v>131</v>
      </c>
      <c r="H243" s="29">
        <v>45149</v>
      </c>
      <c r="M243" s="21">
        <f t="shared" si="3"/>
        <v>8</v>
      </c>
    </row>
    <row r="244" spans="1:13" x14ac:dyDescent="0.25">
      <c r="A244" s="3" t="s">
        <v>126</v>
      </c>
      <c r="B244" s="18">
        <v>45142</v>
      </c>
      <c r="C244" s="3" t="s">
        <v>48</v>
      </c>
      <c r="D244" s="30">
        <v>25</v>
      </c>
      <c r="E244" s="24" t="s">
        <v>139</v>
      </c>
      <c r="F244" s="70" t="s">
        <v>28</v>
      </c>
      <c r="G244" s="70" t="s">
        <v>131</v>
      </c>
      <c r="H244" s="29">
        <v>45149</v>
      </c>
      <c r="M244" s="21">
        <f t="shared" si="3"/>
        <v>8</v>
      </c>
    </row>
    <row r="245" spans="1:13" x14ac:dyDescent="0.25">
      <c r="A245" s="3" t="s">
        <v>29</v>
      </c>
      <c r="B245" s="18">
        <v>45147</v>
      </c>
      <c r="C245" s="21" t="s">
        <v>500</v>
      </c>
      <c r="D245" s="30">
        <v>5</v>
      </c>
      <c r="F245" s="70" t="s">
        <v>28</v>
      </c>
      <c r="G245" s="70" t="s">
        <v>142</v>
      </c>
      <c r="H245" s="29">
        <v>45152</v>
      </c>
      <c r="M245" s="21">
        <f t="shared" si="3"/>
        <v>8</v>
      </c>
    </row>
    <row r="246" spans="1:13" x14ac:dyDescent="0.25">
      <c r="A246" s="3" t="s">
        <v>29</v>
      </c>
      <c r="B246" s="18">
        <v>45147</v>
      </c>
      <c r="C246" s="21" t="s">
        <v>500</v>
      </c>
      <c r="D246" s="30">
        <v>4.6500000000000004</v>
      </c>
      <c r="F246" s="70" t="s">
        <v>28</v>
      </c>
      <c r="G246" s="70" t="s">
        <v>142</v>
      </c>
      <c r="H246" s="29">
        <v>45152</v>
      </c>
      <c r="M246" s="21">
        <f t="shared" si="3"/>
        <v>8</v>
      </c>
    </row>
    <row r="247" spans="1:13" x14ac:dyDescent="0.25">
      <c r="A247" s="3" t="s">
        <v>29</v>
      </c>
      <c r="B247" s="18">
        <v>45147</v>
      </c>
      <c r="C247" s="21" t="s">
        <v>500</v>
      </c>
      <c r="D247" s="30">
        <v>13.6</v>
      </c>
      <c r="F247" s="70" t="s">
        <v>28</v>
      </c>
      <c r="G247" s="70" t="s">
        <v>142</v>
      </c>
      <c r="H247" s="29">
        <v>45152</v>
      </c>
      <c r="M247" s="21">
        <f t="shared" si="3"/>
        <v>8</v>
      </c>
    </row>
    <row r="248" spans="1:13" x14ac:dyDescent="0.25">
      <c r="A248" s="3" t="s">
        <v>29</v>
      </c>
      <c r="B248" s="18">
        <v>45148</v>
      </c>
      <c r="C248" s="3" t="s">
        <v>22</v>
      </c>
      <c r="D248" s="30">
        <v>72.38</v>
      </c>
      <c r="F248" s="70" t="s">
        <v>28</v>
      </c>
      <c r="G248" s="70" t="s">
        <v>142</v>
      </c>
      <c r="H248" s="29">
        <v>45152</v>
      </c>
      <c r="M248" s="21">
        <f t="shared" si="3"/>
        <v>8</v>
      </c>
    </row>
    <row r="249" spans="1:13" x14ac:dyDescent="0.25">
      <c r="A249" s="3" t="s">
        <v>29</v>
      </c>
      <c r="B249" s="18">
        <v>45147</v>
      </c>
      <c r="C249" s="3" t="s">
        <v>22</v>
      </c>
      <c r="D249" s="30">
        <v>74.73</v>
      </c>
      <c r="F249" s="70" t="s">
        <v>28</v>
      </c>
      <c r="G249" s="70" t="s">
        <v>142</v>
      </c>
      <c r="H249" s="29">
        <v>45152</v>
      </c>
      <c r="M249" s="21">
        <f t="shared" si="3"/>
        <v>8</v>
      </c>
    </row>
    <row r="250" spans="1:13" x14ac:dyDescent="0.25">
      <c r="A250" s="3" t="s">
        <v>29</v>
      </c>
      <c r="B250" s="18">
        <v>45149</v>
      </c>
      <c r="C250" s="3" t="s">
        <v>22</v>
      </c>
      <c r="D250" s="30">
        <v>74.89</v>
      </c>
      <c r="F250" s="70" t="s">
        <v>28</v>
      </c>
      <c r="G250" s="70" t="s">
        <v>142</v>
      </c>
      <c r="H250" s="29">
        <v>45152</v>
      </c>
      <c r="M250" s="21">
        <f t="shared" si="3"/>
        <v>8</v>
      </c>
    </row>
    <row r="251" spans="1:13" x14ac:dyDescent="0.25">
      <c r="A251" s="3" t="s">
        <v>29</v>
      </c>
      <c r="B251" s="18">
        <v>45148</v>
      </c>
      <c r="C251" s="3" t="s">
        <v>21</v>
      </c>
      <c r="D251" s="30">
        <v>105</v>
      </c>
      <c r="E251" s="24" t="s">
        <v>144</v>
      </c>
      <c r="F251" s="70" t="s">
        <v>28</v>
      </c>
      <c r="G251" s="70" t="s">
        <v>142</v>
      </c>
      <c r="H251" s="29">
        <v>45152</v>
      </c>
      <c r="M251" s="21">
        <f t="shared" si="3"/>
        <v>8</v>
      </c>
    </row>
    <row r="252" spans="1:13" x14ac:dyDescent="0.25">
      <c r="A252" s="3" t="s">
        <v>29</v>
      </c>
      <c r="B252" s="18">
        <v>45148</v>
      </c>
      <c r="C252" s="3" t="s">
        <v>21</v>
      </c>
      <c r="D252" s="30">
        <v>100</v>
      </c>
      <c r="E252" s="24" t="s">
        <v>144</v>
      </c>
      <c r="F252" s="70" t="s">
        <v>28</v>
      </c>
      <c r="G252" s="70" t="s">
        <v>142</v>
      </c>
      <c r="H252" s="29">
        <v>45152</v>
      </c>
      <c r="M252" s="21">
        <f t="shared" si="3"/>
        <v>8</v>
      </c>
    </row>
    <row r="253" spans="1:13" x14ac:dyDescent="0.25">
      <c r="A253" s="3" t="s">
        <v>29</v>
      </c>
      <c r="B253" s="18">
        <v>45152</v>
      </c>
      <c r="C253" s="3" t="s">
        <v>23</v>
      </c>
      <c r="D253" s="30">
        <f>3*30</f>
        <v>90</v>
      </c>
      <c r="E253" s="24" t="s">
        <v>143</v>
      </c>
      <c r="F253" s="70" t="s">
        <v>28</v>
      </c>
      <c r="G253" s="70" t="s">
        <v>142</v>
      </c>
      <c r="H253" s="29">
        <v>45152</v>
      </c>
      <c r="M253" s="21">
        <f t="shared" si="3"/>
        <v>8</v>
      </c>
    </row>
    <row r="254" spans="1:13" x14ac:dyDescent="0.25">
      <c r="A254" s="3" t="s">
        <v>64</v>
      </c>
      <c r="B254" s="18">
        <v>45148</v>
      </c>
      <c r="C254" s="21" t="s">
        <v>500</v>
      </c>
      <c r="D254" s="30">
        <v>3.05</v>
      </c>
      <c r="F254" s="70" t="s">
        <v>28</v>
      </c>
      <c r="G254" s="70" t="s">
        <v>145</v>
      </c>
      <c r="H254" s="29">
        <v>45152</v>
      </c>
      <c r="M254" s="21">
        <f t="shared" si="3"/>
        <v>8</v>
      </c>
    </row>
    <row r="255" spans="1:13" x14ac:dyDescent="0.25">
      <c r="A255" s="3" t="s">
        <v>64</v>
      </c>
      <c r="B255" s="18">
        <v>45147</v>
      </c>
      <c r="C255" s="21" t="s">
        <v>500</v>
      </c>
      <c r="D255" s="30">
        <v>3.05</v>
      </c>
      <c r="F255" s="70" t="s">
        <v>28</v>
      </c>
      <c r="G255" s="70" t="s">
        <v>145</v>
      </c>
      <c r="H255" s="29">
        <v>45152</v>
      </c>
      <c r="M255" s="21">
        <f t="shared" si="3"/>
        <v>8</v>
      </c>
    </row>
    <row r="256" spans="1:13" x14ac:dyDescent="0.25">
      <c r="A256" s="3" t="s">
        <v>64</v>
      </c>
      <c r="B256" s="18">
        <v>45148</v>
      </c>
      <c r="C256" s="21" t="s">
        <v>500</v>
      </c>
      <c r="D256" s="30">
        <v>1.5</v>
      </c>
      <c r="F256" s="70" t="s">
        <v>28</v>
      </c>
      <c r="G256" s="70" t="s">
        <v>145</v>
      </c>
      <c r="H256" s="29">
        <v>45152</v>
      </c>
      <c r="M256" s="21">
        <f t="shared" si="3"/>
        <v>8</v>
      </c>
    </row>
    <row r="257" spans="1:13" x14ac:dyDescent="0.25">
      <c r="A257" s="3" t="s">
        <v>64</v>
      </c>
      <c r="B257" s="18">
        <v>45148</v>
      </c>
      <c r="C257" s="21" t="s">
        <v>500</v>
      </c>
      <c r="D257" s="30">
        <v>1.1000000000000001</v>
      </c>
      <c r="F257" s="70" t="s">
        <v>28</v>
      </c>
      <c r="G257" s="70" t="s">
        <v>145</v>
      </c>
      <c r="H257" s="29">
        <v>45152</v>
      </c>
      <c r="M257" s="21">
        <f t="shared" si="3"/>
        <v>8</v>
      </c>
    </row>
    <row r="258" spans="1:13" x14ac:dyDescent="0.25">
      <c r="A258" s="3" t="s">
        <v>64</v>
      </c>
      <c r="B258" s="18">
        <v>45149</v>
      </c>
      <c r="C258" s="21" t="s">
        <v>500</v>
      </c>
      <c r="D258" s="30">
        <v>2.5</v>
      </c>
      <c r="F258" s="70" t="s">
        <v>28</v>
      </c>
      <c r="G258" s="70" t="s">
        <v>145</v>
      </c>
      <c r="H258" s="29">
        <v>45152</v>
      </c>
      <c r="M258" s="21">
        <f t="shared" si="3"/>
        <v>8</v>
      </c>
    </row>
    <row r="259" spans="1:13" x14ac:dyDescent="0.25">
      <c r="A259" s="3" t="s">
        <v>64</v>
      </c>
      <c r="B259" s="18">
        <v>45149</v>
      </c>
      <c r="C259" s="21" t="s">
        <v>500</v>
      </c>
      <c r="D259" s="30">
        <v>1.05</v>
      </c>
      <c r="F259" s="70" t="s">
        <v>28</v>
      </c>
      <c r="G259" s="70" t="s">
        <v>145</v>
      </c>
      <c r="H259" s="29">
        <v>45152</v>
      </c>
      <c r="M259" s="21">
        <f t="shared" ref="M259:M322" si="4">MONTH(B259)</f>
        <v>8</v>
      </c>
    </row>
    <row r="260" spans="1:13" x14ac:dyDescent="0.25">
      <c r="A260" s="3" t="s">
        <v>64</v>
      </c>
      <c r="B260" s="18">
        <v>45147</v>
      </c>
      <c r="C260" s="21" t="s">
        <v>500</v>
      </c>
      <c r="D260" s="30">
        <v>1.05</v>
      </c>
      <c r="F260" s="70" t="s">
        <v>28</v>
      </c>
      <c r="G260" s="70" t="s">
        <v>145</v>
      </c>
      <c r="H260" s="29">
        <v>45152</v>
      </c>
      <c r="M260" s="21">
        <f t="shared" si="4"/>
        <v>8</v>
      </c>
    </row>
    <row r="261" spans="1:13" x14ac:dyDescent="0.25">
      <c r="A261" s="3" t="s">
        <v>64</v>
      </c>
      <c r="B261" s="18">
        <v>45147</v>
      </c>
      <c r="C261" s="21" t="s">
        <v>500</v>
      </c>
      <c r="D261" s="30">
        <v>18.100000000000001</v>
      </c>
      <c r="F261" s="70" t="s">
        <v>28</v>
      </c>
      <c r="G261" s="70" t="s">
        <v>145</v>
      </c>
      <c r="H261" s="29">
        <v>45152</v>
      </c>
      <c r="M261" s="21">
        <f t="shared" si="4"/>
        <v>8</v>
      </c>
    </row>
    <row r="262" spans="1:13" x14ac:dyDescent="0.25">
      <c r="A262" s="3" t="s">
        <v>64</v>
      </c>
      <c r="B262" s="18">
        <v>45147</v>
      </c>
      <c r="C262" s="21" t="s">
        <v>500</v>
      </c>
      <c r="D262" s="30">
        <v>2.5</v>
      </c>
      <c r="F262" s="70" t="s">
        <v>28</v>
      </c>
      <c r="G262" s="70" t="s">
        <v>145</v>
      </c>
      <c r="H262" s="29">
        <v>45152</v>
      </c>
      <c r="M262" s="21">
        <f t="shared" si="4"/>
        <v>8</v>
      </c>
    </row>
    <row r="263" spans="1:13" x14ac:dyDescent="0.25">
      <c r="A263" s="3" t="s">
        <v>64</v>
      </c>
      <c r="B263" s="18">
        <v>45147</v>
      </c>
      <c r="C263" s="3" t="s">
        <v>44</v>
      </c>
      <c r="D263" s="30">
        <v>118</v>
      </c>
      <c r="E263" s="24" t="s">
        <v>146</v>
      </c>
      <c r="F263" s="70" t="s">
        <v>28</v>
      </c>
      <c r="G263" s="70" t="s">
        <v>145</v>
      </c>
      <c r="H263" s="29">
        <v>45152</v>
      </c>
      <c r="M263" s="21">
        <f t="shared" si="4"/>
        <v>8</v>
      </c>
    </row>
    <row r="264" spans="1:13" x14ac:dyDescent="0.25">
      <c r="A264" s="3" t="s">
        <v>64</v>
      </c>
      <c r="B264" s="18">
        <v>45148</v>
      </c>
      <c r="C264" s="3" t="s">
        <v>44</v>
      </c>
      <c r="D264" s="30">
        <v>139.25</v>
      </c>
      <c r="E264" s="24" t="s">
        <v>147</v>
      </c>
      <c r="F264" s="70" t="s">
        <v>28</v>
      </c>
      <c r="G264" s="70" t="s">
        <v>145</v>
      </c>
      <c r="H264" s="29">
        <v>45152</v>
      </c>
      <c r="M264" s="21">
        <f t="shared" si="4"/>
        <v>8</v>
      </c>
    </row>
    <row r="265" spans="1:13" x14ac:dyDescent="0.25">
      <c r="A265" s="3" t="s">
        <v>64</v>
      </c>
      <c r="B265" s="18">
        <v>45148</v>
      </c>
      <c r="C265" s="3" t="s">
        <v>44</v>
      </c>
      <c r="D265" s="30">
        <v>89.3</v>
      </c>
      <c r="E265" s="24" t="s">
        <v>148</v>
      </c>
      <c r="F265" s="70" t="s">
        <v>28</v>
      </c>
      <c r="G265" s="70" t="s">
        <v>145</v>
      </c>
      <c r="H265" s="29">
        <v>45152</v>
      </c>
      <c r="M265" s="21">
        <f t="shared" si="4"/>
        <v>8</v>
      </c>
    </row>
    <row r="266" spans="1:13" x14ac:dyDescent="0.25">
      <c r="A266" s="3" t="s">
        <v>64</v>
      </c>
      <c r="B266" s="18">
        <v>45147</v>
      </c>
      <c r="C266" s="3" t="s">
        <v>22</v>
      </c>
      <c r="D266" s="30">
        <v>94.64</v>
      </c>
      <c r="F266" s="70" t="s">
        <v>28</v>
      </c>
      <c r="G266" s="70" t="s">
        <v>145</v>
      </c>
      <c r="H266" s="29">
        <v>45152</v>
      </c>
      <c r="M266" s="21">
        <f t="shared" si="4"/>
        <v>8</v>
      </c>
    </row>
    <row r="267" spans="1:13" x14ac:dyDescent="0.25">
      <c r="A267" s="3" t="s">
        <v>64</v>
      </c>
      <c r="B267" s="18">
        <v>45150</v>
      </c>
      <c r="C267" s="3" t="s">
        <v>22</v>
      </c>
      <c r="D267" s="30">
        <v>11.4</v>
      </c>
      <c r="F267" s="70" t="s">
        <v>28</v>
      </c>
      <c r="G267" s="70" t="s">
        <v>145</v>
      </c>
      <c r="H267" s="29">
        <v>45152</v>
      </c>
      <c r="M267" s="21">
        <f t="shared" si="4"/>
        <v>8</v>
      </c>
    </row>
    <row r="268" spans="1:13" x14ac:dyDescent="0.25">
      <c r="A268" s="3" t="s">
        <v>64</v>
      </c>
      <c r="B268" s="18">
        <v>45149</v>
      </c>
      <c r="C268" s="3" t="s">
        <v>22</v>
      </c>
      <c r="D268" s="30">
        <v>117.01</v>
      </c>
      <c r="F268" s="70" t="s">
        <v>28</v>
      </c>
      <c r="G268" s="70" t="s">
        <v>145</v>
      </c>
      <c r="H268" s="29">
        <v>45152</v>
      </c>
      <c r="M268" s="21">
        <f t="shared" si="4"/>
        <v>8</v>
      </c>
    </row>
    <row r="269" spans="1:13" x14ac:dyDescent="0.25">
      <c r="A269" s="3" t="s">
        <v>64</v>
      </c>
      <c r="B269" s="18">
        <v>45146</v>
      </c>
      <c r="C269" s="3" t="s">
        <v>22</v>
      </c>
      <c r="D269" s="30">
        <v>103.43</v>
      </c>
      <c r="F269" s="70" t="s">
        <v>28</v>
      </c>
      <c r="G269" s="70" t="s">
        <v>145</v>
      </c>
      <c r="H269" s="29">
        <v>45152</v>
      </c>
      <c r="M269" s="21">
        <f t="shared" si="4"/>
        <v>8</v>
      </c>
    </row>
    <row r="270" spans="1:13" x14ac:dyDescent="0.25">
      <c r="A270" s="3" t="s">
        <v>64</v>
      </c>
      <c r="B270" s="18">
        <v>45152</v>
      </c>
      <c r="C270" s="3" t="s">
        <v>23</v>
      </c>
      <c r="D270" s="30">
        <f>4*30-3*10</f>
        <v>90</v>
      </c>
      <c r="E270" s="24" t="s">
        <v>149</v>
      </c>
      <c r="F270" s="70" t="s">
        <v>28</v>
      </c>
      <c r="G270" s="70" t="s">
        <v>145</v>
      </c>
      <c r="H270" s="29">
        <v>45152</v>
      </c>
      <c r="M270" s="21">
        <f t="shared" si="4"/>
        <v>8</v>
      </c>
    </row>
    <row r="271" spans="1:13" x14ac:dyDescent="0.25">
      <c r="A271" s="3" t="s">
        <v>64</v>
      </c>
      <c r="B271" s="18">
        <v>45153</v>
      </c>
      <c r="C271" s="3" t="s">
        <v>44</v>
      </c>
      <c r="D271" s="30">
        <v>32.5</v>
      </c>
      <c r="E271" s="24" t="s">
        <v>151</v>
      </c>
      <c r="F271" s="70" t="s">
        <v>28</v>
      </c>
      <c r="G271" s="70" t="s">
        <v>152</v>
      </c>
      <c r="H271" s="29">
        <v>45154</v>
      </c>
      <c r="M271" s="21">
        <f t="shared" si="4"/>
        <v>8</v>
      </c>
    </row>
    <row r="272" spans="1:13" x14ac:dyDescent="0.25">
      <c r="A272" s="3" t="s">
        <v>64</v>
      </c>
      <c r="B272" s="18">
        <v>45153</v>
      </c>
      <c r="C272" s="3" t="s">
        <v>44</v>
      </c>
      <c r="D272" s="30">
        <v>154.9</v>
      </c>
      <c r="E272" s="24" t="s">
        <v>150</v>
      </c>
      <c r="F272" s="70" t="s">
        <v>28</v>
      </c>
      <c r="G272" s="70" t="s">
        <v>152</v>
      </c>
      <c r="H272" s="29">
        <v>45154</v>
      </c>
      <c r="M272" s="21">
        <f t="shared" si="4"/>
        <v>8</v>
      </c>
    </row>
    <row r="273" spans="1:13" x14ac:dyDescent="0.25">
      <c r="A273" s="3" t="s">
        <v>64</v>
      </c>
      <c r="B273" s="18">
        <v>45155</v>
      </c>
      <c r="C273" s="3" t="s">
        <v>22</v>
      </c>
      <c r="D273" s="30">
        <v>117.7</v>
      </c>
      <c r="F273" s="70" t="s">
        <v>28</v>
      </c>
      <c r="G273" s="70" t="s">
        <v>154</v>
      </c>
      <c r="H273" s="29">
        <v>45155</v>
      </c>
      <c r="M273" s="21">
        <f t="shared" si="4"/>
        <v>8</v>
      </c>
    </row>
    <row r="274" spans="1:13" x14ac:dyDescent="0.25">
      <c r="A274" s="3" t="s">
        <v>64</v>
      </c>
      <c r="B274" s="18">
        <v>45154</v>
      </c>
      <c r="C274" s="3" t="s">
        <v>44</v>
      </c>
      <c r="D274" s="30">
        <v>172.7</v>
      </c>
      <c r="E274" s="24" t="s">
        <v>153</v>
      </c>
      <c r="F274" s="70" t="s">
        <v>28</v>
      </c>
      <c r="G274" s="70" t="s">
        <v>154</v>
      </c>
      <c r="H274" s="29">
        <v>45155</v>
      </c>
      <c r="M274" s="21">
        <f t="shared" si="4"/>
        <v>8</v>
      </c>
    </row>
    <row r="275" spans="1:13" x14ac:dyDescent="0.25">
      <c r="A275" s="3" t="s">
        <v>104</v>
      </c>
      <c r="B275" s="18">
        <v>45100</v>
      </c>
      <c r="C275" s="3" t="s">
        <v>44</v>
      </c>
      <c r="D275" s="30">
        <v>112.41</v>
      </c>
      <c r="F275" s="70" t="s">
        <v>28</v>
      </c>
      <c r="G275" s="70" t="s">
        <v>155</v>
      </c>
      <c r="H275" s="29">
        <v>45156</v>
      </c>
      <c r="M275" s="21">
        <f t="shared" si="4"/>
        <v>6</v>
      </c>
    </row>
    <row r="276" spans="1:13" x14ac:dyDescent="0.25">
      <c r="A276" s="3" t="s">
        <v>104</v>
      </c>
      <c r="B276" s="18">
        <v>45141</v>
      </c>
      <c r="C276" s="3" t="s">
        <v>44</v>
      </c>
      <c r="D276" s="30">
        <v>43.2</v>
      </c>
      <c r="F276" s="70" t="s">
        <v>28</v>
      </c>
      <c r="G276" s="70" t="s">
        <v>155</v>
      </c>
      <c r="H276" s="29">
        <v>45156</v>
      </c>
      <c r="M276" s="21">
        <f t="shared" si="4"/>
        <v>8</v>
      </c>
    </row>
    <row r="277" spans="1:13" x14ac:dyDescent="0.25">
      <c r="A277" s="3" t="s">
        <v>104</v>
      </c>
      <c r="B277" s="18">
        <v>45147</v>
      </c>
      <c r="C277" s="3" t="s">
        <v>44</v>
      </c>
      <c r="D277" s="30">
        <v>6</v>
      </c>
      <c r="F277" s="70" t="s">
        <v>28</v>
      </c>
      <c r="G277" s="70" t="s">
        <v>155</v>
      </c>
      <c r="H277" s="29">
        <v>45156</v>
      </c>
      <c r="M277" s="21">
        <f t="shared" si="4"/>
        <v>8</v>
      </c>
    </row>
    <row r="278" spans="1:13" x14ac:dyDescent="0.25">
      <c r="A278" s="3" t="s">
        <v>104</v>
      </c>
      <c r="B278" s="18">
        <v>45147</v>
      </c>
      <c r="C278" s="3" t="s">
        <v>44</v>
      </c>
      <c r="D278" s="30">
        <v>32.5</v>
      </c>
      <c r="F278" s="70" t="s">
        <v>28</v>
      </c>
      <c r="G278" s="70" t="s">
        <v>155</v>
      </c>
      <c r="H278" s="29">
        <v>45156</v>
      </c>
      <c r="M278" s="21">
        <f t="shared" si="4"/>
        <v>8</v>
      </c>
    </row>
    <row r="279" spans="1:13" x14ac:dyDescent="0.25">
      <c r="A279" s="3" t="s">
        <v>104</v>
      </c>
      <c r="B279" s="18">
        <v>45148</v>
      </c>
      <c r="C279" s="3" t="s">
        <v>44</v>
      </c>
      <c r="D279" s="30">
        <v>51.7</v>
      </c>
      <c r="F279" s="70" t="s">
        <v>28</v>
      </c>
      <c r="G279" s="70" t="s">
        <v>155</v>
      </c>
      <c r="H279" s="29">
        <v>45156</v>
      </c>
      <c r="M279" s="21">
        <f t="shared" si="4"/>
        <v>8</v>
      </c>
    </row>
    <row r="280" spans="1:13" x14ac:dyDescent="0.25">
      <c r="A280" s="3" t="s">
        <v>104</v>
      </c>
      <c r="B280" s="18">
        <v>45146</v>
      </c>
      <c r="C280" s="3" t="s">
        <v>44</v>
      </c>
      <c r="D280" s="30">
        <v>31</v>
      </c>
      <c r="F280" s="70" t="s">
        <v>28</v>
      </c>
      <c r="G280" s="70" t="s">
        <v>155</v>
      </c>
      <c r="H280" s="29">
        <v>45156</v>
      </c>
      <c r="M280" s="21">
        <f t="shared" si="4"/>
        <v>8</v>
      </c>
    </row>
    <row r="281" spans="1:13" x14ac:dyDescent="0.25">
      <c r="A281" s="3" t="s">
        <v>104</v>
      </c>
      <c r="B281" s="18">
        <v>45143</v>
      </c>
      <c r="C281" s="3" t="s">
        <v>44</v>
      </c>
      <c r="D281" s="30">
        <v>24.69</v>
      </c>
      <c r="F281" s="70" t="s">
        <v>28</v>
      </c>
      <c r="G281" s="70" t="s">
        <v>155</v>
      </c>
      <c r="H281" s="29">
        <v>45156</v>
      </c>
      <c r="M281" s="21">
        <f t="shared" si="4"/>
        <v>8</v>
      </c>
    </row>
    <row r="282" spans="1:13" x14ac:dyDescent="0.25">
      <c r="A282" s="3" t="s">
        <v>29</v>
      </c>
      <c r="B282" s="18">
        <v>45155</v>
      </c>
      <c r="C282" s="21" t="s">
        <v>500</v>
      </c>
      <c r="D282" s="30">
        <v>3.55</v>
      </c>
      <c r="F282" s="70" t="s">
        <v>28</v>
      </c>
      <c r="G282" s="70" t="s">
        <v>156</v>
      </c>
      <c r="H282" s="29">
        <v>45159</v>
      </c>
      <c r="M282" s="21">
        <f t="shared" si="4"/>
        <v>8</v>
      </c>
    </row>
    <row r="283" spans="1:13" x14ac:dyDescent="0.25">
      <c r="A283" s="3" t="s">
        <v>29</v>
      </c>
      <c r="B283" s="18">
        <v>45154</v>
      </c>
      <c r="C283" s="3" t="s">
        <v>44</v>
      </c>
      <c r="D283" s="30">
        <v>129.19999999999999</v>
      </c>
      <c r="E283" s="24" t="s">
        <v>158</v>
      </c>
      <c r="F283" s="70" t="s">
        <v>28</v>
      </c>
      <c r="G283" s="70" t="s">
        <v>156</v>
      </c>
      <c r="H283" s="29">
        <v>45159</v>
      </c>
      <c r="M283" s="21">
        <f t="shared" si="4"/>
        <v>8</v>
      </c>
    </row>
    <row r="284" spans="1:13" x14ac:dyDescent="0.25">
      <c r="A284" s="3" t="s">
        <v>29</v>
      </c>
      <c r="B284" s="18">
        <v>45155</v>
      </c>
      <c r="C284" s="3" t="s">
        <v>44</v>
      </c>
      <c r="D284" s="30">
        <v>16.63</v>
      </c>
      <c r="E284" s="24" t="s">
        <v>159</v>
      </c>
      <c r="F284" s="70" t="s">
        <v>28</v>
      </c>
      <c r="G284" s="70" t="s">
        <v>156</v>
      </c>
      <c r="H284" s="29">
        <v>45159</v>
      </c>
      <c r="M284" s="21">
        <f t="shared" si="4"/>
        <v>8</v>
      </c>
    </row>
    <row r="285" spans="1:13" x14ac:dyDescent="0.25">
      <c r="A285" s="3" t="s">
        <v>29</v>
      </c>
      <c r="B285" s="18">
        <v>45155</v>
      </c>
      <c r="C285" s="3" t="s">
        <v>22</v>
      </c>
      <c r="D285" s="30">
        <v>73.62</v>
      </c>
      <c r="F285" s="70" t="s">
        <v>28</v>
      </c>
      <c r="G285" s="70" t="s">
        <v>156</v>
      </c>
      <c r="H285" s="29">
        <v>45159</v>
      </c>
      <c r="M285" s="21">
        <f t="shared" si="4"/>
        <v>8</v>
      </c>
    </row>
    <row r="286" spans="1:13" x14ac:dyDescent="0.25">
      <c r="A286" s="3" t="s">
        <v>29</v>
      </c>
      <c r="B286" s="18">
        <v>45153</v>
      </c>
      <c r="C286" s="3" t="s">
        <v>22</v>
      </c>
      <c r="D286" s="30">
        <v>85.67</v>
      </c>
      <c r="F286" s="70" t="s">
        <v>28</v>
      </c>
      <c r="G286" s="70" t="s">
        <v>156</v>
      </c>
      <c r="H286" s="29">
        <v>45159</v>
      </c>
      <c r="M286" s="21">
        <f t="shared" si="4"/>
        <v>8</v>
      </c>
    </row>
    <row r="287" spans="1:13" x14ac:dyDescent="0.25">
      <c r="A287" s="3" t="s">
        <v>29</v>
      </c>
      <c r="B287" s="18">
        <v>45156</v>
      </c>
      <c r="C287" s="3" t="s">
        <v>22</v>
      </c>
      <c r="D287" s="30">
        <v>78.38</v>
      </c>
      <c r="F287" s="70" t="s">
        <v>28</v>
      </c>
      <c r="G287" s="70" t="s">
        <v>156</v>
      </c>
      <c r="H287" s="29">
        <v>45159</v>
      </c>
      <c r="M287" s="21">
        <f t="shared" si="4"/>
        <v>8</v>
      </c>
    </row>
    <row r="288" spans="1:13" x14ac:dyDescent="0.25">
      <c r="A288" s="3" t="s">
        <v>29</v>
      </c>
      <c r="B288" s="18">
        <v>45154</v>
      </c>
      <c r="C288" s="3" t="s">
        <v>21</v>
      </c>
      <c r="D288" s="30">
        <v>150</v>
      </c>
      <c r="E288" s="24" t="s">
        <v>157</v>
      </c>
      <c r="F288" s="70" t="s">
        <v>28</v>
      </c>
      <c r="G288" s="70" t="s">
        <v>156</v>
      </c>
      <c r="H288" s="29">
        <v>45159</v>
      </c>
      <c r="M288" s="21">
        <f t="shared" si="4"/>
        <v>8</v>
      </c>
    </row>
    <row r="289" spans="1:13" x14ac:dyDescent="0.25">
      <c r="A289" s="3" t="s">
        <v>29</v>
      </c>
      <c r="B289" s="18">
        <v>45159</v>
      </c>
      <c r="C289" s="3" t="s">
        <v>10</v>
      </c>
      <c r="D289" s="30">
        <f>3*30-10</f>
        <v>80</v>
      </c>
      <c r="E289" s="24" t="s">
        <v>160</v>
      </c>
      <c r="F289" s="70" t="s">
        <v>28</v>
      </c>
      <c r="G289" s="70" t="s">
        <v>156</v>
      </c>
      <c r="H289" s="29">
        <v>45159</v>
      </c>
      <c r="M289" s="21">
        <f t="shared" si="4"/>
        <v>8</v>
      </c>
    </row>
    <row r="290" spans="1:13" x14ac:dyDescent="0.25">
      <c r="A290" s="3" t="s">
        <v>69</v>
      </c>
      <c r="B290" s="18">
        <v>45152</v>
      </c>
      <c r="C290" s="21" t="s">
        <v>500</v>
      </c>
      <c r="D290" s="30">
        <v>2</v>
      </c>
      <c r="F290" s="70" t="s">
        <v>28</v>
      </c>
      <c r="G290" s="70" t="s">
        <v>163</v>
      </c>
      <c r="H290" s="29">
        <v>45160</v>
      </c>
      <c r="M290" s="21">
        <f t="shared" si="4"/>
        <v>8</v>
      </c>
    </row>
    <row r="291" spans="1:13" x14ac:dyDescent="0.25">
      <c r="A291" s="3" t="s">
        <v>69</v>
      </c>
      <c r="B291" s="18">
        <v>45153</v>
      </c>
      <c r="C291" s="3" t="s">
        <v>22</v>
      </c>
      <c r="D291" s="30">
        <v>88.8</v>
      </c>
      <c r="F291" s="70" t="s">
        <v>28</v>
      </c>
      <c r="G291" s="70" t="s">
        <v>163</v>
      </c>
      <c r="H291" s="29">
        <v>45160</v>
      </c>
      <c r="M291" s="21">
        <f t="shared" si="4"/>
        <v>8</v>
      </c>
    </row>
    <row r="292" spans="1:13" x14ac:dyDescent="0.25">
      <c r="A292" s="3" t="s">
        <v>69</v>
      </c>
      <c r="B292" s="18">
        <v>45149</v>
      </c>
      <c r="C292" s="3" t="s">
        <v>22</v>
      </c>
      <c r="D292" s="30">
        <v>91.81</v>
      </c>
      <c r="F292" s="70" t="s">
        <v>28</v>
      </c>
      <c r="G292" s="70" t="s">
        <v>163</v>
      </c>
      <c r="H292" s="29">
        <v>45160</v>
      </c>
      <c r="M292" s="21">
        <f t="shared" si="4"/>
        <v>8</v>
      </c>
    </row>
    <row r="293" spans="1:13" x14ac:dyDescent="0.25">
      <c r="A293" s="3" t="s">
        <v>69</v>
      </c>
      <c r="B293" s="18">
        <v>45160</v>
      </c>
      <c r="C293" s="3" t="s">
        <v>21</v>
      </c>
      <c r="D293" s="30">
        <v>25</v>
      </c>
      <c r="E293" s="24" t="s">
        <v>161</v>
      </c>
      <c r="F293" s="70" t="s">
        <v>28</v>
      </c>
      <c r="G293" s="70" t="s">
        <v>163</v>
      </c>
      <c r="H293" s="29">
        <v>45160</v>
      </c>
      <c r="M293" s="21">
        <f t="shared" si="4"/>
        <v>8</v>
      </c>
    </row>
    <row r="294" spans="1:13" x14ac:dyDescent="0.25">
      <c r="A294" s="3" t="s">
        <v>69</v>
      </c>
      <c r="B294" s="18">
        <v>45160</v>
      </c>
      <c r="C294" s="3" t="s">
        <v>23</v>
      </c>
      <c r="D294" s="30">
        <f>2*30</f>
        <v>60</v>
      </c>
      <c r="E294" s="24" t="s">
        <v>162</v>
      </c>
      <c r="F294" s="70" t="s">
        <v>28</v>
      </c>
      <c r="G294" s="70" t="s">
        <v>163</v>
      </c>
      <c r="H294" s="29">
        <v>45160</v>
      </c>
      <c r="M294" s="21">
        <f t="shared" si="4"/>
        <v>8</v>
      </c>
    </row>
    <row r="295" spans="1:13" x14ac:dyDescent="0.25">
      <c r="A295" s="3" t="s">
        <v>69</v>
      </c>
      <c r="B295" s="18">
        <v>45150</v>
      </c>
      <c r="C295" s="3" t="s">
        <v>48</v>
      </c>
      <c r="D295" s="30">
        <v>17.899999999999999</v>
      </c>
      <c r="E295" s="24" t="s">
        <v>164</v>
      </c>
      <c r="F295" s="70" t="s">
        <v>28</v>
      </c>
      <c r="G295" s="70" t="s">
        <v>165</v>
      </c>
      <c r="H295" s="29">
        <v>45160</v>
      </c>
      <c r="M295" s="21">
        <f t="shared" si="4"/>
        <v>8</v>
      </c>
    </row>
    <row r="296" spans="1:13" x14ac:dyDescent="0.25">
      <c r="A296" s="3" t="s">
        <v>69</v>
      </c>
      <c r="B296" s="18">
        <v>45155</v>
      </c>
      <c r="C296" s="3" t="s">
        <v>48</v>
      </c>
      <c r="D296" s="30">
        <v>23.4</v>
      </c>
      <c r="E296" s="24" t="s">
        <v>164</v>
      </c>
      <c r="F296" s="70" t="s">
        <v>28</v>
      </c>
      <c r="G296" s="70" t="s">
        <v>165</v>
      </c>
      <c r="H296" s="29">
        <v>45160</v>
      </c>
      <c r="M296" s="21">
        <f t="shared" si="4"/>
        <v>8</v>
      </c>
    </row>
    <row r="297" spans="1:13" x14ac:dyDescent="0.25">
      <c r="A297" s="3" t="s">
        <v>57</v>
      </c>
      <c r="B297" s="18">
        <v>45155</v>
      </c>
      <c r="C297" s="3" t="s">
        <v>21</v>
      </c>
      <c r="D297" s="30">
        <v>60</v>
      </c>
      <c r="F297" s="70" t="s">
        <v>28</v>
      </c>
      <c r="G297" s="70" t="s">
        <v>166</v>
      </c>
      <c r="H297" s="29">
        <v>45160</v>
      </c>
      <c r="M297" s="21">
        <f t="shared" si="4"/>
        <v>8</v>
      </c>
    </row>
    <row r="298" spans="1:13" x14ac:dyDescent="0.25">
      <c r="A298" s="3" t="s">
        <v>57</v>
      </c>
      <c r="B298" s="18">
        <v>45150</v>
      </c>
      <c r="C298" s="3" t="s">
        <v>21</v>
      </c>
      <c r="D298" s="30">
        <v>70.5</v>
      </c>
      <c r="F298" s="70" t="s">
        <v>28</v>
      </c>
      <c r="G298" s="70" t="s">
        <v>166</v>
      </c>
      <c r="H298" s="29">
        <v>45160</v>
      </c>
      <c r="M298" s="21">
        <f t="shared" si="4"/>
        <v>8</v>
      </c>
    </row>
    <row r="299" spans="1:13" x14ac:dyDescent="0.25">
      <c r="A299" s="3" t="s">
        <v>57</v>
      </c>
      <c r="B299" s="18">
        <v>45154</v>
      </c>
      <c r="C299" s="3" t="s">
        <v>21</v>
      </c>
      <c r="D299" s="30">
        <v>55.25</v>
      </c>
      <c r="F299" s="70" t="s">
        <v>28</v>
      </c>
      <c r="G299" s="70" t="s">
        <v>166</v>
      </c>
      <c r="H299" s="29">
        <v>45160</v>
      </c>
      <c r="M299" s="21">
        <f t="shared" si="4"/>
        <v>8</v>
      </c>
    </row>
    <row r="300" spans="1:13" x14ac:dyDescent="0.25">
      <c r="A300" s="3" t="s">
        <v>57</v>
      </c>
      <c r="B300" s="18">
        <v>45148</v>
      </c>
      <c r="C300" s="3" t="s">
        <v>21</v>
      </c>
      <c r="D300" s="30">
        <v>140</v>
      </c>
      <c r="E300" s="24" t="s">
        <v>167</v>
      </c>
      <c r="F300" s="70" t="s">
        <v>28</v>
      </c>
      <c r="G300" s="70" t="s">
        <v>166</v>
      </c>
      <c r="H300" s="29">
        <v>45160</v>
      </c>
      <c r="M300" s="21">
        <f t="shared" si="4"/>
        <v>8</v>
      </c>
    </row>
    <row r="301" spans="1:13" x14ac:dyDescent="0.25">
      <c r="A301" s="3" t="s">
        <v>57</v>
      </c>
      <c r="B301" s="18">
        <v>45157</v>
      </c>
      <c r="C301" s="3" t="s">
        <v>21</v>
      </c>
      <c r="D301" s="30">
        <v>65</v>
      </c>
      <c r="F301" s="70" t="s">
        <v>28</v>
      </c>
      <c r="G301" s="70" t="s">
        <v>166</v>
      </c>
      <c r="H301" s="29">
        <v>45160</v>
      </c>
      <c r="M301" s="21">
        <f t="shared" si="4"/>
        <v>8</v>
      </c>
    </row>
    <row r="302" spans="1:13" x14ac:dyDescent="0.25">
      <c r="A302" s="3" t="s">
        <v>57</v>
      </c>
      <c r="B302" s="18">
        <v>45152</v>
      </c>
      <c r="C302" s="3" t="s">
        <v>21</v>
      </c>
      <c r="D302" s="30">
        <v>59.5</v>
      </c>
      <c r="F302" s="70" t="s">
        <v>28</v>
      </c>
      <c r="G302" s="70" t="s">
        <v>166</v>
      </c>
      <c r="H302" s="29">
        <v>45160</v>
      </c>
      <c r="M302" s="21">
        <f t="shared" si="4"/>
        <v>8</v>
      </c>
    </row>
    <row r="303" spans="1:13" x14ac:dyDescent="0.25">
      <c r="A303" s="3" t="s">
        <v>57</v>
      </c>
      <c r="B303" s="18">
        <v>45153</v>
      </c>
      <c r="C303" s="3" t="s">
        <v>21</v>
      </c>
      <c r="D303" s="30">
        <v>59.5</v>
      </c>
      <c r="F303" s="70" t="s">
        <v>28</v>
      </c>
      <c r="G303" s="70" t="s">
        <v>166</v>
      </c>
      <c r="H303" s="29">
        <v>45160</v>
      </c>
      <c r="M303" s="21">
        <f t="shared" si="4"/>
        <v>8</v>
      </c>
    </row>
    <row r="304" spans="1:13" x14ac:dyDescent="0.25">
      <c r="A304" s="3" t="s">
        <v>57</v>
      </c>
      <c r="B304" s="18">
        <v>45151</v>
      </c>
      <c r="C304" s="3" t="s">
        <v>21</v>
      </c>
      <c r="D304" s="30">
        <v>65</v>
      </c>
      <c r="F304" s="70" t="s">
        <v>28</v>
      </c>
      <c r="G304" s="70" t="s">
        <v>166</v>
      </c>
      <c r="H304" s="29">
        <v>45160</v>
      </c>
      <c r="M304" s="21">
        <f t="shared" si="4"/>
        <v>8</v>
      </c>
    </row>
    <row r="305" spans="1:13" x14ac:dyDescent="0.25">
      <c r="A305" s="3" t="s">
        <v>57</v>
      </c>
      <c r="B305" s="18">
        <v>45150</v>
      </c>
      <c r="C305" s="21" t="s">
        <v>500</v>
      </c>
      <c r="D305" s="30">
        <v>2</v>
      </c>
      <c r="F305" s="70" t="s">
        <v>28</v>
      </c>
      <c r="G305" s="70" t="s">
        <v>166</v>
      </c>
      <c r="H305" s="29">
        <v>45160</v>
      </c>
      <c r="M305" s="21">
        <f t="shared" si="4"/>
        <v>8</v>
      </c>
    </row>
    <row r="306" spans="1:13" x14ac:dyDescent="0.25">
      <c r="A306" s="3" t="s">
        <v>57</v>
      </c>
      <c r="B306" s="18">
        <v>45149</v>
      </c>
      <c r="C306" s="21" t="s">
        <v>500</v>
      </c>
      <c r="D306" s="30">
        <v>9.5</v>
      </c>
      <c r="F306" s="70" t="s">
        <v>28</v>
      </c>
      <c r="G306" s="70" t="s">
        <v>166</v>
      </c>
      <c r="H306" s="29">
        <v>45160</v>
      </c>
      <c r="M306" s="21">
        <f t="shared" si="4"/>
        <v>8</v>
      </c>
    </row>
    <row r="307" spans="1:13" x14ac:dyDescent="0.25">
      <c r="A307" s="3" t="s">
        <v>57</v>
      </c>
      <c r="B307" s="18">
        <v>45148</v>
      </c>
      <c r="C307" s="21" t="s">
        <v>500</v>
      </c>
      <c r="D307" s="30">
        <v>9.5</v>
      </c>
      <c r="F307" s="70" t="s">
        <v>28</v>
      </c>
      <c r="G307" s="70" t="s">
        <v>166</v>
      </c>
      <c r="H307" s="29">
        <v>45160</v>
      </c>
      <c r="M307" s="21">
        <f t="shared" si="4"/>
        <v>8</v>
      </c>
    </row>
    <row r="308" spans="1:13" x14ac:dyDescent="0.25">
      <c r="A308" s="3" t="s">
        <v>57</v>
      </c>
      <c r="B308" s="18">
        <v>45150</v>
      </c>
      <c r="C308" s="3" t="s">
        <v>22</v>
      </c>
      <c r="D308" s="30">
        <v>79.010000000000005</v>
      </c>
      <c r="F308" s="70" t="s">
        <v>28</v>
      </c>
      <c r="G308" s="70" t="s">
        <v>166</v>
      </c>
      <c r="H308" s="29">
        <v>45160</v>
      </c>
      <c r="M308" s="21">
        <f t="shared" si="4"/>
        <v>8</v>
      </c>
    </row>
    <row r="309" spans="1:13" x14ac:dyDescent="0.25">
      <c r="A309" s="3" t="s">
        <v>57</v>
      </c>
      <c r="B309" s="18">
        <v>45154</v>
      </c>
      <c r="C309" s="3" t="s">
        <v>22</v>
      </c>
      <c r="D309" s="30">
        <v>74.12</v>
      </c>
      <c r="F309" s="70" t="s">
        <v>28</v>
      </c>
      <c r="G309" s="70" t="s">
        <v>166</v>
      </c>
      <c r="H309" s="29">
        <v>45160</v>
      </c>
      <c r="M309" s="21">
        <f t="shared" si="4"/>
        <v>8</v>
      </c>
    </row>
    <row r="310" spans="1:13" x14ac:dyDescent="0.25">
      <c r="A310" s="3" t="s">
        <v>57</v>
      </c>
      <c r="B310" s="18">
        <v>45148</v>
      </c>
      <c r="C310" s="3" t="s">
        <v>22</v>
      </c>
      <c r="D310" s="30">
        <v>63.35</v>
      </c>
      <c r="F310" s="70" t="s">
        <v>28</v>
      </c>
      <c r="G310" s="70" t="s">
        <v>166</v>
      </c>
      <c r="H310" s="29">
        <v>45160</v>
      </c>
      <c r="M310" s="21">
        <f t="shared" si="4"/>
        <v>8</v>
      </c>
    </row>
    <row r="311" spans="1:13" x14ac:dyDescent="0.25">
      <c r="A311" s="3" t="s">
        <v>57</v>
      </c>
      <c r="B311" s="18">
        <v>45157</v>
      </c>
      <c r="C311" s="3" t="s">
        <v>22</v>
      </c>
      <c r="D311" s="30">
        <v>76.510000000000005</v>
      </c>
      <c r="F311" s="70" t="s">
        <v>28</v>
      </c>
      <c r="G311" s="70" t="s">
        <v>166</v>
      </c>
      <c r="H311" s="29">
        <v>45160</v>
      </c>
      <c r="M311" s="21">
        <f t="shared" si="4"/>
        <v>8</v>
      </c>
    </row>
    <row r="312" spans="1:13" x14ac:dyDescent="0.25">
      <c r="A312" s="3" t="s">
        <v>57</v>
      </c>
      <c r="B312" s="18">
        <v>45152</v>
      </c>
      <c r="C312" s="3" t="s">
        <v>22</v>
      </c>
      <c r="D312" s="30">
        <v>74.8</v>
      </c>
      <c r="F312" s="70" t="s">
        <v>28</v>
      </c>
      <c r="G312" s="70" t="s">
        <v>166</v>
      </c>
      <c r="H312" s="29">
        <v>45160</v>
      </c>
      <c r="M312" s="21">
        <f t="shared" si="4"/>
        <v>8</v>
      </c>
    </row>
    <row r="313" spans="1:13" x14ac:dyDescent="0.25">
      <c r="A313" s="3" t="s">
        <v>57</v>
      </c>
      <c r="B313" s="18">
        <v>45151</v>
      </c>
      <c r="C313" s="3" t="s">
        <v>22</v>
      </c>
      <c r="D313" s="30">
        <v>40.049999999999997</v>
      </c>
      <c r="F313" s="70" t="s">
        <v>28</v>
      </c>
      <c r="G313" s="70" t="s">
        <v>166</v>
      </c>
      <c r="H313" s="29">
        <v>45160</v>
      </c>
      <c r="M313" s="21">
        <f t="shared" si="4"/>
        <v>8</v>
      </c>
    </row>
    <row r="314" spans="1:13" x14ac:dyDescent="0.25">
      <c r="A314" s="3" t="s">
        <v>57</v>
      </c>
      <c r="B314" s="18">
        <v>45160</v>
      </c>
      <c r="C314" s="3" t="s">
        <v>503</v>
      </c>
      <c r="D314" s="30">
        <f>(11+13+8)*12/2</f>
        <v>192</v>
      </c>
      <c r="E314" s="24" t="s">
        <v>169</v>
      </c>
      <c r="F314" s="70" t="s">
        <v>28</v>
      </c>
      <c r="G314" s="70" t="s">
        <v>168</v>
      </c>
      <c r="H314" s="29">
        <v>45160</v>
      </c>
      <c r="L314" s="76">
        <v>32</v>
      </c>
      <c r="M314" s="21">
        <f t="shared" si="4"/>
        <v>8</v>
      </c>
    </row>
    <row r="315" spans="1:13" x14ac:dyDescent="0.25">
      <c r="A315" s="3" t="s">
        <v>57</v>
      </c>
      <c r="B315" s="18">
        <v>45160</v>
      </c>
      <c r="C315" s="3" t="s">
        <v>112</v>
      </c>
      <c r="D315" s="30">
        <f>(8+4)*12</f>
        <v>144</v>
      </c>
      <c r="F315" s="70" t="s">
        <v>28</v>
      </c>
      <c r="G315" s="70" t="s">
        <v>168</v>
      </c>
      <c r="H315" s="29">
        <v>45160</v>
      </c>
      <c r="K315" s="75">
        <v>12</v>
      </c>
      <c r="M315" s="21">
        <f t="shared" si="4"/>
        <v>8</v>
      </c>
    </row>
    <row r="316" spans="1:13" x14ac:dyDescent="0.25">
      <c r="A316" s="3" t="s">
        <v>57</v>
      </c>
      <c r="B316" s="18">
        <v>45160</v>
      </c>
      <c r="C316" s="3" t="s">
        <v>10</v>
      </c>
      <c r="D316" s="30">
        <f>10*25</f>
        <v>250</v>
      </c>
      <c r="E316" s="24" t="s">
        <v>171</v>
      </c>
      <c r="F316" s="70" t="s">
        <v>28</v>
      </c>
      <c r="G316" s="70" t="s">
        <v>170</v>
      </c>
      <c r="H316" s="29">
        <v>45160</v>
      </c>
      <c r="M316" s="21">
        <f t="shared" si="4"/>
        <v>8</v>
      </c>
    </row>
    <row r="317" spans="1:13" x14ac:dyDescent="0.25">
      <c r="A317" s="3" t="s">
        <v>32</v>
      </c>
      <c r="B317" s="18">
        <v>45156</v>
      </c>
      <c r="C317" s="21" t="s">
        <v>500</v>
      </c>
      <c r="D317" s="30">
        <v>4</v>
      </c>
      <c r="F317" s="70" t="s">
        <v>28</v>
      </c>
      <c r="G317" s="70" t="s">
        <v>172</v>
      </c>
      <c r="H317" s="29">
        <v>45163</v>
      </c>
      <c r="M317" s="21">
        <f t="shared" si="4"/>
        <v>8</v>
      </c>
    </row>
    <row r="318" spans="1:13" x14ac:dyDescent="0.25">
      <c r="A318" s="3" t="s">
        <v>32</v>
      </c>
      <c r="B318" s="18">
        <v>45156</v>
      </c>
      <c r="C318" s="21" t="s">
        <v>500</v>
      </c>
      <c r="D318" s="30">
        <v>2.1</v>
      </c>
      <c r="F318" s="70" t="s">
        <v>28</v>
      </c>
      <c r="G318" s="70" t="s">
        <v>172</v>
      </c>
      <c r="H318" s="29">
        <v>45163</v>
      </c>
      <c r="M318" s="21">
        <f t="shared" si="4"/>
        <v>8</v>
      </c>
    </row>
    <row r="319" spans="1:13" x14ac:dyDescent="0.25">
      <c r="A319" s="3" t="s">
        <v>32</v>
      </c>
      <c r="B319" s="18">
        <v>45156</v>
      </c>
      <c r="C319" s="21" t="s">
        <v>500</v>
      </c>
      <c r="D319" s="30">
        <v>4.75</v>
      </c>
      <c r="F319" s="70" t="s">
        <v>28</v>
      </c>
      <c r="G319" s="70" t="s">
        <v>172</v>
      </c>
      <c r="H319" s="29">
        <v>45163</v>
      </c>
      <c r="M319" s="21">
        <f t="shared" si="4"/>
        <v>8</v>
      </c>
    </row>
    <row r="320" spans="1:13" x14ac:dyDescent="0.25">
      <c r="A320" s="3" t="s">
        <v>32</v>
      </c>
      <c r="B320" s="18">
        <v>45156</v>
      </c>
      <c r="C320" s="21" t="s">
        <v>500</v>
      </c>
      <c r="D320" s="30">
        <v>6.5</v>
      </c>
      <c r="F320" s="70" t="s">
        <v>28</v>
      </c>
      <c r="G320" s="70" t="s">
        <v>172</v>
      </c>
      <c r="H320" s="29">
        <v>45163</v>
      </c>
      <c r="M320" s="21">
        <f t="shared" si="4"/>
        <v>8</v>
      </c>
    </row>
    <row r="321" spans="1:13" x14ac:dyDescent="0.25">
      <c r="A321" s="3" t="s">
        <v>32</v>
      </c>
      <c r="B321" s="18">
        <v>45156</v>
      </c>
      <c r="C321" s="21" t="s">
        <v>500</v>
      </c>
      <c r="D321" s="30">
        <v>1.7</v>
      </c>
      <c r="F321" s="70" t="s">
        <v>28</v>
      </c>
      <c r="G321" s="70" t="s">
        <v>172</v>
      </c>
      <c r="H321" s="29">
        <v>45163</v>
      </c>
      <c r="M321" s="21">
        <f t="shared" si="4"/>
        <v>8</v>
      </c>
    </row>
    <row r="322" spans="1:13" x14ac:dyDescent="0.25">
      <c r="A322" s="3" t="s">
        <v>32</v>
      </c>
      <c r="B322" s="18">
        <v>45159</v>
      </c>
      <c r="C322" s="21" t="s">
        <v>500</v>
      </c>
      <c r="D322" s="30">
        <v>3.75</v>
      </c>
      <c r="F322" s="70" t="s">
        <v>28</v>
      </c>
      <c r="G322" s="70" t="s">
        <v>172</v>
      </c>
      <c r="H322" s="29">
        <v>45163</v>
      </c>
      <c r="M322" s="21">
        <f t="shared" si="4"/>
        <v>8</v>
      </c>
    </row>
    <row r="323" spans="1:13" x14ac:dyDescent="0.25">
      <c r="A323" s="3" t="s">
        <v>32</v>
      </c>
      <c r="B323" s="18">
        <v>45160</v>
      </c>
      <c r="C323" s="21" t="s">
        <v>500</v>
      </c>
      <c r="D323" s="30">
        <v>3</v>
      </c>
      <c r="F323" s="70" t="s">
        <v>28</v>
      </c>
      <c r="G323" s="70" t="s">
        <v>172</v>
      </c>
      <c r="H323" s="29">
        <v>45163</v>
      </c>
      <c r="M323" s="21">
        <f t="shared" ref="M323:M386" si="5">MONTH(B323)</f>
        <v>8</v>
      </c>
    </row>
    <row r="324" spans="1:13" x14ac:dyDescent="0.25">
      <c r="A324" s="3" t="s">
        <v>32</v>
      </c>
      <c r="B324" s="18">
        <v>45161</v>
      </c>
      <c r="C324" s="21" t="s">
        <v>500</v>
      </c>
      <c r="D324" s="30">
        <v>2</v>
      </c>
      <c r="F324" s="70" t="s">
        <v>28</v>
      </c>
      <c r="G324" s="70" t="s">
        <v>172</v>
      </c>
      <c r="H324" s="29">
        <v>45163</v>
      </c>
      <c r="M324" s="21">
        <f t="shared" si="5"/>
        <v>8</v>
      </c>
    </row>
    <row r="325" spans="1:13" x14ac:dyDescent="0.25">
      <c r="A325" s="3" t="s">
        <v>32</v>
      </c>
      <c r="B325" s="18">
        <v>45154</v>
      </c>
      <c r="C325" s="3" t="s">
        <v>44</v>
      </c>
      <c r="D325" s="30">
        <v>63.45</v>
      </c>
      <c r="E325" s="24" t="s">
        <v>174</v>
      </c>
      <c r="F325" s="70" t="s">
        <v>28</v>
      </c>
      <c r="G325" s="70" t="s">
        <v>172</v>
      </c>
      <c r="H325" s="29">
        <v>45163</v>
      </c>
      <c r="M325" s="21">
        <f t="shared" si="5"/>
        <v>8</v>
      </c>
    </row>
    <row r="326" spans="1:13" x14ac:dyDescent="0.25">
      <c r="A326" s="3" t="s">
        <v>32</v>
      </c>
      <c r="B326" s="18">
        <v>45161</v>
      </c>
      <c r="C326" s="3" t="s">
        <v>44</v>
      </c>
      <c r="D326" s="30">
        <v>39.450000000000003</v>
      </c>
      <c r="E326" s="24" t="s">
        <v>175</v>
      </c>
      <c r="F326" s="70" t="s">
        <v>28</v>
      </c>
      <c r="G326" s="70" t="s">
        <v>172</v>
      </c>
      <c r="H326" s="29">
        <v>45163</v>
      </c>
      <c r="M326" s="21">
        <f t="shared" si="5"/>
        <v>8</v>
      </c>
    </row>
    <row r="327" spans="1:13" x14ac:dyDescent="0.25">
      <c r="A327" s="3" t="s">
        <v>32</v>
      </c>
      <c r="B327" s="18">
        <v>45159</v>
      </c>
      <c r="C327" s="3" t="s">
        <v>44</v>
      </c>
      <c r="D327" s="30">
        <v>23</v>
      </c>
      <c r="E327" s="24" t="s">
        <v>176</v>
      </c>
      <c r="F327" s="70" t="s">
        <v>28</v>
      </c>
      <c r="G327" s="70" t="s">
        <v>172</v>
      </c>
      <c r="H327" s="29">
        <v>45163</v>
      </c>
      <c r="M327" s="21">
        <f t="shared" si="5"/>
        <v>8</v>
      </c>
    </row>
    <row r="328" spans="1:13" x14ac:dyDescent="0.25">
      <c r="A328" s="3" t="s">
        <v>32</v>
      </c>
      <c r="B328" s="18">
        <v>45159</v>
      </c>
      <c r="C328" s="3" t="s">
        <v>44</v>
      </c>
      <c r="D328" s="30">
        <v>23</v>
      </c>
      <c r="E328" s="24" t="s">
        <v>85</v>
      </c>
      <c r="F328" s="70" t="s">
        <v>28</v>
      </c>
      <c r="G328" s="70" t="s">
        <v>172</v>
      </c>
      <c r="H328" s="29">
        <v>45163</v>
      </c>
      <c r="M328" s="21">
        <f t="shared" si="5"/>
        <v>8</v>
      </c>
    </row>
    <row r="329" spans="1:13" x14ac:dyDescent="0.25">
      <c r="A329" s="3" t="s">
        <v>32</v>
      </c>
      <c r="B329" s="18">
        <v>45157</v>
      </c>
      <c r="C329" s="3" t="s">
        <v>44</v>
      </c>
      <c r="D329" s="30">
        <v>11</v>
      </c>
      <c r="E329" s="24" t="s">
        <v>178</v>
      </c>
      <c r="F329" s="70" t="s">
        <v>28</v>
      </c>
      <c r="G329" s="70" t="s">
        <v>172</v>
      </c>
      <c r="H329" s="29">
        <v>45163</v>
      </c>
      <c r="M329" s="21">
        <f t="shared" si="5"/>
        <v>8</v>
      </c>
    </row>
    <row r="330" spans="1:13" x14ac:dyDescent="0.25">
      <c r="A330" s="3" t="s">
        <v>32</v>
      </c>
      <c r="B330" s="18">
        <v>45160</v>
      </c>
      <c r="C330" s="3" t="s">
        <v>44</v>
      </c>
      <c r="D330" s="30">
        <v>4.88</v>
      </c>
      <c r="E330" s="24" t="s">
        <v>177</v>
      </c>
      <c r="F330" s="70" t="s">
        <v>28</v>
      </c>
      <c r="G330" s="70" t="s">
        <v>172</v>
      </c>
      <c r="H330" s="29">
        <v>45163</v>
      </c>
      <c r="M330" s="21">
        <f t="shared" si="5"/>
        <v>8</v>
      </c>
    </row>
    <row r="331" spans="1:13" x14ac:dyDescent="0.25">
      <c r="A331" s="3" t="s">
        <v>32</v>
      </c>
      <c r="B331" s="18">
        <v>45161</v>
      </c>
      <c r="C331" s="3" t="s">
        <v>22</v>
      </c>
      <c r="D331" s="30">
        <v>76.66</v>
      </c>
      <c r="F331" s="70" t="s">
        <v>28</v>
      </c>
      <c r="G331" s="70" t="s">
        <v>172</v>
      </c>
      <c r="H331" s="29">
        <v>45163</v>
      </c>
      <c r="M331" s="21">
        <f t="shared" si="5"/>
        <v>8</v>
      </c>
    </row>
    <row r="332" spans="1:13" x14ac:dyDescent="0.25">
      <c r="A332" s="3" t="s">
        <v>32</v>
      </c>
      <c r="B332" s="18">
        <v>45158</v>
      </c>
      <c r="C332" s="3" t="s">
        <v>22</v>
      </c>
      <c r="D332" s="30">
        <v>86.54</v>
      </c>
      <c r="F332" s="70" t="s">
        <v>28</v>
      </c>
      <c r="G332" s="70" t="s">
        <v>172</v>
      </c>
      <c r="H332" s="29">
        <v>45163</v>
      </c>
      <c r="M332" s="21">
        <f t="shared" si="5"/>
        <v>8</v>
      </c>
    </row>
    <row r="333" spans="1:13" x14ac:dyDescent="0.25">
      <c r="A333" s="3" t="s">
        <v>32</v>
      </c>
      <c r="B333" s="18">
        <v>45153</v>
      </c>
      <c r="C333" s="3" t="s">
        <v>22</v>
      </c>
      <c r="D333" s="30">
        <v>62.3</v>
      </c>
      <c r="F333" s="70" t="s">
        <v>28</v>
      </c>
      <c r="G333" s="70" t="s">
        <v>172</v>
      </c>
      <c r="H333" s="29">
        <v>45163</v>
      </c>
      <c r="M333" s="21">
        <f t="shared" si="5"/>
        <v>8</v>
      </c>
    </row>
    <row r="334" spans="1:13" x14ac:dyDescent="0.25">
      <c r="A334" s="3" t="s">
        <v>32</v>
      </c>
      <c r="B334" s="18">
        <v>45153</v>
      </c>
      <c r="C334" s="3" t="s">
        <v>21</v>
      </c>
      <c r="D334" s="30">
        <v>64.8</v>
      </c>
      <c r="F334" s="70" t="s">
        <v>28</v>
      </c>
      <c r="G334" s="70" t="s">
        <v>172</v>
      </c>
      <c r="H334" s="29">
        <v>45163</v>
      </c>
      <c r="M334" s="21">
        <f t="shared" si="5"/>
        <v>8</v>
      </c>
    </row>
    <row r="335" spans="1:13" x14ac:dyDescent="0.25">
      <c r="A335" s="3" t="s">
        <v>32</v>
      </c>
      <c r="B335" s="18">
        <v>45163</v>
      </c>
      <c r="C335" s="3" t="s">
        <v>21</v>
      </c>
      <c r="D335" s="30">
        <f>7*25</f>
        <v>175</v>
      </c>
      <c r="E335" s="24" t="s">
        <v>173</v>
      </c>
      <c r="F335" s="70" t="s">
        <v>28</v>
      </c>
      <c r="G335" s="70" t="s">
        <v>172</v>
      </c>
      <c r="H335" s="29">
        <v>45163</v>
      </c>
      <c r="M335" s="21">
        <f t="shared" si="5"/>
        <v>8</v>
      </c>
    </row>
    <row r="336" spans="1:13" x14ac:dyDescent="0.25">
      <c r="A336" s="3" t="s">
        <v>32</v>
      </c>
      <c r="B336" s="18">
        <v>45163</v>
      </c>
      <c r="C336" s="3" t="s">
        <v>23</v>
      </c>
      <c r="D336" s="30">
        <f>9*30-3*10</f>
        <v>240</v>
      </c>
      <c r="F336" s="70" t="s">
        <v>28</v>
      </c>
      <c r="G336" s="70" t="s">
        <v>172</v>
      </c>
      <c r="H336" s="29">
        <v>45163</v>
      </c>
      <c r="M336" s="21">
        <f t="shared" si="5"/>
        <v>8</v>
      </c>
    </row>
    <row r="337" spans="1:13" x14ac:dyDescent="0.25">
      <c r="A337" s="3" t="s">
        <v>69</v>
      </c>
      <c r="B337" s="18">
        <v>45162</v>
      </c>
      <c r="C337" s="21" t="s">
        <v>500</v>
      </c>
      <c r="D337" s="30">
        <v>5.6</v>
      </c>
      <c r="F337" s="70" t="s">
        <v>28</v>
      </c>
      <c r="G337" s="70" t="s">
        <v>179</v>
      </c>
      <c r="H337" s="29">
        <v>45166</v>
      </c>
      <c r="M337" s="21">
        <f t="shared" si="5"/>
        <v>8</v>
      </c>
    </row>
    <row r="338" spans="1:13" x14ac:dyDescent="0.25">
      <c r="A338" s="3" t="s">
        <v>69</v>
      </c>
      <c r="B338" s="18">
        <v>45163</v>
      </c>
      <c r="C338" s="3" t="s">
        <v>21</v>
      </c>
      <c r="D338" s="30">
        <v>65</v>
      </c>
      <c r="F338" s="70" t="s">
        <v>28</v>
      </c>
      <c r="G338" s="70" t="s">
        <v>179</v>
      </c>
      <c r="H338" s="29">
        <v>45166</v>
      </c>
      <c r="M338" s="21">
        <f t="shared" si="5"/>
        <v>8</v>
      </c>
    </row>
    <row r="339" spans="1:13" x14ac:dyDescent="0.25">
      <c r="A339" s="3" t="s">
        <v>69</v>
      </c>
      <c r="B339" s="18">
        <v>45161</v>
      </c>
      <c r="C339" s="3" t="s">
        <v>21</v>
      </c>
      <c r="D339" s="30">
        <v>57.6</v>
      </c>
      <c r="F339" s="70" t="s">
        <v>28</v>
      </c>
      <c r="G339" s="70" t="s">
        <v>179</v>
      </c>
      <c r="H339" s="29">
        <v>45166</v>
      </c>
      <c r="M339" s="21">
        <f t="shared" si="5"/>
        <v>8</v>
      </c>
    </row>
    <row r="340" spans="1:13" x14ac:dyDescent="0.25">
      <c r="A340" s="3" t="s">
        <v>69</v>
      </c>
      <c r="B340" s="18">
        <v>45161</v>
      </c>
      <c r="C340" s="3" t="s">
        <v>22</v>
      </c>
      <c r="D340" s="30">
        <v>86.43</v>
      </c>
      <c r="F340" s="70" t="s">
        <v>28</v>
      </c>
      <c r="G340" s="70" t="s">
        <v>179</v>
      </c>
      <c r="H340" s="29">
        <v>45166</v>
      </c>
      <c r="M340" s="21">
        <f t="shared" si="5"/>
        <v>8</v>
      </c>
    </row>
    <row r="341" spans="1:13" x14ac:dyDescent="0.25">
      <c r="A341" s="3" t="s">
        <v>69</v>
      </c>
      <c r="B341" s="18">
        <v>45163</v>
      </c>
      <c r="C341" s="3" t="s">
        <v>22</v>
      </c>
      <c r="D341" s="30">
        <v>80.83</v>
      </c>
      <c r="F341" s="70" t="s">
        <v>28</v>
      </c>
      <c r="G341" s="70" t="s">
        <v>179</v>
      </c>
      <c r="H341" s="29">
        <v>45166</v>
      </c>
      <c r="M341" s="21">
        <f t="shared" si="5"/>
        <v>8</v>
      </c>
    </row>
    <row r="342" spans="1:13" x14ac:dyDescent="0.25">
      <c r="A342" s="3" t="s">
        <v>69</v>
      </c>
      <c r="B342" s="18">
        <v>45166</v>
      </c>
      <c r="C342" s="3" t="s">
        <v>23</v>
      </c>
      <c r="D342" s="30">
        <f>3*30</f>
        <v>90</v>
      </c>
      <c r="F342" s="70" t="s">
        <v>28</v>
      </c>
      <c r="G342" s="70" t="s">
        <v>179</v>
      </c>
      <c r="H342" s="29">
        <v>45166</v>
      </c>
      <c r="M342" s="21">
        <f t="shared" si="5"/>
        <v>8</v>
      </c>
    </row>
    <row r="343" spans="1:13" x14ac:dyDescent="0.25">
      <c r="A343" s="3" t="s">
        <v>29</v>
      </c>
      <c r="B343" s="18">
        <v>45162</v>
      </c>
      <c r="C343" s="21" t="s">
        <v>500</v>
      </c>
      <c r="D343" s="30">
        <v>3.55</v>
      </c>
      <c r="F343" s="70" t="s">
        <v>28</v>
      </c>
      <c r="G343" s="70" t="s">
        <v>180</v>
      </c>
      <c r="H343" s="29">
        <v>45166</v>
      </c>
      <c r="M343" s="21">
        <f t="shared" si="5"/>
        <v>8</v>
      </c>
    </row>
    <row r="344" spans="1:13" x14ac:dyDescent="0.25">
      <c r="A344" s="3" t="s">
        <v>29</v>
      </c>
      <c r="B344" s="18">
        <v>45161</v>
      </c>
      <c r="C344" s="21" t="s">
        <v>500</v>
      </c>
      <c r="D344" s="30">
        <v>4.6500000000000004</v>
      </c>
      <c r="F344" s="70" t="s">
        <v>28</v>
      </c>
      <c r="G344" s="70" t="s">
        <v>180</v>
      </c>
      <c r="H344" s="29">
        <v>45166</v>
      </c>
      <c r="M344" s="21">
        <f t="shared" si="5"/>
        <v>8</v>
      </c>
    </row>
    <row r="345" spans="1:13" x14ac:dyDescent="0.25">
      <c r="A345" s="3" t="s">
        <v>29</v>
      </c>
      <c r="B345" s="18">
        <v>45161</v>
      </c>
      <c r="C345" s="21" t="s">
        <v>500</v>
      </c>
      <c r="D345" s="30">
        <v>13.6</v>
      </c>
      <c r="F345" s="70" t="s">
        <v>28</v>
      </c>
      <c r="G345" s="70" t="s">
        <v>180</v>
      </c>
      <c r="H345" s="29">
        <v>45166</v>
      </c>
      <c r="M345" s="21">
        <f t="shared" si="5"/>
        <v>8</v>
      </c>
    </row>
    <row r="346" spans="1:13" x14ac:dyDescent="0.25">
      <c r="A346" s="3" t="s">
        <v>29</v>
      </c>
      <c r="B346" s="18">
        <v>45161</v>
      </c>
      <c r="C346" s="3" t="s">
        <v>22</v>
      </c>
      <c r="D346" s="30">
        <v>86.68</v>
      </c>
      <c r="F346" s="70" t="s">
        <v>28</v>
      </c>
      <c r="G346" s="70" t="s">
        <v>180</v>
      </c>
      <c r="H346" s="29">
        <v>45166</v>
      </c>
      <c r="M346" s="21">
        <f t="shared" si="5"/>
        <v>8</v>
      </c>
    </row>
    <row r="347" spans="1:13" x14ac:dyDescent="0.25">
      <c r="A347" s="3" t="s">
        <v>29</v>
      </c>
      <c r="B347" s="18">
        <v>45164</v>
      </c>
      <c r="C347" s="3" t="s">
        <v>22</v>
      </c>
      <c r="D347" s="30">
        <v>82.66</v>
      </c>
      <c r="F347" s="70" t="s">
        <v>28</v>
      </c>
      <c r="G347" s="70" t="s">
        <v>180</v>
      </c>
      <c r="H347" s="29">
        <v>45166</v>
      </c>
      <c r="M347" s="21">
        <f t="shared" si="5"/>
        <v>8</v>
      </c>
    </row>
    <row r="348" spans="1:13" x14ac:dyDescent="0.25">
      <c r="A348" s="3" t="s">
        <v>29</v>
      </c>
      <c r="B348" s="18">
        <v>45162</v>
      </c>
      <c r="C348" s="3" t="s">
        <v>21</v>
      </c>
      <c r="D348" s="30">
        <v>66.599999999999994</v>
      </c>
      <c r="F348" s="70" t="s">
        <v>28</v>
      </c>
      <c r="G348" s="70" t="s">
        <v>180</v>
      </c>
      <c r="H348" s="29">
        <v>45166</v>
      </c>
      <c r="M348" s="21">
        <f t="shared" si="5"/>
        <v>8</v>
      </c>
    </row>
    <row r="349" spans="1:13" x14ac:dyDescent="0.25">
      <c r="A349" s="3" t="s">
        <v>29</v>
      </c>
      <c r="B349" s="18">
        <v>45161</v>
      </c>
      <c r="C349" s="3" t="s">
        <v>21</v>
      </c>
      <c r="D349" s="30">
        <v>49.01</v>
      </c>
      <c r="F349" s="70" t="s">
        <v>28</v>
      </c>
      <c r="G349" s="70" t="s">
        <v>180</v>
      </c>
      <c r="H349" s="29">
        <v>45166</v>
      </c>
      <c r="M349" s="21">
        <f t="shared" si="5"/>
        <v>8</v>
      </c>
    </row>
    <row r="350" spans="1:13" x14ac:dyDescent="0.25">
      <c r="A350" s="3" t="s">
        <v>29</v>
      </c>
      <c r="B350" s="18">
        <v>45163</v>
      </c>
      <c r="C350" s="3" t="s">
        <v>21</v>
      </c>
      <c r="D350" s="30">
        <v>67</v>
      </c>
      <c r="E350" s="24" t="s">
        <v>181</v>
      </c>
      <c r="F350" s="70" t="s">
        <v>28</v>
      </c>
      <c r="G350" s="70" t="s">
        <v>180</v>
      </c>
      <c r="H350" s="29">
        <v>45166</v>
      </c>
      <c r="M350" s="21">
        <f t="shared" si="5"/>
        <v>8</v>
      </c>
    </row>
    <row r="351" spans="1:13" x14ac:dyDescent="0.25">
      <c r="A351" s="3" t="s">
        <v>29</v>
      </c>
      <c r="B351" s="18">
        <v>45166</v>
      </c>
      <c r="C351" s="3" t="s">
        <v>44</v>
      </c>
      <c r="D351" s="30">
        <v>30</v>
      </c>
      <c r="E351" s="24" t="s">
        <v>182</v>
      </c>
      <c r="F351" s="70" t="s">
        <v>28</v>
      </c>
      <c r="G351" s="70" t="s">
        <v>180</v>
      </c>
      <c r="H351" s="29">
        <v>45166</v>
      </c>
      <c r="M351" s="21">
        <f t="shared" si="5"/>
        <v>8</v>
      </c>
    </row>
    <row r="352" spans="1:13" x14ac:dyDescent="0.25">
      <c r="A352" s="3" t="s">
        <v>29</v>
      </c>
      <c r="B352" s="18">
        <v>45166</v>
      </c>
      <c r="C352" s="3" t="s">
        <v>44</v>
      </c>
      <c r="D352" s="30">
        <v>50</v>
      </c>
      <c r="E352" s="24" t="s">
        <v>183</v>
      </c>
      <c r="F352" s="70" t="s">
        <v>28</v>
      </c>
      <c r="G352" s="70" t="s">
        <v>180</v>
      </c>
      <c r="H352" s="29">
        <v>45166</v>
      </c>
      <c r="M352" s="21">
        <f t="shared" si="5"/>
        <v>8</v>
      </c>
    </row>
    <row r="353" spans="1:13" x14ac:dyDescent="0.25">
      <c r="A353" s="3" t="s">
        <v>29</v>
      </c>
      <c r="B353" s="18">
        <v>45166</v>
      </c>
      <c r="C353" s="3" t="s">
        <v>23</v>
      </c>
      <c r="D353" s="30">
        <f>2*4*30-2*10</f>
        <v>220</v>
      </c>
      <c r="E353" s="24" t="s">
        <v>184</v>
      </c>
      <c r="F353" s="70" t="s">
        <v>28</v>
      </c>
      <c r="G353" s="70" t="s">
        <v>180</v>
      </c>
      <c r="H353" s="29">
        <v>45166</v>
      </c>
      <c r="M353" s="21">
        <f t="shared" si="5"/>
        <v>8</v>
      </c>
    </row>
    <row r="354" spans="1:13" x14ac:dyDescent="0.25">
      <c r="A354" s="3" t="s">
        <v>64</v>
      </c>
      <c r="B354" s="18">
        <v>45163</v>
      </c>
      <c r="C354" s="21" t="s">
        <v>500</v>
      </c>
      <c r="D354" s="30">
        <v>2.5</v>
      </c>
      <c r="F354" s="70" t="s">
        <v>28</v>
      </c>
      <c r="G354" s="70" t="s">
        <v>185</v>
      </c>
      <c r="H354" s="29">
        <v>45166</v>
      </c>
      <c r="M354" s="21">
        <f t="shared" si="5"/>
        <v>8</v>
      </c>
    </row>
    <row r="355" spans="1:13" x14ac:dyDescent="0.25">
      <c r="A355" s="3" t="s">
        <v>64</v>
      </c>
      <c r="B355" s="18">
        <v>45157</v>
      </c>
      <c r="C355" s="21" t="s">
        <v>500</v>
      </c>
      <c r="D355" s="30">
        <v>2.5</v>
      </c>
      <c r="F355" s="70" t="s">
        <v>28</v>
      </c>
      <c r="G355" s="70" t="s">
        <v>185</v>
      </c>
      <c r="H355" s="29">
        <v>45166</v>
      </c>
      <c r="M355" s="21">
        <f t="shared" si="5"/>
        <v>8</v>
      </c>
    </row>
    <row r="356" spans="1:13" x14ac:dyDescent="0.25">
      <c r="A356" s="3" t="s">
        <v>64</v>
      </c>
      <c r="B356" s="18">
        <v>45157</v>
      </c>
      <c r="C356" s="3" t="s">
        <v>44</v>
      </c>
      <c r="D356" s="30">
        <v>273.3</v>
      </c>
      <c r="E356" s="24" t="s">
        <v>187</v>
      </c>
      <c r="F356" s="70" t="s">
        <v>28</v>
      </c>
      <c r="G356" s="70" t="s">
        <v>185</v>
      </c>
      <c r="H356" s="29">
        <v>45166</v>
      </c>
      <c r="M356" s="21">
        <f t="shared" si="5"/>
        <v>8</v>
      </c>
    </row>
    <row r="357" spans="1:13" x14ac:dyDescent="0.25">
      <c r="A357" s="3" t="s">
        <v>64</v>
      </c>
      <c r="B357" s="18">
        <v>45162</v>
      </c>
      <c r="C357" s="3" t="s">
        <v>44</v>
      </c>
      <c r="D357" s="30">
        <v>44.6</v>
      </c>
      <c r="E357" s="24" t="s">
        <v>188</v>
      </c>
      <c r="F357" s="70" t="s">
        <v>28</v>
      </c>
      <c r="G357" s="70" t="s">
        <v>185</v>
      </c>
      <c r="H357" s="29">
        <v>45166</v>
      </c>
      <c r="M357" s="21">
        <f t="shared" si="5"/>
        <v>8</v>
      </c>
    </row>
    <row r="358" spans="1:13" x14ac:dyDescent="0.25">
      <c r="A358" s="3" t="s">
        <v>64</v>
      </c>
      <c r="B358" s="18">
        <v>45161</v>
      </c>
      <c r="C358" s="3" t="s">
        <v>44</v>
      </c>
      <c r="D358" s="30">
        <v>33.299999999999997</v>
      </c>
      <c r="E358" s="24" t="s">
        <v>186</v>
      </c>
      <c r="F358" s="70" t="s">
        <v>28</v>
      </c>
      <c r="G358" s="70" t="s">
        <v>185</v>
      </c>
      <c r="H358" s="29">
        <v>45166</v>
      </c>
      <c r="M358" s="21">
        <f t="shared" si="5"/>
        <v>8</v>
      </c>
    </row>
    <row r="359" spans="1:13" x14ac:dyDescent="0.25">
      <c r="A359" s="3" t="s">
        <v>64</v>
      </c>
      <c r="B359" s="18">
        <v>45160</v>
      </c>
      <c r="C359" s="3" t="s">
        <v>44</v>
      </c>
      <c r="D359" s="30">
        <v>168</v>
      </c>
      <c r="E359" s="24" t="s">
        <v>189</v>
      </c>
      <c r="F359" s="70" t="s">
        <v>28</v>
      </c>
      <c r="G359" s="70" t="s">
        <v>185</v>
      </c>
      <c r="H359" s="29">
        <v>45166</v>
      </c>
      <c r="M359" s="21">
        <f t="shared" si="5"/>
        <v>8</v>
      </c>
    </row>
    <row r="360" spans="1:13" x14ac:dyDescent="0.25">
      <c r="A360" s="3" t="s">
        <v>64</v>
      </c>
      <c r="B360" s="18">
        <v>45162</v>
      </c>
      <c r="C360" s="3" t="s">
        <v>44</v>
      </c>
      <c r="D360" s="30">
        <v>174.5</v>
      </c>
      <c r="E360" s="24" t="s">
        <v>190</v>
      </c>
      <c r="F360" s="70" t="s">
        <v>28</v>
      </c>
      <c r="G360" s="70" t="s">
        <v>185</v>
      </c>
      <c r="H360" s="29">
        <v>45166</v>
      </c>
      <c r="M360" s="21">
        <f t="shared" si="5"/>
        <v>8</v>
      </c>
    </row>
    <row r="361" spans="1:13" x14ac:dyDescent="0.25">
      <c r="A361" s="3" t="s">
        <v>64</v>
      </c>
      <c r="B361" s="18">
        <v>45163</v>
      </c>
      <c r="C361" s="3" t="s">
        <v>22</v>
      </c>
      <c r="D361" s="30">
        <v>110.23</v>
      </c>
      <c r="F361" s="70" t="s">
        <v>28</v>
      </c>
      <c r="G361" s="70" t="s">
        <v>185</v>
      </c>
      <c r="H361" s="29">
        <v>45166</v>
      </c>
      <c r="M361" s="21">
        <f t="shared" si="5"/>
        <v>8</v>
      </c>
    </row>
    <row r="362" spans="1:13" x14ac:dyDescent="0.25">
      <c r="A362" s="3" t="s">
        <v>64</v>
      </c>
      <c r="B362" s="18">
        <v>45158</v>
      </c>
      <c r="C362" s="3" t="s">
        <v>22</v>
      </c>
      <c r="D362" s="30">
        <v>116.06</v>
      </c>
      <c r="F362" s="70" t="s">
        <v>28</v>
      </c>
      <c r="G362" s="70" t="s">
        <v>185</v>
      </c>
      <c r="H362" s="29">
        <v>45166</v>
      </c>
      <c r="M362" s="21">
        <f t="shared" si="5"/>
        <v>8</v>
      </c>
    </row>
    <row r="363" spans="1:13" x14ac:dyDescent="0.25">
      <c r="A363" s="3" t="s">
        <v>64</v>
      </c>
      <c r="B363" s="18">
        <v>45160</v>
      </c>
      <c r="C363" s="3" t="s">
        <v>22</v>
      </c>
      <c r="D363" s="30">
        <v>84.02</v>
      </c>
      <c r="F363" s="70" t="s">
        <v>28</v>
      </c>
      <c r="G363" s="70" t="s">
        <v>185</v>
      </c>
      <c r="H363" s="29">
        <v>45166</v>
      </c>
      <c r="M363" s="21">
        <f t="shared" si="5"/>
        <v>8</v>
      </c>
    </row>
    <row r="364" spans="1:13" x14ac:dyDescent="0.25">
      <c r="A364" s="3" t="s">
        <v>64</v>
      </c>
      <c r="B364" s="18">
        <v>45161</v>
      </c>
      <c r="C364" s="3" t="s">
        <v>21</v>
      </c>
      <c r="D364" s="30">
        <v>54</v>
      </c>
      <c r="F364" s="70" t="s">
        <v>28</v>
      </c>
      <c r="G364" s="70" t="s">
        <v>185</v>
      </c>
      <c r="H364" s="29">
        <v>45166</v>
      </c>
      <c r="M364" s="21">
        <f t="shared" si="5"/>
        <v>8</v>
      </c>
    </row>
    <row r="365" spans="1:13" x14ac:dyDescent="0.25">
      <c r="A365" s="3" t="s">
        <v>64</v>
      </c>
      <c r="B365" s="18">
        <v>45166</v>
      </c>
      <c r="C365" s="3" t="s">
        <v>23</v>
      </c>
      <c r="D365" s="30">
        <f>7*30-5*10</f>
        <v>160</v>
      </c>
      <c r="E365" s="24" t="s">
        <v>191</v>
      </c>
      <c r="F365" s="70" t="s">
        <v>28</v>
      </c>
      <c r="G365" s="70" t="s">
        <v>185</v>
      </c>
      <c r="H365" s="29">
        <v>45166</v>
      </c>
      <c r="M365" s="21">
        <f t="shared" si="5"/>
        <v>8</v>
      </c>
    </row>
    <row r="366" spans="1:13" x14ac:dyDescent="0.25">
      <c r="A366" s="3" t="s">
        <v>29</v>
      </c>
      <c r="B366" s="18">
        <v>45168</v>
      </c>
      <c r="C366" s="21" t="s">
        <v>500</v>
      </c>
      <c r="D366" s="30">
        <v>2.25</v>
      </c>
      <c r="F366" s="70" t="s">
        <v>28</v>
      </c>
      <c r="G366" s="70" t="s">
        <v>192</v>
      </c>
      <c r="H366" s="29">
        <v>45169</v>
      </c>
      <c r="M366" s="21">
        <f t="shared" si="5"/>
        <v>8</v>
      </c>
    </row>
    <row r="367" spans="1:13" x14ac:dyDescent="0.25">
      <c r="A367" s="3" t="s">
        <v>29</v>
      </c>
      <c r="B367" s="18">
        <v>45169</v>
      </c>
      <c r="C367" s="21" t="s">
        <v>500</v>
      </c>
      <c r="D367" s="30">
        <v>13.9</v>
      </c>
      <c r="F367" s="70" t="s">
        <v>28</v>
      </c>
      <c r="G367" s="70" t="s">
        <v>192</v>
      </c>
      <c r="H367" s="29">
        <v>45169</v>
      </c>
      <c r="M367" s="21">
        <f t="shared" si="5"/>
        <v>8</v>
      </c>
    </row>
    <row r="368" spans="1:13" x14ac:dyDescent="0.25">
      <c r="A368" s="3" t="s">
        <v>29</v>
      </c>
      <c r="B368" s="18">
        <v>45167</v>
      </c>
      <c r="C368" s="21" t="s">
        <v>500</v>
      </c>
      <c r="D368" s="30">
        <v>13.9</v>
      </c>
      <c r="F368" s="70" t="s">
        <v>28</v>
      </c>
      <c r="G368" s="70" t="s">
        <v>192</v>
      </c>
      <c r="H368" s="29">
        <v>45169</v>
      </c>
      <c r="M368" s="21">
        <f t="shared" si="5"/>
        <v>8</v>
      </c>
    </row>
    <row r="369" spans="1:13" x14ac:dyDescent="0.25">
      <c r="A369" s="3" t="s">
        <v>29</v>
      </c>
      <c r="B369" s="18">
        <v>45168</v>
      </c>
      <c r="C369" s="3" t="s">
        <v>22</v>
      </c>
      <c r="D369" s="30">
        <v>80.86</v>
      </c>
      <c r="F369" s="70" t="s">
        <v>28</v>
      </c>
      <c r="G369" s="70" t="s">
        <v>192</v>
      </c>
      <c r="H369" s="29">
        <v>45169</v>
      </c>
      <c r="M369" s="21">
        <f t="shared" si="5"/>
        <v>8</v>
      </c>
    </row>
    <row r="370" spans="1:13" x14ac:dyDescent="0.25">
      <c r="A370" s="3" t="s">
        <v>29</v>
      </c>
      <c r="B370" s="18">
        <v>45167</v>
      </c>
      <c r="C370" s="3" t="s">
        <v>22</v>
      </c>
      <c r="D370" s="30">
        <v>80.680000000000007</v>
      </c>
      <c r="F370" s="70" t="s">
        <v>28</v>
      </c>
      <c r="G370" s="70" t="s">
        <v>192</v>
      </c>
      <c r="H370" s="29">
        <v>45169</v>
      </c>
      <c r="M370" s="21">
        <f t="shared" si="5"/>
        <v>8</v>
      </c>
    </row>
    <row r="371" spans="1:13" x14ac:dyDescent="0.25">
      <c r="A371" s="3" t="s">
        <v>29</v>
      </c>
      <c r="B371" s="18">
        <v>45169</v>
      </c>
      <c r="C371" s="3" t="s">
        <v>23</v>
      </c>
      <c r="D371" s="30">
        <f>2*30</f>
        <v>60</v>
      </c>
      <c r="F371" s="70" t="s">
        <v>28</v>
      </c>
      <c r="G371" s="70" t="s">
        <v>192</v>
      </c>
      <c r="H371" s="29">
        <v>45169</v>
      </c>
      <c r="M371" s="21">
        <f t="shared" si="5"/>
        <v>8</v>
      </c>
    </row>
    <row r="372" spans="1:13" x14ac:dyDescent="0.25">
      <c r="A372" s="3" t="s">
        <v>64</v>
      </c>
      <c r="B372" s="18">
        <v>45172</v>
      </c>
      <c r="C372" s="3" t="s">
        <v>21</v>
      </c>
      <c r="D372" s="30">
        <v>464.2</v>
      </c>
      <c r="E372" s="24" t="s">
        <v>199</v>
      </c>
      <c r="F372" s="70" t="s">
        <v>28</v>
      </c>
      <c r="G372" s="70" t="s">
        <v>193</v>
      </c>
      <c r="H372" s="29">
        <v>45173</v>
      </c>
      <c r="M372" s="21">
        <f t="shared" si="5"/>
        <v>9</v>
      </c>
    </row>
    <row r="373" spans="1:13" x14ac:dyDescent="0.25">
      <c r="A373" s="3" t="s">
        <v>64</v>
      </c>
      <c r="B373" s="18">
        <v>45167</v>
      </c>
      <c r="C373" s="3" t="s">
        <v>44</v>
      </c>
      <c r="D373" s="30">
        <v>54.1</v>
      </c>
      <c r="E373" s="24" t="s">
        <v>194</v>
      </c>
      <c r="F373" s="70" t="s">
        <v>28</v>
      </c>
      <c r="G373" s="70" t="s">
        <v>193</v>
      </c>
      <c r="H373" s="29">
        <v>45173</v>
      </c>
      <c r="M373" s="21">
        <f t="shared" si="5"/>
        <v>8</v>
      </c>
    </row>
    <row r="374" spans="1:13" x14ac:dyDescent="0.25">
      <c r="A374" s="3" t="s">
        <v>64</v>
      </c>
      <c r="B374" s="18">
        <v>45167</v>
      </c>
      <c r="C374" s="21" t="s">
        <v>500</v>
      </c>
      <c r="D374" s="30">
        <v>3.05</v>
      </c>
      <c r="F374" s="70" t="s">
        <v>28</v>
      </c>
      <c r="G374" s="70" t="s">
        <v>193</v>
      </c>
      <c r="H374" s="29">
        <v>45173</v>
      </c>
      <c r="M374" s="21">
        <f t="shared" si="5"/>
        <v>8</v>
      </c>
    </row>
    <row r="375" spans="1:13" x14ac:dyDescent="0.25">
      <c r="A375" s="3" t="s">
        <v>64</v>
      </c>
      <c r="B375" s="18">
        <v>45171</v>
      </c>
      <c r="C375" s="21" t="s">
        <v>500</v>
      </c>
      <c r="D375" s="30">
        <v>1.05</v>
      </c>
      <c r="F375" s="70" t="s">
        <v>28</v>
      </c>
      <c r="G375" s="70" t="s">
        <v>193</v>
      </c>
      <c r="H375" s="29">
        <v>45173</v>
      </c>
      <c r="M375" s="21">
        <f t="shared" si="5"/>
        <v>9</v>
      </c>
    </row>
    <row r="376" spans="1:13" x14ac:dyDescent="0.25">
      <c r="A376" s="3" t="s">
        <v>64</v>
      </c>
      <c r="B376" s="18">
        <v>45167</v>
      </c>
      <c r="C376" s="21" t="s">
        <v>500</v>
      </c>
      <c r="D376" s="30">
        <v>2.5</v>
      </c>
      <c r="F376" s="70" t="s">
        <v>28</v>
      </c>
      <c r="G376" s="70" t="s">
        <v>193</v>
      </c>
      <c r="H376" s="29">
        <v>45173</v>
      </c>
      <c r="M376" s="21">
        <f t="shared" si="5"/>
        <v>8</v>
      </c>
    </row>
    <row r="377" spans="1:13" x14ac:dyDescent="0.25">
      <c r="A377" s="3" t="s">
        <v>64</v>
      </c>
      <c r="B377" s="18">
        <v>45171</v>
      </c>
      <c r="C377" s="21" t="s">
        <v>500</v>
      </c>
      <c r="D377" s="30">
        <v>2.5</v>
      </c>
      <c r="F377" s="70" t="s">
        <v>28</v>
      </c>
      <c r="G377" s="70" t="s">
        <v>193</v>
      </c>
      <c r="H377" s="29">
        <v>45173</v>
      </c>
      <c r="M377" s="21">
        <f t="shared" si="5"/>
        <v>9</v>
      </c>
    </row>
    <row r="378" spans="1:13" x14ac:dyDescent="0.25">
      <c r="A378" s="3" t="s">
        <v>64</v>
      </c>
      <c r="B378" s="18">
        <v>45167</v>
      </c>
      <c r="C378" s="21" t="s">
        <v>500</v>
      </c>
      <c r="D378" s="30">
        <v>18.100000000000001</v>
      </c>
      <c r="F378" s="70" t="s">
        <v>28</v>
      </c>
      <c r="G378" s="70" t="s">
        <v>193</v>
      </c>
      <c r="H378" s="29">
        <v>45173</v>
      </c>
      <c r="M378" s="21">
        <f t="shared" si="5"/>
        <v>8</v>
      </c>
    </row>
    <row r="379" spans="1:13" x14ac:dyDescent="0.25">
      <c r="A379" s="3" t="s">
        <v>64</v>
      </c>
      <c r="B379" s="18">
        <v>45170</v>
      </c>
      <c r="C379" s="21" t="s">
        <v>500</v>
      </c>
      <c r="D379" s="30">
        <v>18.100000000000001</v>
      </c>
      <c r="F379" s="70" t="s">
        <v>28</v>
      </c>
      <c r="G379" s="70" t="s">
        <v>193</v>
      </c>
      <c r="H379" s="29">
        <v>45173</v>
      </c>
      <c r="M379" s="21">
        <f t="shared" si="5"/>
        <v>9</v>
      </c>
    </row>
    <row r="380" spans="1:13" x14ac:dyDescent="0.25">
      <c r="A380" s="3" t="s">
        <v>64</v>
      </c>
      <c r="B380" s="18">
        <v>45171</v>
      </c>
      <c r="C380" s="3" t="s">
        <v>44</v>
      </c>
      <c r="D380" s="30">
        <v>46.5</v>
      </c>
      <c r="E380" s="24" t="s">
        <v>195</v>
      </c>
      <c r="F380" s="70" t="s">
        <v>28</v>
      </c>
      <c r="G380" s="70" t="s">
        <v>193</v>
      </c>
      <c r="H380" s="29">
        <v>45173</v>
      </c>
      <c r="M380" s="21">
        <f t="shared" si="5"/>
        <v>9</v>
      </c>
    </row>
    <row r="381" spans="1:13" x14ac:dyDescent="0.25">
      <c r="A381" s="3" t="s">
        <v>64</v>
      </c>
      <c r="B381" s="18">
        <v>45169</v>
      </c>
      <c r="C381" s="3" t="s">
        <v>44</v>
      </c>
      <c r="D381" s="30">
        <v>49.8</v>
      </c>
      <c r="E381" s="24" t="s">
        <v>196</v>
      </c>
      <c r="F381" s="70" t="s">
        <v>28</v>
      </c>
      <c r="G381" s="70" t="s">
        <v>193</v>
      </c>
      <c r="H381" s="29">
        <v>45173</v>
      </c>
      <c r="M381" s="21">
        <f t="shared" si="5"/>
        <v>8</v>
      </c>
    </row>
    <row r="382" spans="1:13" x14ac:dyDescent="0.25">
      <c r="A382" s="3" t="s">
        <v>64</v>
      </c>
      <c r="B382" s="18">
        <v>45168</v>
      </c>
      <c r="C382" s="3" t="s">
        <v>44</v>
      </c>
      <c r="D382" s="30">
        <v>32.69</v>
      </c>
      <c r="E382" s="24" t="s">
        <v>197</v>
      </c>
      <c r="F382" s="70" t="s">
        <v>28</v>
      </c>
      <c r="G382" s="70" t="s">
        <v>193</v>
      </c>
      <c r="H382" s="29">
        <v>45173</v>
      </c>
      <c r="M382" s="21">
        <f t="shared" si="5"/>
        <v>8</v>
      </c>
    </row>
    <row r="383" spans="1:13" x14ac:dyDescent="0.25">
      <c r="A383" s="3" t="s">
        <v>64</v>
      </c>
      <c r="B383" s="18">
        <v>45166</v>
      </c>
      <c r="C383" s="3" t="s">
        <v>44</v>
      </c>
      <c r="D383" s="30">
        <f>130+31+8.1</f>
        <v>169.1</v>
      </c>
      <c r="E383" s="24" t="s">
        <v>198</v>
      </c>
      <c r="F383" s="70" t="s">
        <v>28</v>
      </c>
      <c r="G383" s="70" t="s">
        <v>193</v>
      </c>
      <c r="H383" s="29">
        <v>45173</v>
      </c>
      <c r="M383" s="21">
        <f t="shared" si="5"/>
        <v>8</v>
      </c>
    </row>
    <row r="384" spans="1:13" x14ac:dyDescent="0.25">
      <c r="A384" s="3" t="s">
        <v>64</v>
      </c>
      <c r="B384" s="18">
        <v>45168</v>
      </c>
      <c r="C384" s="3" t="s">
        <v>44</v>
      </c>
      <c r="D384" s="30">
        <v>64</v>
      </c>
      <c r="E384" s="24" t="s">
        <v>197</v>
      </c>
      <c r="F384" s="70" t="s">
        <v>28</v>
      </c>
      <c r="G384" s="70" t="s">
        <v>193</v>
      </c>
      <c r="H384" s="29">
        <v>45173</v>
      </c>
      <c r="M384" s="21">
        <f t="shared" si="5"/>
        <v>8</v>
      </c>
    </row>
    <row r="385" spans="1:13" x14ac:dyDescent="0.25">
      <c r="A385" s="3" t="s">
        <v>64</v>
      </c>
      <c r="B385" s="18">
        <v>45170</v>
      </c>
      <c r="C385" s="3" t="s">
        <v>22</v>
      </c>
      <c r="D385" s="30">
        <v>118.05</v>
      </c>
      <c r="F385" s="70" t="s">
        <v>28</v>
      </c>
      <c r="G385" s="70" t="s">
        <v>193</v>
      </c>
      <c r="H385" s="29">
        <v>45173</v>
      </c>
      <c r="M385" s="21">
        <f t="shared" si="5"/>
        <v>9</v>
      </c>
    </row>
    <row r="386" spans="1:13" x14ac:dyDescent="0.25">
      <c r="A386" s="3" t="s">
        <v>64</v>
      </c>
      <c r="B386" s="18">
        <v>45166</v>
      </c>
      <c r="C386" s="3" t="s">
        <v>22</v>
      </c>
      <c r="D386" s="30">
        <v>39</v>
      </c>
      <c r="F386" s="70" t="s">
        <v>28</v>
      </c>
      <c r="G386" s="70" t="s">
        <v>193</v>
      </c>
      <c r="H386" s="29">
        <v>45173</v>
      </c>
      <c r="M386" s="21">
        <f t="shared" si="5"/>
        <v>8</v>
      </c>
    </row>
    <row r="387" spans="1:13" x14ac:dyDescent="0.25">
      <c r="A387" s="3" t="s">
        <v>64</v>
      </c>
      <c r="B387" s="18">
        <v>45167</v>
      </c>
      <c r="C387" s="3" t="s">
        <v>22</v>
      </c>
      <c r="D387" s="30">
        <v>111.62</v>
      </c>
      <c r="F387" s="70" t="s">
        <v>28</v>
      </c>
      <c r="G387" s="70" t="s">
        <v>193</v>
      </c>
      <c r="H387" s="29">
        <v>45173</v>
      </c>
      <c r="M387" s="21">
        <f t="shared" ref="M387:M450" si="6">MONTH(B387)</f>
        <v>8</v>
      </c>
    </row>
    <row r="388" spans="1:13" x14ac:dyDescent="0.25">
      <c r="A388" s="3" t="s">
        <v>64</v>
      </c>
      <c r="B388" s="18">
        <v>45172</v>
      </c>
      <c r="C388" s="3" t="s">
        <v>22</v>
      </c>
      <c r="D388" s="30">
        <v>132.97</v>
      </c>
      <c r="F388" s="70" t="s">
        <v>28</v>
      </c>
      <c r="G388" s="70" t="s">
        <v>193</v>
      </c>
      <c r="H388" s="29">
        <v>45173</v>
      </c>
      <c r="M388" s="21">
        <f t="shared" si="6"/>
        <v>9</v>
      </c>
    </row>
    <row r="389" spans="1:13" x14ac:dyDescent="0.25">
      <c r="A389" s="3" t="s">
        <v>64</v>
      </c>
      <c r="B389" s="18">
        <v>45172</v>
      </c>
      <c r="C389" s="3" t="s">
        <v>10</v>
      </c>
      <c r="D389" s="30">
        <f>6*30-5*10</f>
        <v>130</v>
      </c>
      <c r="E389" s="24" t="s">
        <v>200</v>
      </c>
      <c r="F389" s="70" t="s">
        <v>28</v>
      </c>
      <c r="G389" s="70" t="s">
        <v>193</v>
      </c>
      <c r="H389" s="29">
        <v>45173</v>
      </c>
      <c r="M389" s="21">
        <f t="shared" si="6"/>
        <v>9</v>
      </c>
    </row>
    <row r="390" spans="1:13" x14ac:dyDescent="0.25">
      <c r="A390" s="3" t="s">
        <v>32</v>
      </c>
      <c r="B390" s="18">
        <v>45170</v>
      </c>
      <c r="C390" s="21" t="s">
        <v>500</v>
      </c>
      <c r="D390" s="30">
        <v>2.35</v>
      </c>
      <c r="F390" s="70" t="s">
        <v>28</v>
      </c>
      <c r="G390" s="70" t="s">
        <v>201</v>
      </c>
      <c r="H390" s="29">
        <v>45173</v>
      </c>
      <c r="M390" s="21">
        <f t="shared" si="6"/>
        <v>9</v>
      </c>
    </row>
    <row r="391" spans="1:13" x14ac:dyDescent="0.25">
      <c r="A391" s="3" t="s">
        <v>32</v>
      </c>
      <c r="B391" s="18">
        <v>45170</v>
      </c>
      <c r="C391" s="21" t="s">
        <v>500</v>
      </c>
      <c r="D391" s="30">
        <v>0.95</v>
      </c>
      <c r="F391" s="70" t="s">
        <v>28</v>
      </c>
      <c r="G391" s="70" t="s">
        <v>201</v>
      </c>
      <c r="H391" s="29">
        <v>45173</v>
      </c>
      <c r="M391" s="21">
        <f t="shared" si="6"/>
        <v>9</v>
      </c>
    </row>
    <row r="392" spans="1:13" x14ac:dyDescent="0.25">
      <c r="A392" s="3" t="s">
        <v>32</v>
      </c>
      <c r="B392" s="18">
        <v>45170</v>
      </c>
      <c r="C392" s="3" t="s">
        <v>22</v>
      </c>
      <c r="D392" s="30">
        <v>75</v>
      </c>
      <c r="F392" s="70" t="s">
        <v>28</v>
      </c>
      <c r="G392" s="70" t="s">
        <v>201</v>
      </c>
      <c r="H392" s="29">
        <v>45173</v>
      </c>
      <c r="M392" s="21">
        <f t="shared" si="6"/>
        <v>9</v>
      </c>
    </row>
    <row r="393" spans="1:13" x14ac:dyDescent="0.25">
      <c r="A393" s="3" t="s">
        <v>32</v>
      </c>
      <c r="B393" s="18">
        <v>45166</v>
      </c>
      <c r="C393" s="3" t="s">
        <v>22</v>
      </c>
      <c r="D393" s="30">
        <v>59.55</v>
      </c>
      <c r="F393" s="70" t="s">
        <v>28</v>
      </c>
      <c r="G393" s="70" t="s">
        <v>201</v>
      </c>
      <c r="H393" s="29">
        <v>45173</v>
      </c>
      <c r="M393" s="21">
        <f t="shared" si="6"/>
        <v>8</v>
      </c>
    </row>
    <row r="394" spans="1:13" x14ac:dyDescent="0.25">
      <c r="A394" s="3" t="s">
        <v>32</v>
      </c>
      <c r="B394" s="18">
        <v>45167</v>
      </c>
      <c r="C394" s="3" t="s">
        <v>21</v>
      </c>
      <c r="D394" s="30">
        <v>165</v>
      </c>
      <c r="E394" s="24" t="s">
        <v>202</v>
      </c>
      <c r="F394" s="70" t="s">
        <v>28</v>
      </c>
      <c r="G394" s="70" t="s">
        <v>201</v>
      </c>
      <c r="H394" s="29">
        <v>45173</v>
      </c>
      <c r="M394" s="21">
        <f t="shared" si="6"/>
        <v>8</v>
      </c>
    </row>
    <row r="395" spans="1:13" x14ac:dyDescent="0.25">
      <c r="A395" s="3" t="s">
        <v>32</v>
      </c>
      <c r="B395" s="18">
        <v>45173</v>
      </c>
      <c r="C395" s="3" t="s">
        <v>23</v>
      </c>
      <c r="D395" s="30">
        <f>4*30</f>
        <v>120</v>
      </c>
      <c r="E395" s="24" t="s">
        <v>203</v>
      </c>
      <c r="F395" s="70" t="s">
        <v>28</v>
      </c>
      <c r="G395" s="70" t="s">
        <v>201</v>
      </c>
      <c r="H395" s="29">
        <v>45173</v>
      </c>
      <c r="M395" s="21">
        <f t="shared" si="6"/>
        <v>9</v>
      </c>
    </row>
    <row r="396" spans="1:13" x14ac:dyDescent="0.25">
      <c r="A396" s="3" t="s">
        <v>69</v>
      </c>
      <c r="B396" s="18">
        <v>45169</v>
      </c>
      <c r="C396" s="21" t="s">
        <v>500</v>
      </c>
      <c r="D396" s="30">
        <v>2.35</v>
      </c>
      <c r="F396" s="70" t="s">
        <v>28</v>
      </c>
      <c r="G396" s="70" t="s">
        <v>204</v>
      </c>
      <c r="H396" s="29">
        <v>45175</v>
      </c>
      <c r="M396" s="21">
        <f t="shared" si="6"/>
        <v>8</v>
      </c>
    </row>
    <row r="397" spans="1:13" x14ac:dyDescent="0.25">
      <c r="A397" s="3" t="s">
        <v>69</v>
      </c>
      <c r="B397" s="18">
        <v>45169</v>
      </c>
      <c r="C397" s="21" t="s">
        <v>500</v>
      </c>
      <c r="D397" s="30">
        <v>22.9</v>
      </c>
      <c r="F397" s="70" t="s">
        <v>28</v>
      </c>
      <c r="G397" s="70" t="s">
        <v>204</v>
      </c>
      <c r="H397" s="29">
        <v>45175</v>
      </c>
      <c r="M397" s="21">
        <f t="shared" si="6"/>
        <v>8</v>
      </c>
    </row>
    <row r="398" spans="1:13" x14ac:dyDescent="0.25">
      <c r="A398" s="3" t="s">
        <v>69</v>
      </c>
      <c r="B398" s="18">
        <v>45168</v>
      </c>
      <c r="C398" s="21" t="s">
        <v>500</v>
      </c>
      <c r="D398" s="30">
        <v>5.75</v>
      </c>
      <c r="F398" s="70" t="s">
        <v>28</v>
      </c>
      <c r="G398" s="70" t="s">
        <v>204</v>
      </c>
      <c r="H398" s="29">
        <v>45175</v>
      </c>
      <c r="M398" s="21">
        <f t="shared" si="6"/>
        <v>8</v>
      </c>
    </row>
    <row r="399" spans="1:13" x14ac:dyDescent="0.25">
      <c r="A399" s="3" t="s">
        <v>69</v>
      </c>
      <c r="B399" s="18">
        <v>45171</v>
      </c>
      <c r="C399" s="21" t="s">
        <v>500</v>
      </c>
      <c r="D399" s="30">
        <v>3.7</v>
      </c>
      <c r="F399" s="70" t="s">
        <v>28</v>
      </c>
      <c r="G399" s="70" t="s">
        <v>204</v>
      </c>
      <c r="H399" s="29">
        <v>45175</v>
      </c>
      <c r="M399" s="21">
        <f t="shared" si="6"/>
        <v>9</v>
      </c>
    </row>
    <row r="400" spans="1:13" x14ac:dyDescent="0.25">
      <c r="A400" s="3" t="s">
        <v>69</v>
      </c>
      <c r="B400" s="18">
        <v>45167</v>
      </c>
      <c r="C400" s="21" t="s">
        <v>500</v>
      </c>
      <c r="D400" s="30">
        <v>6.25</v>
      </c>
      <c r="F400" s="70" t="s">
        <v>28</v>
      </c>
      <c r="G400" s="70" t="s">
        <v>204</v>
      </c>
      <c r="H400" s="29">
        <v>45175</v>
      </c>
      <c r="M400" s="21">
        <f t="shared" si="6"/>
        <v>8</v>
      </c>
    </row>
    <row r="401" spans="1:13" x14ac:dyDescent="0.25">
      <c r="A401" s="3" t="s">
        <v>69</v>
      </c>
      <c r="B401" s="18">
        <v>45168</v>
      </c>
      <c r="C401" s="21" t="s">
        <v>500</v>
      </c>
      <c r="D401" s="30">
        <v>0.1</v>
      </c>
      <c r="F401" s="70" t="s">
        <v>28</v>
      </c>
      <c r="G401" s="70" t="s">
        <v>204</v>
      </c>
      <c r="H401" s="29">
        <v>45175</v>
      </c>
      <c r="M401" s="21">
        <f t="shared" si="6"/>
        <v>8</v>
      </c>
    </row>
    <row r="402" spans="1:13" x14ac:dyDescent="0.25">
      <c r="A402" s="3" t="s">
        <v>69</v>
      </c>
      <c r="B402" s="18">
        <v>45168</v>
      </c>
      <c r="C402" s="21" t="s">
        <v>500</v>
      </c>
      <c r="D402" s="30">
        <v>1.2</v>
      </c>
      <c r="F402" s="70" t="s">
        <v>28</v>
      </c>
      <c r="G402" s="70" t="s">
        <v>204</v>
      </c>
      <c r="H402" s="29">
        <v>45175</v>
      </c>
      <c r="M402" s="21">
        <f t="shared" si="6"/>
        <v>8</v>
      </c>
    </row>
    <row r="403" spans="1:13" x14ac:dyDescent="0.25">
      <c r="A403" s="3" t="s">
        <v>69</v>
      </c>
      <c r="B403" s="18">
        <v>45168</v>
      </c>
      <c r="C403" s="21" t="s">
        <v>500</v>
      </c>
      <c r="D403" s="30">
        <v>1.35</v>
      </c>
      <c r="F403" s="70" t="s">
        <v>28</v>
      </c>
      <c r="G403" s="70" t="s">
        <v>204</v>
      </c>
      <c r="H403" s="29">
        <v>45175</v>
      </c>
      <c r="M403" s="21">
        <f t="shared" si="6"/>
        <v>8</v>
      </c>
    </row>
    <row r="404" spans="1:13" x14ac:dyDescent="0.25">
      <c r="A404" s="3" t="s">
        <v>69</v>
      </c>
      <c r="B404" s="18">
        <v>45169</v>
      </c>
      <c r="C404" s="21" t="s">
        <v>500</v>
      </c>
      <c r="D404" s="30">
        <v>2.59</v>
      </c>
      <c r="F404" s="70" t="s">
        <v>28</v>
      </c>
      <c r="G404" s="70" t="s">
        <v>204</v>
      </c>
      <c r="H404" s="29">
        <v>45175</v>
      </c>
      <c r="M404" s="21">
        <f t="shared" si="6"/>
        <v>8</v>
      </c>
    </row>
    <row r="405" spans="1:13" x14ac:dyDescent="0.25">
      <c r="A405" s="3" t="s">
        <v>69</v>
      </c>
      <c r="B405" s="18">
        <v>45168</v>
      </c>
      <c r="C405" s="21" t="s">
        <v>500</v>
      </c>
      <c r="D405" s="30">
        <v>10.19</v>
      </c>
      <c r="F405" s="70" t="s">
        <v>28</v>
      </c>
      <c r="G405" s="70" t="s">
        <v>204</v>
      </c>
      <c r="H405" s="29">
        <v>45175</v>
      </c>
      <c r="M405" s="21">
        <f t="shared" si="6"/>
        <v>8</v>
      </c>
    </row>
    <row r="406" spans="1:13" x14ac:dyDescent="0.25">
      <c r="A406" s="3" t="s">
        <v>69</v>
      </c>
      <c r="B406" s="18">
        <v>45169</v>
      </c>
      <c r="C406" s="3" t="s">
        <v>22</v>
      </c>
      <c r="D406" s="30">
        <v>84.62</v>
      </c>
      <c r="F406" s="70" t="s">
        <v>28</v>
      </c>
      <c r="G406" s="70" t="s">
        <v>204</v>
      </c>
      <c r="H406" s="29">
        <v>45175</v>
      </c>
      <c r="M406" s="21">
        <f t="shared" si="6"/>
        <v>8</v>
      </c>
    </row>
    <row r="407" spans="1:13" x14ac:dyDescent="0.25">
      <c r="A407" s="3" t="s">
        <v>69</v>
      </c>
      <c r="B407" s="18">
        <v>45168</v>
      </c>
      <c r="C407" s="3" t="s">
        <v>21</v>
      </c>
      <c r="D407" s="30">
        <v>65</v>
      </c>
      <c r="F407" s="70" t="s">
        <v>28</v>
      </c>
      <c r="G407" s="70" t="s">
        <v>204</v>
      </c>
      <c r="H407" s="29">
        <v>45175</v>
      </c>
      <c r="M407" s="21">
        <f t="shared" si="6"/>
        <v>8</v>
      </c>
    </row>
    <row r="408" spans="1:13" x14ac:dyDescent="0.25">
      <c r="A408" s="3" t="s">
        <v>69</v>
      </c>
      <c r="B408" s="18">
        <v>45167</v>
      </c>
      <c r="C408" s="3" t="s">
        <v>21</v>
      </c>
      <c r="D408" s="30">
        <v>62.37</v>
      </c>
      <c r="F408" s="70" t="s">
        <v>28</v>
      </c>
      <c r="G408" s="70" t="s">
        <v>204</v>
      </c>
      <c r="H408" s="29">
        <v>45175</v>
      </c>
      <c r="M408" s="21">
        <f t="shared" si="6"/>
        <v>8</v>
      </c>
    </row>
    <row r="409" spans="1:13" x14ac:dyDescent="0.25">
      <c r="A409" s="3" t="s">
        <v>69</v>
      </c>
      <c r="B409" s="18">
        <v>45174</v>
      </c>
      <c r="C409" s="3" t="s">
        <v>23</v>
      </c>
      <c r="D409" s="30">
        <f>4*30</f>
        <v>120</v>
      </c>
      <c r="E409" s="24" t="s">
        <v>205</v>
      </c>
      <c r="F409" s="70" t="s">
        <v>28</v>
      </c>
      <c r="G409" s="70" t="s">
        <v>204</v>
      </c>
      <c r="H409" s="29">
        <v>45175</v>
      </c>
      <c r="M409" s="21">
        <f t="shared" si="6"/>
        <v>9</v>
      </c>
    </row>
    <row r="410" spans="1:13" x14ac:dyDescent="0.25">
      <c r="A410" s="3" t="s">
        <v>29</v>
      </c>
      <c r="B410" s="18">
        <v>45176</v>
      </c>
      <c r="C410" s="3" t="s">
        <v>22</v>
      </c>
      <c r="D410" s="30">
        <v>40.06</v>
      </c>
      <c r="F410" s="70" t="s">
        <v>28</v>
      </c>
      <c r="G410" s="70" t="s">
        <v>206</v>
      </c>
      <c r="H410" s="29">
        <v>45176</v>
      </c>
      <c r="M410" s="21">
        <f t="shared" si="6"/>
        <v>9</v>
      </c>
    </row>
    <row r="411" spans="1:13" x14ac:dyDescent="0.25">
      <c r="A411" s="3" t="s">
        <v>29</v>
      </c>
      <c r="B411" s="18">
        <v>45176</v>
      </c>
      <c r="C411" s="3" t="s">
        <v>23</v>
      </c>
      <c r="D411" s="30">
        <f>1*30</f>
        <v>30</v>
      </c>
      <c r="E411" s="24" t="s">
        <v>207</v>
      </c>
      <c r="F411" s="70" t="s">
        <v>28</v>
      </c>
      <c r="G411" s="70" t="s">
        <v>206</v>
      </c>
      <c r="H411" s="29">
        <v>45176</v>
      </c>
      <c r="M411" s="21">
        <f t="shared" si="6"/>
        <v>9</v>
      </c>
    </row>
    <row r="412" spans="1:13" x14ac:dyDescent="0.25">
      <c r="A412" s="3" t="s">
        <v>104</v>
      </c>
      <c r="B412" s="18">
        <v>45176</v>
      </c>
      <c r="C412" s="3" t="s">
        <v>44</v>
      </c>
      <c r="D412" s="30">
        <v>177.1</v>
      </c>
      <c r="E412" s="24" t="s">
        <v>208</v>
      </c>
      <c r="F412" s="70" t="s">
        <v>28</v>
      </c>
      <c r="G412" s="70" t="s">
        <v>209</v>
      </c>
      <c r="H412" s="29">
        <v>45176</v>
      </c>
      <c r="M412" s="21">
        <f t="shared" si="6"/>
        <v>9</v>
      </c>
    </row>
    <row r="413" spans="1:13" x14ac:dyDescent="0.25">
      <c r="A413" s="3" t="s">
        <v>210</v>
      </c>
      <c r="B413" s="18">
        <v>45145</v>
      </c>
      <c r="C413" s="21" t="s">
        <v>500</v>
      </c>
      <c r="D413" s="30">
        <v>1</v>
      </c>
      <c r="F413" s="70" t="s">
        <v>28</v>
      </c>
      <c r="G413" s="70" t="s">
        <v>212</v>
      </c>
      <c r="H413" s="29">
        <v>45177</v>
      </c>
      <c r="M413" s="21">
        <f t="shared" si="6"/>
        <v>8</v>
      </c>
    </row>
    <row r="414" spans="1:13" x14ac:dyDescent="0.25">
      <c r="A414" s="3" t="s">
        <v>210</v>
      </c>
      <c r="B414" s="18">
        <v>45159</v>
      </c>
      <c r="C414" s="21" t="s">
        <v>500</v>
      </c>
      <c r="D414" s="30">
        <v>3.05</v>
      </c>
      <c r="F414" s="70" t="s">
        <v>28</v>
      </c>
      <c r="G414" s="70" t="s">
        <v>212</v>
      </c>
      <c r="H414" s="29">
        <v>45177</v>
      </c>
      <c r="M414" s="21">
        <f t="shared" si="6"/>
        <v>8</v>
      </c>
    </row>
    <row r="415" spans="1:13" x14ac:dyDescent="0.25">
      <c r="A415" s="3" t="s">
        <v>210</v>
      </c>
      <c r="B415" s="18">
        <v>45163</v>
      </c>
      <c r="C415" s="21" t="s">
        <v>500</v>
      </c>
      <c r="D415" s="30">
        <v>1.4</v>
      </c>
      <c r="F415" s="70" t="s">
        <v>28</v>
      </c>
      <c r="G415" s="70" t="s">
        <v>212</v>
      </c>
      <c r="H415" s="29">
        <v>45177</v>
      </c>
      <c r="M415" s="21">
        <f t="shared" si="6"/>
        <v>8</v>
      </c>
    </row>
    <row r="416" spans="1:13" x14ac:dyDescent="0.25">
      <c r="A416" s="3" t="s">
        <v>210</v>
      </c>
      <c r="B416" s="18">
        <v>45148</v>
      </c>
      <c r="C416" s="21" t="s">
        <v>500</v>
      </c>
      <c r="D416" s="30">
        <v>1</v>
      </c>
      <c r="F416" s="70" t="s">
        <v>28</v>
      </c>
      <c r="G416" s="70" t="s">
        <v>212</v>
      </c>
      <c r="H416" s="29">
        <v>45177</v>
      </c>
      <c r="M416" s="21">
        <f t="shared" si="6"/>
        <v>8</v>
      </c>
    </row>
    <row r="417" spans="1:13" x14ac:dyDescent="0.25">
      <c r="A417" s="3" t="s">
        <v>210</v>
      </c>
      <c r="B417" s="18">
        <v>45169</v>
      </c>
      <c r="C417" s="21" t="s">
        <v>500</v>
      </c>
      <c r="D417" s="30">
        <v>0.8</v>
      </c>
      <c r="F417" s="70" t="s">
        <v>28</v>
      </c>
      <c r="G417" s="70" t="s">
        <v>212</v>
      </c>
      <c r="H417" s="29">
        <v>45177</v>
      </c>
      <c r="M417" s="21">
        <f t="shared" si="6"/>
        <v>8</v>
      </c>
    </row>
    <row r="418" spans="1:13" x14ac:dyDescent="0.25">
      <c r="A418" s="3" t="s">
        <v>210</v>
      </c>
      <c r="B418" s="18">
        <v>45145</v>
      </c>
      <c r="C418" s="21" t="s">
        <v>500</v>
      </c>
      <c r="D418" s="30">
        <v>1.2</v>
      </c>
      <c r="F418" s="70" t="s">
        <v>28</v>
      </c>
      <c r="G418" s="70" t="s">
        <v>212</v>
      </c>
      <c r="H418" s="29">
        <v>45177</v>
      </c>
      <c r="M418" s="21">
        <f t="shared" si="6"/>
        <v>8</v>
      </c>
    </row>
    <row r="419" spans="1:13" x14ac:dyDescent="0.25">
      <c r="A419" s="3" t="s">
        <v>210</v>
      </c>
      <c r="B419" s="18">
        <v>45147</v>
      </c>
      <c r="C419" s="21" t="s">
        <v>500</v>
      </c>
      <c r="D419" s="30">
        <v>3.05</v>
      </c>
      <c r="F419" s="70" t="s">
        <v>28</v>
      </c>
      <c r="G419" s="70" t="s">
        <v>212</v>
      </c>
      <c r="H419" s="29">
        <v>45177</v>
      </c>
      <c r="M419" s="21">
        <f t="shared" si="6"/>
        <v>8</v>
      </c>
    </row>
    <row r="420" spans="1:13" x14ac:dyDescent="0.25">
      <c r="A420" s="3" t="s">
        <v>210</v>
      </c>
      <c r="B420" s="18">
        <v>45168</v>
      </c>
      <c r="C420" s="21" t="s">
        <v>500</v>
      </c>
      <c r="D420" s="30">
        <v>1</v>
      </c>
      <c r="F420" s="70" t="s">
        <v>28</v>
      </c>
      <c r="G420" s="70" t="s">
        <v>212</v>
      </c>
      <c r="H420" s="29">
        <v>45177</v>
      </c>
      <c r="M420" s="21">
        <f t="shared" si="6"/>
        <v>8</v>
      </c>
    </row>
    <row r="421" spans="1:13" x14ac:dyDescent="0.25">
      <c r="A421" s="3" t="s">
        <v>210</v>
      </c>
      <c r="B421" s="18">
        <v>45169</v>
      </c>
      <c r="C421" s="21" t="s">
        <v>500</v>
      </c>
      <c r="D421" s="30">
        <v>0.5</v>
      </c>
      <c r="F421" s="70" t="s">
        <v>28</v>
      </c>
      <c r="G421" s="70" t="s">
        <v>212</v>
      </c>
      <c r="H421" s="29">
        <v>45177</v>
      </c>
      <c r="M421" s="21">
        <f t="shared" si="6"/>
        <v>8</v>
      </c>
    </row>
    <row r="422" spans="1:13" x14ac:dyDescent="0.25">
      <c r="A422" s="3" t="s">
        <v>210</v>
      </c>
      <c r="B422" s="18">
        <v>45147</v>
      </c>
      <c r="C422" s="21" t="s">
        <v>500</v>
      </c>
      <c r="D422" s="30">
        <v>1.6</v>
      </c>
      <c r="F422" s="70" t="s">
        <v>28</v>
      </c>
      <c r="G422" s="70" t="s">
        <v>212</v>
      </c>
      <c r="H422" s="29">
        <v>45177</v>
      </c>
      <c r="M422" s="21">
        <f t="shared" si="6"/>
        <v>8</v>
      </c>
    </row>
    <row r="423" spans="1:13" x14ac:dyDescent="0.25">
      <c r="A423" s="3" t="s">
        <v>210</v>
      </c>
      <c r="B423" s="18">
        <v>45140</v>
      </c>
      <c r="C423" s="21" t="s">
        <v>500</v>
      </c>
      <c r="D423" s="30">
        <v>3.05</v>
      </c>
      <c r="F423" s="70" t="s">
        <v>28</v>
      </c>
      <c r="G423" s="70" t="s">
        <v>212</v>
      </c>
      <c r="H423" s="29">
        <v>45177</v>
      </c>
      <c r="M423" s="21">
        <f t="shared" si="6"/>
        <v>8</v>
      </c>
    </row>
    <row r="424" spans="1:13" x14ac:dyDescent="0.25">
      <c r="A424" s="3" t="s">
        <v>210</v>
      </c>
      <c r="B424" s="18">
        <v>45152</v>
      </c>
      <c r="C424" s="21" t="s">
        <v>500</v>
      </c>
      <c r="D424" s="30">
        <v>1.6</v>
      </c>
      <c r="F424" s="70" t="s">
        <v>28</v>
      </c>
      <c r="G424" s="70" t="s">
        <v>212</v>
      </c>
      <c r="H424" s="29">
        <v>45177</v>
      </c>
      <c r="M424" s="21">
        <f t="shared" si="6"/>
        <v>8</v>
      </c>
    </row>
    <row r="425" spans="1:13" x14ac:dyDescent="0.25">
      <c r="A425" s="3" t="s">
        <v>210</v>
      </c>
      <c r="B425" s="18">
        <v>45162</v>
      </c>
      <c r="C425" s="21" t="s">
        <v>500</v>
      </c>
      <c r="D425" s="30">
        <v>0.4</v>
      </c>
      <c r="F425" s="70" t="s">
        <v>28</v>
      </c>
      <c r="G425" s="70" t="s">
        <v>212</v>
      </c>
      <c r="H425" s="29">
        <v>45177</v>
      </c>
      <c r="M425" s="21">
        <f t="shared" si="6"/>
        <v>8</v>
      </c>
    </row>
    <row r="426" spans="1:13" x14ac:dyDescent="0.25">
      <c r="A426" s="3" t="s">
        <v>210</v>
      </c>
      <c r="B426" s="18">
        <v>45163</v>
      </c>
      <c r="C426" s="21" t="s">
        <v>500</v>
      </c>
      <c r="D426" s="30">
        <v>1</v>
      </c>
      <c r="F426" s="70" t="s">
        <v>28</v>
      </c>
      <c r="G426" s="70" t="s">
        <v>212</v>
      </c>
      <c r="H426" s="29">
        <v>45177</v>
      </c>
      <c r="M426" s="21">
        <f t="shared" si="6"/>
        <v>8</v>
      </c>
    </row>
    <row r="427" spans="1:13" x14ac:dyDescent="0.25">
      <c r="A427" s="3" t="s">
        <v>210</v>
      </c>
      <c r="B427" s="18">
        <v>45159</v>
      </c>
      <c r="C427" s="21" t="s">
        <v>500</v>
      </c>
      <c r="D427" s="30">
        <v>0.5</v>
      </c>
      <c r="F427" s="70" t="s">
        <v>28</v>
      </c>
      <c r="G427" s="70" t="s">
        <v>212</v>
      </c>
      <c r="H427" s="29">
        <v>45177</v>
      </c>
      <c r="M427" s="21">
        <f t="shared" si="6"/>
        <v>8</v>
      </c>
    </row>
    <row r="428" spans="1:13" x14ac:dyDescent="0.25">
      <c r="A428" s="3" t="s">
        <v>210</v>
      </c>
      <c r="B428" s="18">
        <v>45142</v>
      </c>
      <c r="C428" s="21" t="s">
        <v>500</v>
      </c>
      <c r="D428" s="30">
        <v>1</v>
      </c>
      <c r="F428" s="70" t="s">
        <v>28</v>
      </c>
      <c r="G428" s="70" t="s">
        <v>212</v>
      </c>
      <c r="H428" s="29">
        <v>45177</v>
      </c>
      <c r="M428" s="21">
        <f t="shared" si="6"/>
        <v>8</v>
      </c>
    </row>
    <row r="429" spans="1:13" x14ac:dyDescent="0.25">
      <c r="A429" s="3" t="s">
        <v>210</v>
      </c>
      <c r="B429" s="18">
        <v>45149</v>
      </c>
      <c r="C429" s="21" t="s">
        <v>500</v>
      </c>
      <c r="D429" s="30">
        <v>0.5</v>
      </c>
      <c r="F429" s="70" t="s">
        <v>28</v>
      </c>
      <c r="G429" s="70" t="s">
        <v>212</v>
      </c>
      <c r="H429" s="29">
        <v>45177</v>
      </c>
      <c r="M429" s="21">
        <f t="shared" si="6"/>
        <v>8</v>
      </c>
    </row>
    <row r="430" spans="1:13" x14ac:dyDescent="0.25">
      <c r="A430" s="3" t="s">
        <v>210</v>
      </c>
      <c r="B430" s="18">
        <v>45161</v>
      </c>
      <c r="C430" s="21" t="s">
        <v>500</v>
      </c>
      <c r="D430" s="30">
        <v>0.6</v>
      </c>
      <c r="F430" s="70" t="s">
        <v>28</v>
      </c>
      <c r="G430" s="70" t="s">
        <v>212</v>
      </c>
      <c r="H430" s="29">
        <v>45177</v>
      </c>
      <c r="M430" s="21">
        <f t="shared" si="6"/>
        <v>8</v>
      </c>
    </row>
    <row r="431" spans="1:13" x14ac:dyDescent="0.25">
      <c r="A431" s="3" t="s">
        <v>210</v>
      </c>
      <c r="B431" s="18">
        <v>45166</v>
      </c>
      <c r="C431" s="21" t="s">
        <v>500</v>
      </c>
      <c r="D431" s="30">
        <v>1</v>
      </c>
      <c r="F431" s="70" t="s">
        <v>28</v>
      </c>
      <c r="G431" s="70" t="s">
        <v>212</v>
      </c>
      <c r="H431" s="29">
        <v>45177</v>
      </c>
      <c r="M431" s="21">
        <f t="shared" si="6"/>
        <v>8</v>
      </c>
    </row>
    <row r="432" spans="1:13" x14ac:dyDescent="0.25">
      <c r="A432" s="3" t="s">
        <v>210</v>
      </c>
      <c r="B432" s="18">
        <v>45173</v>
      </c>
      <c r="C432" s="21" t="s">
        <v>500</v>
      </c>
      <c r="D432" s="30">
        <v>1</v>
      </c>
      <c r="F432" s="70" t="s">
        <v>28</v>
      </c>
      <c r="G432" s="70" t="s">
        <v>212</v>
      </c>
      <c r="H432" s="29">
        <v>45177</v>
      </c>
      <c r="M432" s="21">
        <f t="shared" si="6"/>
        <v>9</v>
      </c>
    </row>
    <row r="433" spans="1:13" x14ac:dyDescent="0.25">
      <c r="A433" s="3" t="s">
        <v>210</v>
      </c>
      <c r="B433" s="18">
        <v>45173</v>
      </c>
      <c r="C433" s="21" t="s">
        <v>500</v>
      </c>
      <c r="D433" s="30">
        <v>1</v>
      </c>
      <c r="F433" s="70" t="s">
        <v>28</v>
      </c>
      <c r="G433" s="70" t="s">
        <v>212</v>
      </c>
      <c r="H433" s="29">
        <v>45177</v>
      </c>
      <c r="M433" s="21">
        <f t="shared" si="6"/>
        <v>9</v>
      </c>
    </row>
    <row r="434" spans="1:13" x14ac:dyDescent="0.25">
      <c r="A434" s="3" t="s">
        <v>210</v>
      </c>
      <c r="B434" s="18">
        <v>45175</v>
      </c>
      <c r="C434" s="21" t="s">
        <v>500</v>
      </c>
      <c r="D434" s="30">
        <v>1</v>
      </c>
      <c r="F434" s="70" t="s">
        <v>28</v>
      </c>
      <c r="G434" s="70" t="s">
        <v>212</v>
      </c>
      <c r="H434" s="29">
        <v>45177</v>
      </c>
      <c r="M434" s="21">
        <f t="shared" si="6"/>
        <v>9</v>
      </c>
    </row>
    <row r="435" spans="1:13" x14ac:dyDescent="0.25">
      <c r="A435" s="3" t="s">
        <v>210</v>
      </c>
      <c r="B435" s="18">
        <v>45144</v>
      </c>
      <c r="C435" s="21" t="s">
        <v>500</v>
      </c>
      <c r="D435" s="30">
        <v>1</v>
      </c>
      <c r="F435" s="70" t="s">
        <v>28</v>
      </c>
      <c r="G435" s="70" t="s">
        <v>212</v>
      </c>
      <c r="H435" s="29">
        <v>45177</v>
      </c>
      <c r="M435" s="21">
        <f t="shared" si="6"/>
        <v>8</v>
      </c>
    </row>
    <row r="436" spans="1:13" x14ac:dyDescent="0.25">
      <c r="A436" s="3" t="s">
        <v>210</v>
      </c>
      <c r="B436" s="18">
        <v>45175</v>
      </c>
      <c r="C436" s="21" t="s">
        <v>500</v>
      </c>
      <c r="D436" s="30">
        <v>0.65</v>
      </c>
      <c r="F436" s="70" t="s">
        <v>28</v>
      </c>
      <c r="G436" s="70" t="s">
        <v>212</v>
      </c>
      <c r="H436" s="29">
        <v>45177</v>
      </c>
      <c r="M436" s="21">
        <f t="shared" si="6"/>
        <v>9</v>
      </c>
    </row>
    <row r="437" spans="1:13" x14ac:dyDescent="0.25">
      <c r="A437" s="3" t="s">
        <v>210</v>
      </c>
      <c r="B437" s="18">
        <v>45174</v>
      </c>
      <c r="C437" s="21" t="s">
        <v>500</v>
      </c>
      <c r="D437" s="30">
        <v>0.7</v>
      </c>
      <c r="F437" s="70" t="s">
        <v>28</v>
      </c>
      <c r="G437" s="70" t="s">
        <v>212</v>
      </c>
      <c r="H437" s="29">
        <v>45177</v>
      </c>
      <c r="M437" s="21">
        <f t="shared" si="6"/>
        <v>9</v>
      </c>
    </row>
    <row r="438" spans="1:13" x14ac:dyDescent="0.25">
      <c r="A438" s="3" t="s">
        <v>210</v>
      </c>
      <c r="B438" s="18">
        <v>45172</v>
      </c>
      <c r="C438" s="21" t="s">
        <v>500</v>
      </c>
      <c r="D438" s="30">
        <v>2.5499999999999998</v>
      </c>
      <c r="F438" s="70" t="s">
        <v>28</v>
      </c>
      <c r="G438" s="70" t="s">
        <v>212</v>
      </c>
      <c r="H438" s="29">
        <v>45177</v>
      </c>
      <c r="M438" s="21">
        <f t="shared" si="6"/>
        <v>9</v>
      </c>
    </row>
    <row r="439" spans="1:13" x14ac:dyDescent="0.25">
      <c r="A439" s="3" t="s">
        <v>210</v>
      </c>
      <c r="B439" s="18">
        <v>45172</v>
      </c>
      <c r="C439" s="21" t="s">
        <v>500</v>
      </c>
      <c r="D439" s="30">
        <v>4.05</v>
      </c>
      <c r="F439" s="70" t="s">
        <v>28</v>
      </c>
      <c r="G439" s="70" t="s">
        <v>212</v>
      </c>
      <c r="H439" s="29">
        <v>45177</v>
      </c>
      <c r="M439" s="21">
        <f t="shared" si="6"/>
        <v>9</v>
      </c>
    </row>
    <row r="440" spans="1:13" x14ac:dyDescent="0.25">
      <c r="A440" s="3" t="s">
        <v>210</v>
      </c>
      <c r="B440" s="18">
        <v>45172</v>
      </c>
      <c r="C440" s="21" t="s">
        <v>500</v>
      </c>
      <c r="D440" s="30">
        <v>2.75</v>
      </c>
      <c r="F440" s="70" t="s">
        <v>28</v>
      </c>
      <c r="G440" s="70" t="s">
        <v>212</v>
      </c>
      <c r="H440" s="29">
        <v>45177</v>
      </c>
      <c r="M440" s="21">
        <f t="shared" si="6"/>
        <v>9</v>
      </c>
    </row>
    <row r="441" spans="1:13" x14ac:dyDescent="0.25">
      <c r="A441" s="3" t="s">
        <v>210</v>
      </c>
      <c r="B441" s="18">
        <v>45171</v>
      </c>
      <c r="C441" s="21" t="s">
        <v>500</v>
      </c>
      <c r="D441" s="30">
        <v>5.25</v>
      </c>
      <c r="F441" s="70" t="s">
        <v>28</v>
      </c>
      <c r="G441" s="70" t="s">
        <v>212</v>
      </c>
      <c r="H441" s="29">
        <v>45177</v>
      </c>
      <c r="M441" s="21">
        <f t="shared" si="6"/>
        <v>9</v>
      </c>
    </row>
    <row r="442" spans="1:13" x14ac:dyDescent="0.25">
      <c r="A442" s="3" t="s">
        <v>210</v>
      </c>
      <c r="B442" s="18">
        <v>45171</v>
      </c>
      <c r="C442" s="21" t="s">
        <v>500</v>
      </c>
      <c r="D442" s="30">
        <v>5.25</v>
      </c>
      <c r="F442" s="70" t="s">
        <v>28</v>
      </c>
      <c r="G442" s="70" t="s">
        <v>212</v>
      </c>
      <c r="H442" s="29">
        <v>45177</v>
      </c>
      <c r="M442" s="21">
        <f t="shared" si="6"/>
        <v>9</v>
      </c>
    </row>
    <row r="443" spans="1:13" x14ac:dyDescent="0.25">
      <c r="A443" s="3" t="s">
        <v>210</v>
      </c>
      <c r="B443" s="18">
        <v>45171</v>
      </c>
      <c r="C443" s="21" t="s">
        <v>500</v>
      </c>
      <c r="D443" s="30">
        <v>2</v>
      </c>
      <c r="F443" s="70" t="s">
        <v>28</v>
      </c>
      <c r="G443" s="70" t="s">
        <v>212</v>
      </c>
      <c r="H443" s="29">
        <v>45177</v>
      </c>
      <c r="M443" s="21">
        <f t="shared" si="6"/>
        <v>9</v>
      </c>
    </row>
    <row r="444" spans="1:13" x14ac:dyDescent="0.25">
      <c r="A444" s="3" t="s">
        <v>210</v>
      </c>
      <c r="B444" s="18">
        <v>45160</v>
      </c>
      <c r="C444" s="21" t="s">
        <v>500</v>
      </c>
      <c r="D444" s="30">
        <v>4.05</v>
      </c>
      <c r="F444" s="70" t="s">
        <v>28</v>
      </c>
      <c r="G444" s="70" t="s">
        <v>212</v>
      </c>
      <c r="H444" s="29">
        <v>45177</v>
      </c>
      <c r="M444" s="21">
        <f t="shared" si="6"/>
        <v>8</v>
      </c>
    </row>
    <row r="445" spans="1:13" x14ac:dyDescent="0.25">
      <c r="A445" s="3" t="s">
        <v>210</v>
      </c>
      <c r="B445" s="18">
        <v>45156</v>
      </c>
      <c r="C445" s="21" t="s">
        <v>500</v>
      </c>
      <c r="D445" s="30">
        <v>8.5</v>
      </c>
      <c r="F445" s="70" t="s">
        <v>28</v>
      </c>
      <c r="G445" s="70" t="s">
        <v>212</v>
      </c>
      <c r="H445" s="29">
        <v>45177</v>
      </c>
      <c r="M445" s="21">
        <f t="shared" si="6"/>
        <v>8</v>
      </c>
    </row>
    <row r="446" spans="1:13" x14ac:dyDescent="0.25">
      <c r="A446" s="3" t="s">
        <v>210</v>
      </c>
      <c r="B446" s="18">
        <v>45140</v>
      </c>
      <c r="C446" s="21" t="s">
        <v>500</v>
      </c>
      <c r="D446" s="30">
        <v>6.6</v>
      </c>
      <c r="F446" s="70" t="s">
        <v>28</v>
      </c>
      <c r="G446" s="70" t="s">
        <v>212</v>
      </c>
      <c r="H446" s="29">
        <v>45177</v>
      </c>
      <c r="M446" s="21">
        <f t="shared" si="6"/>
        <v>8</v>
      </c>
    </row>
    <row r="447" spans="1:13" x14ac:dyDescent="0.25">
      <c r="A447" s="3" t="s">
        <v>210</v>
      </c>
      <c r="B447" s="18">
        <v>45168</v>
      </c>
      <c r="C447" s="21" t="s">
        <v>500</v>
      </c>
      <c r="D447" s="30">
        <v>2.5</v>
      </c>
      <c r="F447" s="70" t="s">
        <v>28</v>
      </c>
      <c r="G447" s="70" t="s">
        <v>212</v>
      </c>
      <c r="H447" s="29">
        <v>45177</v>
      </c>
      <c r="M447" s="21">
        <f t="shared" si="6"/>
        <v>8</v>
      </c>
    </row>
    <row r="448" spans="1:13" x14ac:dyDescent="0.25">
      <c r="A448" s="3" t="s">
        <v>210</v>
      </c>
      <c r="B448" s="18">
        <v>45142</v>
      </c>
      <c r="C448" s="21" t="s">
        <v>500</v>
      </c>
      <c r="D448" s="30">
        <v>2.7</v>
      </c>
      <c r="F448" s="70" t="s">
        <v>28</v>
      </c>
      <c r="G448" s="70" t="s">
        <v>212</v>
      </c>
      <c r="H448" s="29">
        <v>45177</v>
      </c>
      <c r="M448" s="21">
        <f t="shared" si="6"/>
        <v>8</v>
      </c>
    </row>
    <row r="449" spans="1:13" x14ac:dyDescent="0.25">
      <c r="A449" s="3" t="s">
        <v>210</v>
      </c>
      <c r="B449" s="18">
        <v>45145</v>
      </c>
      <c r="C449" s="21" t="s">
        <v>500</v>
      </c>
      <c r="D449" s="30">
        <v>6.6</v>
      </c>
      <c r="F449" s="70" t="s">
        <v>28</v>
      </c>
      <c r="G449" s="70" t="s">
        <v>212</v>
      </c>
      <c r="H449" s="29">
        <v>45177</v>
      </c>
      <c r="M449" s="21">
        <f t="shared" si="6"/>
        <v>8</v>
      </c>
    </row>
    <row r="450" spans="1:13" x14ac:dyDescent="0.25">
      <c r="A450" s="3" t="s">
        <v>210</v>
      </c>
      <c r="B450" s="18">
        <v>45141</v>
      </c>
      <c r="C450" s="21" t="s">
        <v>500</v>
      </c>
      <c r="D450" s="30">
        <v>0.7</v>
      </c>
      <c r="F450" s="70" t="s">
        <v>28</v>
      </c>
      <c r="G450" s="70" t="s">
        <v>212</v>
      </c>
      <c r="H450" s="29">
        <v>45177</v>
      </c>
      <c r="M450" s="21">
        <f t="shared" si="6"/>
        <v>8</v>
      </c>
    </row>
    <row r="451" spans="1:13" x14ac:dyDescent="0.25">
      <c r="A451" s="3" t="s">
        <v>210</v>
      </c>
      <c r="B451" s="18">
        <v>45171</v>
      </c>
      <c r="C451" s="21" t="s">
        <v>500</v>
      </c>
      <c r="D451" s="30">
        <v>2.2000000000000002</v>
      </c>
      <c r="F451" s="70" t="s">
        <v>28</v>
      </c>
      <c r="G451" s="70" t="s">
        <v>212</v>
      </c>
      <c r="H451" s="29">
        <v>45177</v>
      </c>
      <c r="M451" s="21">
        <f t="shared" ref="M451:M514" si="7">MONTH(B451)</f>
        <v>9</v>
      </c>
    </row>
    <row r="452" spans="1:13" x14ac:dyDescent="0.25">
      <c r="A452" s="3" t="s">
        <v>210</v>
      </c>
      <c r="B452" s="18">
        <v>45171</v>
      </c>
      <c r="C452" s="21" t="s">
        <v>500</v>
      </c>
      <c r="D452" s="30">
        <v>5.8</v>
      </c>
      <c r="F452" s="70" t="s">
        <v>28</v>
      </c>
      <c r="G452" s="70" t="s">
        <v>212</v>
      </c>
      <c r="H452" s="29">
        <v>45177</v>
      </c>
      <c r="M452" s="21">
        <f t="shared" si="7"/>
        <v>9</v>
      </c>
    </row>
    <row r="453" spans="1:13" x14ac:dyDescent="0.25">
      <c r="A453" s="3" t="s">
        <v>210</v>
      </c>
      <c r="B453" s="18">
        <v>45158</v>
      </c>
      <c r="C453" s="21" t="s">
        <v>500</v>
      </c>
      <c r="D453" s="30">
        <v>5.25</v>
      </c>
      <c r="F453" s="70" t="s">
        <v>28</v>
      </c>
      <c r="G453" s="70" t="s">
        <v>212</v>
      </c>
      <c r="H453" s="29">
        <v>45177</v>
      </c>
      <c r="M453" s="21">
        <f t="shared" si="7"/>
        <v>8</v>
      </c>
    </row>
    <row r="454" spans="1:13" x14ac:dyDescent="0.25">
      <c r="A454" s="3" t="s">
        <v>210</v>
      </c>
      <c r="B454" s="18">
        <v>45143</v>
      </c>
      <c r="C454" s="21" t="s">
        <v>500</v>
      </c>
      <c r="D454" s="30">
        <v>18.45</v>
      </c>
      <c r="F454" s="70" t="s">
        <v>28</v>
      </c>
      <c r="G454" s="70" t="s">
        <v>212</v>
      </c>
      <c r="H454" s="29">
        <v>45177</v>
      </c>
      <c r="M454" s="21">
        <f t="shared" si="7"/>
        <v>8</v>
      </c>
    </row>
    <row r="455" spans="1:13" x14ac:dyDescent="0.25">
      <c r="A455" s="3" t="s">
        <v>210</v>
      </c>
      <c r="B455" s="18">
        <v>45158</v>
      </c>
      <c r="C455" s="21" t="s">
        <v>500</v>
      </c>
      <c r="D455" s="30">
        <v>5.25</v>
      </c>
      <c r="F455" s="70" t="s">
        <v>28</v>
      </c>
      <c r="G455" s="70" t="s">
        <v>212</v>
      </c>
      <c r="H455" s="29">
        <v>45177</v>
      </c>
      <c r="M455" s="21">
        <f t="shared" si="7"/>
        <v>8</v>
      </c>
    </row>
    <row r="456" spans="1:13" x14ac:dyDescent="0.25">
      <c r="A456" s="3" t="s">
        <v>210</v>
      </c>
      <c r="B456" s="18">
        <v>45153</v>
      </c>
      <c r="C456" s="21" t="s">
        <v>500</v>
      </c>
      <c r="D456" s="30">
        <v>1.3</v>
      </c>
      <c r="F456" s="70" t="s">
        <v>28</v>
      </c>
      <c r="G456" s="70" t="s">
        <v>212</v>
      </c>
      <c r="H456" s="29">
        <v>45177</v>
      </c>
      <c r="M456" s="21">
        <f t="shared" si="7"/>
        <v>8</v>
      </c>
    </row>
    <row r="457" spans="1:13" x14ac:dyDescent="0.25">
      <c r="A457" s="3" t="s">
        <v>210</v>
      </c>
      <c r="B457" s="18">
        <v>45153</v>
      </c>
      <c r="C457" s="21" t="s">
        <v>500</v>
      </c>
      <c r="D457" s="30">
        <v>3.3</v>
      </c>
      <c r="F457" s="70" t="s">
        <v>28</v>
      </c>
      <c r="G457" s="70" t="s">
        <v>212</v>
      </c>
      <c r="H457" s="29">
        <v>45177</v>
      </c>
      <c r="M457" s="21">
        <f t="shared" si="7"/>
        <v>8</v>
      </c>
    </row>
    <row r="458" spans="1:13" x14ac:dyDescent="0.25">
      <c r="A458" s="3" t="s">
        <v>210</v>
      </c>
      <c r="B458" s="18">
        <v>45156</v>
      </c>
      <c r="C458" s="21" t="s">
        <v>500</v>
      </c>
      <c r="D458" s="30">
        <v>3.65</v>
      </c>
      <c r="F458" s="70" t="s">
        <v>28</v>
      </c>
      <c r="G458" s="70" t="s">
        <v>212</v>
      </c>
      <c r="H458" s="29">
        <v>45177</v>
      </c>
      <c r="M458" s="21">
        <f t="shared" si="7"/>
        <v>8</v>
      </c>
    </row>
    <row r="459" spans="1:13" x14ac:dyDescent="0.25">
      <c r="A459" s="3" t="s">
        <v>210</v>
      </c>
      <c r="B459" s="18">
        <v>45151</v>
      </c>
      <c r="C459" s="21" t="s">
        <v>500</v>
      </c>
      <c r="D459" s="30">
        <v>4.45</v>
      </c>
      <c r="F459" s="70" t="s">
        <v>28</v>
      </c>
      <c r="G459" s="70" t="s">
        <v>212</v>
      </c>
      <c r="H459" s="29">
        <v>45177</v>
      </c>
      <c r="M459" s="21">
        <f t="shared" si="7"/>
        <v>8</v>
      </c>
    </row>
    <row r="460" spans="1:13" x14ac:dyDescent="0.25">
      <c r="A460" s="3" t="s">
        <v>210</v>
      </c>
      <c r="B460" s="18">
        <v>45156</v>
      </c>
      <c r="C460" s="21" t="s">
        <v>500</v>
      </c>
      <c r="D460" s="30">
        <v>5.65</v>
      </c>
      <c r="F460" s="70" t="s">
        <v>28</v>
      </c>
      <c r="G460" s="70" t="s">
        <v>212</v>
      </c>
      <c r="H460" s="29">
        <v>45177</v>
      </c>
      <c r="M460" s="21">
        <f t="shared" si="7"/>
        <v>8</v>
      </c>
    </row>
    <row r="461" spans="1:13" x14ac:dyDescent="0.25">
      <c r="A461" s="3" t="s">
        <v>210</v>
      </c>
      <c r="B461" s="18">
        <v>45155</v>
      </c>
      <c r="C461" s="21" t="s">
        <v>500</v>
      </c>
      <c r="D461" s="30">
        <v>3.6</v>
      </c>
      <c r="F461" s="70" t="s">
        <v>28</v>
      </c>
      <c r="G461" s="70" t="s">
        <v>212</v>
      </c>
      <c r="H461" s="29">
        <v>45177</v>
      </c>
      <c r="M461" s="21">
        <f t="shared" si="7"/>
        <v>8</v>
      </c>
    </row>
    <row r="462" spans="1:13" x14ac:dyDescent="0.25">
      <c r="A462" s="3" t="s">
        <v>210</v>
      </c>
      <c r="B462" s="18">
        <v>45140</v>
      </c>
      <c r="C462" s="21" t="s">
        <v>500</v>
      </c>
      <c r="D462" s="30">
        <v>6.6</v>
      </c>
      <c r="F462" s="70" t="s">
        <v>28</v>
      </c>
      <c r="G462" s="70" t="s">
        <v>212</v>
      </c>
      <c r="H462" s="29">
        <v>45177</v>
      </c>
      <c r="M462" s="21">
        <f t="shared" si="7"/>
        <v>8</v>
      </c>
    </row>
    <row r="463" spans="1:13" x14ac:dyDescent="0.25">
      <c r="A463" s="3" t="s">
        <v>210</v>
      </c>
      <c r="B463" s="18">
        <v>45155</v>
      </c>
      <c r="C463" s="21" t="s">
        <v>500</v>
      </c>
      <c r="D463" s="30">
        <v>3.8</v>
      </c>
      <c r="F463" s="70" t="s">
        <v>28</v>
      </c>
      <c r="G463" s="70" t="s">
        <v>212</v>
      </c>
      <c r="H463" s="29">
        <v>45177</v>
      </c>
      <c r="M463" s="21">
        <f t="shared" si="7"/>
        <v>8</v>
      </c>
    </row>
    <row r="464" spans="1:13" x14ac:dyDescent="0.25">
      <c r="A464" s="3" t="s">
        <v>210</v>
      </c>
      <c r="B464" s="18">
        <v>45154</v>
      </c>
      <c r="C464" s="21" t="s">
        <v>500</v>
      </c>
      <c r="D464" s="30">
        <v>7.1</v>
      </c>
      <c r="F464" s="70" t="s">
        <v>28</v>
      </c>
      <c r="G464" s="70" t="s">
        <v>212</v>
      </c>
      <c r="H464" s="29">
        <v>45177</v>
      </c>
      <c r="M464" s="21">
        <f t="shared" si="7"/>
        <v>8</v>
      </c>
    </row>
    <row r="465" spans="1:13" x14ac:dyDescent="0.25">
      <c r="A465" s="3" t="s">
        <v>210</v>
      </c>
      <c r="B465" s="18">
        <v>45154</v>
      </c>
      <c r="C465" s="21" t="s">
        <v>500</v>
      </c>
      <c r="D465" s="30">
        <v>4.5999999999999996</v>
      </c>
      <c r="F465" s="70" t="s">
        <v>28</v>
      </c>
      <c r="G465" s="70" t="s">
        <v>212</v>
      </c>
      <c r="H465" s="29">
        <v>45177</v>
      </c>
      <c r="M465" s="21">
        <f t="shared" si="7"/>
        <v>8</v>
      </c>
    </row>
    <row r="466" spans="1:13" x14ac:dyDescent="0.25">
      <c r="A466" s="3" t="s">
        <v>210</v>
      </c>
      <c r="B466" s="18">
        <v>45153</v>
      </c>
      <c r="C466" s="21" t="s">
        <v>500</v>
      </c>
      <c r="D466" s="30">
        <v>2.85</v>
      </c>
      <c r="F466" s="70" t="s">
        <v>28</v>
      </c>
      <c r="G466" s="70" t="s">
        <v>212</v>
      </c>
      <c r="H466" s="29">
        <v>45177</v>
      </c>
      <c r="M466" s="21">
        <f t="shared" si="7"/>
        <v>8</v>
      </c>
    </row>
    <row r="467" spans="1:13" x14ac:dyDescent="0.25">
      <c r="A467" s="3" t="s">
        <v>210</v>
      </c>
      <c r="B467" s="18">
        <v>45153</v>
      </c>
      <c r="C467" s="21" t="s">
        <v>500</v>
      </c>
      <c r="D467" s="30">
        <v>3.5</v>
      </c>
      <c r="F467" s="70" t="s">
        <v>28</v>
      </c>
      <c r="G467" s="70" t="s">
        <v>212</v>
      </c>
      <c r="H467" s="29">
        <v>45177</v>
      </c>
      <c r="M467" s="21">
        <f t="shared" si="7"/>
        <v>8</v>
      </c>
    </row>
    <row r="468" spans="1:13" x14ac:dyDescent="0.25">
      <c r="A468" s="3" t="s">
        <v>210</v>
      </c>
      <c r="B468" s="18">
        <v>45153</v>
      </c>
      <c r="C468" s="21" t="s">
        <v>500</v>
      </c>
      <c r="D468" s="30">
        <v>1.95</v>
      </c>
      <c r="F468" s="70" t="s">
        <v>28</v>
      </c>
      <c r="G468" s="70" t="s">
        <v>212</v>
      </c>
      <c r="H468" s="29">
        <v>45177</v>
      </c>
      <c r="M468" s="21">
        <f t="shared" si="7"/>
        <v>8</v>
      </c>
    </row>
    <row r="469" spans="1:13" x14ac:dyDescent="0.25">
      <c r="A469" s="3" t="s">
        <v>210</v>
      </c>
      <c r="B469" s="18">
        <v>45153</v>
      </c>
      <c r="C469" s="21" t="s">
        <v>500</v>
      </c>
      <c r="D469" s="30">
        <v>4.6500000000000004</v>
      </c>
      <c r="F469" s="70" t="s">
        <v>28</v>
      </c>
      <c r="G469" s="70" t="s">
        <v>212</v>
      </c>
      <c r="H469" s="29">
        <v>45177</v>
      </c>
      <c r="M469" s="21">
        <f t="shared" si="7"/>
        <v>8</v>
      </c>
    </row>
    <row r="470" spans="1:13" x14ac:dyDescent="0.25">
      <c r="A470" s="3" t="s">
        <v>210</v>
      </c>
      <c r="B470" s="18">
        <v>45153</v>
      </c>
      <c r="C470" s="21" t="s">
        <v>500</v>
      </c>
      <c r="D470" s="30">
        <v>2.1</v>
      </c>
      <c r="F470" s="70" t="s">
        <v>28</v>
      </c>
      <c r="G470" s="70" t="s">
        <v>212</v>
      </c>
      <c r="H470" s="29">
        <v>45177</v>
      </c>
      <c r="M470" s="21">
        <f t="shared" si="7"/>
        <v>8</v>
      </c>
    </row>
    <row r="471" spans="1:13" x14ac:dyDescent="0.25">
      <c r="A471" s="3" t="s">
        <v>210</v>
      </c>
      <c r="B471" s="18">
        <v>45145</v>
      </c>
      <c r="C471" s="21" t="s">
        <v>500</v>
      </c>
      <c r="D471" s="30">
        <v>4.05</v>
      </c>
      <c r="F471" s="70" t="s">
        <v>28</v>
      </c>
      <c r="G471" s="70" t="s">
        <v>212</v>
      </c>
      <c r="H471" s="29">
        <v>45177</v>
      </c>
      <c r="M471" s="21">
        <f t="shared" si="7"/>
        <v>8</v>
      </c>
    </row>
    <row r="472" spans="1:13" x14ac:dyDescent="0.25">
      <c r="A472" s="3" t="s">
        <v>210</v>
      </c>
      <c r="B472" s="18">
        <v>45148</v>
      </c>
      <c r="C472" s="21" t="s">
        <v>500</v>
      </c>
      <c r="D472" s="30">
        <v>2.75</v>
      </c>
      <c r="F472" s="70" t="s">
        <v>28</v>
      </c>
      <c r="G472" s="70" t="s">
        <v>212</v>
      </c>
      <c r="H472" s="29">
        <v>45177</v>
      </c>
      <c r="M472" s="21">
        <f t="shared" si="7"/>
        <v>8</v>
      </c>
    </row>
    <row r="473" spans="1:13" x14ac:dyDescent="0.25">
      <c r="A473" s="3" t="s">
        <v>210</v>
      </c>
      <c r="B473" s="18">
        <v>45148</v>
      </c>
      <c r="C473" s="21" t="s">
        <v>500</v>
      </c>
      <c r="D473" s="30">
        <v>0.7</v>
      </c>
      <c r="F473" s="70" t="s">
        <v>28</v>
      </c>
      <c r="G473" s="70" t="s">
        <v>212</v>
      </c>
      <c r="H473" s="29">
        <v>45177</v>
      </c>
      <c r="M473" s="21">
        <f t="shared" si="7"/>
        <v>8</v>
      </c>
    </row>
    <row r="474" spans="1:13" x14ac:dyDescent="0.25">
      <c r="A474" s="3" t="s">
        <v>210</v>
      </c>
      <c r="B474" s="18">
        <v>45148</v>
      </c>
      <c r="C474" s="21" t="s">
        <v>500</v>
      </c>
      <c r="D474" s="30">
        <v>1.55</v>
      </c>
      <c r="F474" s="70" t="s">
        <v>28</v>
      </c>
      <c r="G474" s="70" t="s">
        <v>212</v>
      </c>
      <c r="H474" s="29">
        <v>45177</v>
      </c>
      <c r="M474" s="21">
        <f t="shared" si="7"/>
        <v>8</v>
      </c>
    </row>
    <row r="475" spans="1:13" x14ac:dyDescent="0.25">
      <c r="A475" s="3" t="s">
        <v>210</v>
      </c>
      <c r="B475" s="18">
        <v>45141</v>
      </c>
      <c r="C475" s="21" t="s">
        <v>500</v>
      </c>
      <c r="D475" s="30">
        <v>0.7</v>
      </c>
      <c r="F475" s="70" t="s">
        <v>28</v>
      </c>
      <c r="G475" s="70" t="s">
        <v>212</v>
      </c>
      <c r="H475" s="29">
        <v>45177</v>
      </c>
      <c r="M475" s="21">
        <f t="shared" si="7"/>
        <v>8</v>
      </c>
    </row>
    <row r="476" spans="1:13" x14ac:dyDescent="0.25">
      <c r="A476" s="3" t="s">
        <v>210</v>
      </c>
      <c r="B476" s="18">
        <v>45142</v>
      </c>
      <c r="C476" s="21" t="s">
        <v>500</v>
      </c>
      <c r="D476" s="30">
        <v>5.25</v>
      </c>
      <c r="F476" s="70" t="s">
        <v>28</v>
      </c>
      <c r="G476" s="70" t="s">
        <v>212</v>
      </c>
      <c r="H476" s="29">
        <v>45177</v>
      </c>
      <c r="M476" s="21">
        <f t="shared" si="7"/>
        <v>8</v>
      </c>
    </row>
    <row r="477" spans="1:13" x14ac:dyDescent="0.25">
      <c r="A477" s="3" t="s">
        <v>210</v>
      </c>
      <c r="B477" s="18">
        <v>45151</v>
      </c>
      <c r="C477" s="21" t="s">
        <v>500</v>
      </c>
      <c r="D477" s="30">
        <v>5.25</v>
      </c>
      <c r="F477" s="70" t="s">
        <v>28</v>
      </c>
      <c r="G477" s="70" t="s">
        <v>212</v>
      </c>
      <c r="H477" s="29">
        <v>45177</v>
      </c>
      <c r="M477" s="21">
        <f t="shared" si="7"/>
        <v>8</v>
      </c>
    </row>
    <row r="478" spans="1:13" x14ac:dyDescent="0.25">
      <c r="A478" s="3" t="s">
        <v>210</v>
      </c>
      <c r="B478" s="18">
        <v>45143</v>
      </c>
      <c r="C478" s="21" t="s">
        <v>500</v>
      </c>
      <c r="D478" s="30">
        <v>15.15</v>
      </c>
      <c r="F478" s="70" t="s">
        <v>28</v>
      </c>
      <c r="G478" s="70" t="s">
        <v>212</v>
      </c>
      <c r="H478" s="29">
        <v>45177</v>
      </c>
      <c r="M478" s="21">
        <f t="shared" si="7"/>
        <v>8</v>
      </c>
    </row>
    <row r="479" spans="1:13" x14ac:dyDescent="0.25">
      <c r="A479" s="3" t="s">
        <v>210</v>
      </c>
      <c r="B479" s="18">
        <v>45177</v>
      </c>
      <c r="C479" s="21" t="s">
        <v>500</v>
      </c>
      <c r="D479" s="30">
        <v>240.9</v>
      </c>
      <c r="E479" s="24" t="s">
        <v>213</v>
      </c>
      <c r="F479" s="70" t="s">
        <v>28</v>
      </c>
      <c r="G479" s="70" t="s">
        <v>212</v>
      </c>
      <c r="H479" s="29">
        <v>45177</v>
      </c>
      <c r="M479" s="21">
        <f t="shared" si="7"/>
        <v>9</v>
      </c>
    </row>
    <row r="480" spans="1:13" x14ac:dyDescent="0.25">
      <c r="A480" s="3" t="s">
        <v>210</v>
      </c>
      <c r="B480" s="18">
        <v>45177</v>
      </c>
      <c r="C480" s="21" t="s">
        <v>500</v>
      </c>
      <c r="D480" s="30">
        <v>81.55</v>
      </c>
      <c r="E480" s="24" t="s">
        <v>214</v>
      </c>
      <c r="F480" s="70" t="s">
        <v>28</v>
      </c>
      <c r="G480" s="70" t="s">
        <v>212</v>
      </c>
      <c r="H480" s="29">
        <v>45177</v>
      </c>
      <c r="M480" s="21">
        <f t="shared" si="7"/>
        <v>9</v>
      </c>
    </row>
    <row r="481" spans="1:13" x14ac:dyDescent="0.25">
      <c r="A481" s="3" t="s">
        <v>57</v>
      </c>
      <c r="B481" s="18">
        <v>45177</v>
      </c>
      <c r="C481" s="3" t="s">
        <v>503</v>
      </c>
      <c r="D481" s="30">
        <f>31*3.5</f>
        <v>108.5</v>
      </c>
      <c r="E481" s="24" t="s">
        <v>215</v>
      </c>
      <c r="F481" s="70" t="s">
        <v>28</v>
      </c>
      <c r="G481" s="70" t="s">
        <v>216</v>
      </c>
      <c r="H481" s="29">
        <v>45177</v>
      </c>
      <c r="L481" s="76">
        <v>31</v>
      </c>
      <c r="M481" s="21">
        <f t="shared" si="7"/>
        <v>9</v>
      </c>
    </row>
    <row r="482" spans="1:13" x14ac:dyDescent="0.25">
      <c r="A482" s="3" t="s">
        <v>57</v>
      </c>
      <c r="B482" s="18">
        <v>45177</v>
      </c>
      <c r="C482" s="3" t="s">
        <v>112</v>
      </c>
      <c r="D482" s="30">
        <f>45*7</f>
        <v>315</v>
      </c>
      <c r="E482" s="24" t="s">
        <v>215</v>
      </c>
      <c r="F482" s="70" t="s">
        <v>28</v>
      </c>
      <c r="G482" s="70" t="s">
        <v>216</v>
      </c>
      <c r="H482" s="29">
        <v>45177</v>
      </c>
      <c r="K482" s="75">
        <v>45</v>
      </c>
      <c r="M482" s="21">
        <f t="shared" si="7"/>
        <v>9</v>
      </c>
    </row>
    <row r="483" spans="1:13" x14ac:dyDescent="0.25">
      <c r="A483" s="3" t="s">
        <v>57</v>
      </c>
      <c r="B483" s="18">
        <v>45177</v>
      </c>
      <c r="C483" s="3" t="s">
        <v>23</v>
      </c>
      <c r="D483" s="30">
        <f>11*25</f>
        <v>275</v>
      </c>
      <c r="E483" s="24" t="s">
        <v>215</v>
      </c>
      <c r="F483" s="70" t="s">
        <v>28</v>
      </c>
      <c r="G483" s="70" t="s">
        <v>216</v>
      </c>
      <c r="H483" s="29">
        <v>45177</v>
      </c>
      <c r="M483" s="21">
        <f t="shared" si="7"/>
        <v>9</v>
      </c>
    </row>
    <row r="484" spans="1:13" x14ac:dyDescent="0.25">
      <c r="A484" s="3" t="s">
        <v>57</v>
      </c>
      <c r="B484" s="18">
        <v>45167</v>
      </c>
      <c r="C484" s="3" t="s">
        <v>21</v>
      </c>
      <c r="D484" s="30">
        <v>90</v>
      </c>
      <c r="E484" s="24" t="s">
        <v>217</v>
      </c>
      <c r="F484" s="70" t="s">
        <v>28</v>
      </c>
      <c r="G484" s="70" t="s">
        <v>220</v>
      </c>
      <c r="H484" s="29">
        <v>45177</v>
      </c>
      <c r="M484" s="21">
        <f t="shared" si="7"/>
        <v>8</v>
      </c>
    </row>
    <row r="485" spans="1:13" x14ac:dyDescent="0.25">
      <c r="A485" s="3" t="s">
        <v>57</v>
      </c>
      <c r="B485" s="18">
        <v>45164</v>
      </c>
      <c r="C485" s="3" t="s">
        <v>21</v>
      </c>
      <c r="D485" s="30">
        <v>62.84</v>
      </c>
      <c r="E485" s="24" t="s">
        <v>218</v>
      </c>
      <c r="F485" s="70" t="s">
        <v>28</v>
      </c>
      <c r="G485" s="70" t="s">
        <v>220</v>
      </c>
      <c r="H485" s="29">
        <v>45177</v>
      </c>
      <c r="M485" s="21">
        <f t="shared" si="7"/>
        <v>8</v>
      </c>
    </row>
    <row r="486" spans="1:13" x14ac:dyDescent="0.25">
      <c r="A486" s="3" t="s">
        <v>57</v>
      </c>
      <c r="B486" s="18">
        <v>45163</v>
      </c>
      <c r="C486" s="3" t="s">
        <v>21</v>
      </c>
      <c r="D486" s="30">
        <v>53.99</v>
      </c>
      <c r="E486" s="24" t="s">
        <v>218</v>
      </c>
      <c r="F486" s="70" t="s">
        <v>28</v>
      </c>
      <c r="G486" s="70" t="s">
        <v>220</v>
      </c>
      <c r="H486" s="29">
        <v>45177</v>
      </c>
      <c r="M486" s="21">
        <f t="shared" si="7"/>
        <v>8</v>
      </c>
    </row>
    <row r="487" spans="1:13" x14ac:dyDescent="0.25">
      <c r="A487" s="3" t="s">
        <v>57</v>
      </c>
      <c r="B487" s="18">
        <v>45162</v>
      </c>
      <c r="C487" s="3" t="s">
        <v>21</v>
      </c>
      <c r="D487" s="30">
        <v>58.5</v>
      </c>
      <c r="F487" s="70" t="s">
        <v>28</v>
      </c>
      <c r="G487" s="70" t="s">
        <v>220</v>
      </c>
      <c r="H487" s="29">
        <v>45177</v>
      </c>
      <c r="M487" s="21">
        <f t="shared" si="7"/>
        <v>8</v>
      </c>
    </row>
    <row r="488" spans="1:13" x14ac:dyDescent="0.25">
      <c r="A488" s="3" t="s">
        <v>57</v>
      </c>
      <c r="B488" s="18">
        <v>45161</v>
      </c>
      <c r="C488" s="3" t="s">
        <v>21</v>
      </c>
      <c r="D488" s="30">
        <v>91.85</v>
      </c>
      <c r="E488" s="24" t="s">
        <v>219</v>
      </c>
      <c r="F488" s="70" t="s">
        <v>28</v>
      </c>
      <c r="G488" s="70" t="s">
        <v>220</v>
      </c>
      <c r="H488" s="29">
        <v>45177</v>
      </c>
      <c r="M488" s="21">
        <f t="shared" si="7"/>
        <v>8</v>
      </c>
    </row>
    <row r="489" spans="1:13" x14ac:dyDescent="0.25">
      <c r="A489" s="3" t="s">
        <v>221</v>
      </c>
      <c r="B489" s="18">
        <v>45177</v>
      </c>
      <c r="C489" s="3" t="s">
        <v>112</v>
      </c>
      <c r="D489" s="30">
        <f>3*5</f>
        <v>15</v>
      </c>
      <c r="F489" s="70" t="s">
        <v>28</v>
      </c>
      <c r="G489" s="70" t="s">
        <v>223</v>
      </c>
      <c r="H489" s="29">
        <v>45177</v>
      </c>
      <c r="K489" s="75">
        <v>3</v>
      </c>
      <c r="M489" s="21">
        <f t="shared" si="7"/>
        <v>9</v>
      </c>
    </row>
    <row r="490" spans="1:13" x14ac:dyDescent="0.25">
      <c r="A490" s="3" t="s">
        <v>221</v>
      </c>
      <c r="B490" s="18">
        <v>45177</v>
      </c>
      <c r="C490" s="3" t="s">
        <v>503</v>
      </c>
      <c r="D490" s="30">
        <f>6*2.5</f>
        <v>15</v>
      </c>
      <c r="F490" s="70" t="s">
        <v>28</v>
      </c>
      <c r="G490" s="70" t="s">
        <v>223</v>
      </c>
      <c r="H490" s="29">
        <v>45177</v>
      </c>
      <c r="L490" s="76">
        <v>6</v>
      </c>
      <c r="M490" s="21">
        <f t="shared" si="7"/>
        <v>9</v>
      </c>
    </row>
    <row r="491" spans="1:13" x14ac:dyDescent="0.25">
      <c r="A491" s="3" t="s">
        <v>221</v>
      </c>
      <c r="B491" s="18">
        <v>45177</v>
      </c>
      <c r="C491" s="3" t="s">
        <v>23</v>
      </c>
      <c r="D491" s="30">
        <f>1*25</f>
        <v>25</v>
      </c>
      <c r="F491" s="70" t="s">
        <v>28</v>
      </c>
      <c r="G491" s="70" t="s">
        <v>223</v>
      </c>
      <c r="H491" s="29">
        <v>45177</v>
      </c>
      <c r="M491" s="21">
        <f t="shared" si="7"/>
        <v>9</v>
      </c>
    </row>
    <row r="492" spans="1:13" x14ac:dyDescent="0.25">
      <c r="A492" s="3" t="s">
        <v>224</v>
      </c>
      <c r="B492" s="18">
        <v>45165</v>
      </c>
      <c r="C492" s="21" t="s">
        <v>500</v>
      </c>
      <c r="D492" s="30">
        <v>0.55000000000000004</v>
      </c>
      <c r="F492" s="70" t="s">
        <v>28</v>
      </c>
      <c r="G492" s="70" t="s">
        <v>226</v>
      </c>
      <c r="H492" s="29">
        <v>45177</v>
      </c>
      <c r="M492" s="21">
        <f t="shared" si="7"/>
        <v>8</v>
      </c>
    </row>
    <row r="493" spans="1:13" x14ac:dyDescent="0.25">
      <c r="A493" s="3" t="s">
        <v>224</v>
      </c>
      <c r="B493" s="18">
        <v>45162</v>
      </c>
      <c r="C493" s="21" t="s">
        <v>500</v>
      </c>
      <c r="D493" s="30">
        <v>4.3499999999999996</v>
      </c>
      <c r="F493" s="70" t="s">
        <v>28</v>
      </c>
      <c r="G493" s="70" t="s">
        <v>226</v>
      </c>
      <c r="H493" s="29">
        <v>45177</v>
      </c>
      <c r="M493" s="21">
        <f t="shared" si="7"/>
        <v>8</v>
      </c>
    </row>
    <row r="494" spans="1:13" x14ac:dyDescent="0.25">
      <c r="A494" s="3" t="s">
        <v>224</v>
      </c>
      <c r="B494" s="18">
        <v>45162</v>
      </c>
      <c r="C494" s="21" t="s">
        <v>500</v>
      </c>
      <c r="D494" s="30">
        <v>4.3499999999999996</v>
      </c>
      <c r="F494" s="70" t="s">
        <v>28</v>
      </c>
      <c r="G494" s="70" t="s">
        <v>226</v>
      </c>
      <c r="H494" s="29">
        <v>45177</v>
      </c>
      <c r="M494" s="21">
        <f t="shared" si="7"/>
        <v>8</v>
      </c>
    </row>
    <row r="495" spans="1:13" x14ac:dyDescent="0.25">
      <c r="A495" s="3" t="s">
        <v>224</v>
      </c>
      <c r="B495" s="18">
        <v>45162</v>
      </c>
      <c r="C495" s="21" t="s">
        <v>500</v>
      </c>
      <c r="D495" s="30">
        <v>1.7</v>
      </c>
      <c r="F495" s="70" t="s">
        <v>28</v>
      </c>
      <c r="G495" s="70" t="s">
        <v>226</v>
      </c>
      <c r="H495" s="29">
        <v>45177</v>
      </c>
      <c r="M495" s="21">
        <f t="shared" si="7"/>
        <v>8</v>
      </c>
    </row>
    <row r="496" spans="1:13" x14ac:dyDescent="0.25">
      <c r="A496" s="3" t="s">
        <v>224</v>
      </c>
      <c r="B496" s="18">
        <v>45162</v>
      </c>
      <c r="C496" s="21" t="s">
        <v>500</v>
      </c>
      <c r="D496" s="30">
        <v>1.7</v>
      </c>
      <c r="F496" s="70" t="s">
        <v>28</v>
      </c>
      <c r="G496" s="70" t="s">
        <v>226</v>
      </c>
      <c r="H496" s="29">
        <v>45177</v>
      </c>
      <c r="M496" s="21">
        <f t="shared" si="7"/>
        <v>8</v>
      </c>
    </row>
    <row r="497" spans="1:13" x14ac:dyDescent="0.25">
      <c r="A497" s="3" t="s">
        <v>224</v>
      </c>
      <c r="B497" s="18">
        <v>45165</v>
      </c>
      <c r="C497" s="21" t="s">
        <v>500</v>
      </c>
      <c r="D497" s="30">
        <v>4.6500000000000004</v>
      </c>
      <c r="F497" s="70" t="s">
        <v>28</v>
      </c>
      <c r="G497" s="70" t="s">
        <v>226</v>
      </c>
      <c r="H497" s="29">
        <v>45177</v>
      </c>
      <c r="M497" s="21">
        <f t="shared" si="7"/>
        <v>8</v>
      </c>
    </row>
    <row r="498" spans="1:13" x14ac:dyDescent="0.25">
      <c r="A498" s="3" t="s">
        <v>224</v>
      </c>
      <c r="B498" s="18">
        <v>45162</v>
      </c>
      <c r="C498" s="3" t="s">
        <v>22</v>
      </c>
      <c r="D498" s="30">
        <v>80.12</v>
      </c>
      <c r="F498" s="70" t="s">
        <v>28</v>
      </c>
      <c r="G498" s="70" t="s">
        <v>226</v>
      </c>
      <c r="H498" s="29">
        <v>45177</v>
      </c>
      <c r="M498" s="21">
        <f t="shared" si="7"/>
        <v>8</v>
      </c>
    </row>
    <row r="499" spans="1:13" x14ac:dyDescent="0.25">
      <c r="A499" s="3" t="s">
        <v>224</v>
      </c>
      <c r="B499" s="18">
        <v>45163</v>
      </c>
      <c r="C499" s="3" t="s">
        <v>22</v>
      </c>
      <c r="D499" s="30">
        <v>49.72</v>
      </c>
      <c r="F499" s="70" t="s">
        <v>28</v>
      </c>
      <c r="G499" s="70" t="s">
        <v>226</v>
      </c>
      <c r="H499" s="29">
        <v>45177</v>
      </c>
      <c r="M499" s="21">
        <f t="shared" si="7"/>
        <v>8</v>
      </c>
    </row>
    <row r="500" spans="1:13" x14ac:dyDescent="0.25">
      <c r="A500" s="3" t="s">
        <v>224</v>
      </c>
      <c r="B500" s="18">
        <v>45175</v>
      </c>
      <c r="C500" s="3" t="s">
        <v>22</v>
      </c>
      <c r="D500" s="30">
        <v>69.040000000000006</v>
      </c>
      <c r="F500" s="70" t="s">
        <v>28</v>
      </c>
      <c r="G500" s="70" t="s">
        <v>226</v>
      </c>
      <c r="H500" s="29">
        <v>45177</v>
      </c>
      <c r="M500" s="21">
        <f t="shared" si="7"/>
        <v>9</v>
      </c>
    </row>
    <row r="501" spans="1:13" x14ac:dyDescent="0.25">
      <c r="A501" s="3" t="s">
        <v>224</v>
      </c>
      <c r="B501" s="18">
        <v>45165</v>
      </c>
      <c r="C501" s="3" t="s">
        <v>22</v>
      </c>
      <c r="D501" s="30">
        <v>70.16</v>
      </c>
      <c r="F501" s="70" t="s">
        <v>28</v>
      </c>
      <c r="G501" s="70" t="s">
        <v>226</v>
      </c>
      <c r="H501" s="29">
        <v>45177</v>
      </c>
      <c r="M501" s="21">
        <f t="shared" si="7"/>
        <v>8</v>
      </c>
    </row>
    <row r="502" spans="1:13" x14ac:dyDescent="0.25">
      <c r="A502" s="3" t="s">
        <v>224</v>
      </c>
      <c r="B502" s="18">
        <v>45161</v>
      </c>
      <c r="C502" s="3" t="s">
        <v>22</v>
      </c>
      <c r="D502" s="30">
        <v>71.569999999999993</v>
      </c>
      <c r="F502" s="70" t="s">
        <v>28</v>
      </c>
      <c r="G502" s="70" t="s">
        <v>226</v>
      </c>
      <c r="H502" s="29">
        <v>45177</v>
      </c>
      <c r="M502" s="21">
        <f t="shared" si="7"/>
        <v>8</v>
      </c>
    </row>
    <row r="503" spans="1:13" x14ac:dyDescent="0.25">
      <c r="A503" s="3" t="s">
        <v>224</v>
      </c>
      <c r="B503" s="18">
        <v>45177</v>
      </c>
      <c r="C503" s="3" t="s">
        <v>503</v>
      </c>
      <c r="D503" s="30">
        <f>31*2.5</f>
        <v>77.5</v>
      </c>
      <c r="F503" s="70" t="s">
        <v>28</v>
      </c>
      <c r="G503" s="70" t="s">
        <v>227</v>
      </c>
      <c r="H503" s="29">
        <v>45177</v>
      </c>
      <c r="L503" s="76">
        <v>31</v>
      </c>
      <c r="M503" s="21">
        <f t="shared" si="7"/>
        <v>9</v>
      </c>
    </row>
    <row r="504" spans="1:13" x14ac:dyDescent="0.25">
      <c r="A504" s="3" t="s">
        <v>224</v>
      </c>
      <c r="B504" s="18">
        <v>45177</v>
      </c>
      <c r="C504" s="3" t="s">
        <v>112</v>
      </c>
      <c r="D504" s="30">
        <f>42*5</f>
        <v>210</v>
      </c>
      <c r="F504" s="70" t="s">
        <v>28</v>
      </c>
      <c r="G504" s="70" t="s">
        <v>227</v>
      </c>
      <c r="H504" s="29">
        <v>45177</v>
      </c>
      <c r="K504" s="75">
        <v>42</v>
      </c>
      <c r="M504" s="21">
        <f t="shared" si="7"/>
        <v>9</v>
      </c>
    </row>
    <row r="505" spans="1:13" x14ac:dyDescent="0.25">
      <c r="A505" s="3" t="s">
        <v>224</v>
      </c>
      <c r="B505" s="18">
        <v>45177</v>
      </c>
      <c r="C505" s="3" t="s">
        <v>23</v>
      </c>
      <c r="D505" s="30">
        <f>10*25</f>
        <v>250</v>
      </c>
      <c r="F505" s="70" t="s">
        <v>28</v>
      </c>
      <c r="G505" s="70" t="s">
        <v>227</v>
      </c>
      <c r="H505" s="29">
        <v>45177</v>
      </c>
      <c r="M505" s="21">
        <f t="shared" si="7"/>
        <v>9</v>
      </c>
    </row>
    <row r="506" spans="1:13" x14ac:dyDescent="0.25">
      <c r="A506" s="3" t="s">
        <v>57</v>
      </c>
      <c r="B506" s="18">
        <v>45177</v>
      </c>
      <c r="C506" s="3" t="s">
        <v>410</v>
      </c>
      <c r="D506" s="30">
        <f>1076*0.23</f>
        <v>247.48000000000002</v>
      </c>
      <c r="E506" s="24" t="s">
        <v>228</v>
      </c>
      <c r="F506" s="70" t="s">
        <v>28</v>
      </c>
      <c r="G506" s="70" t="s">
        <v>229</v>
      </c>
      <c r="H506" s="29">
        <v>45177</v>
      </c>
      <c r="M506" s="21">
        <f t="shared" si="7"/>
        <v>9</v>
      </c>
    </row>
    <row r="507" spans="1:13" x14ac:dyDescent="0.25">
      <c r="A507" s="3" t="s">
        <v>64</v>
      </c>
      <c r="B507" s="18">
        <v>45176</v>
      </c>
      <c r="C507" s="3" t="s">
        <v>44</v>
      </c>
      <c r="D507" s="30">
        <v>141.69999999999999</v>
      </c>
      <c r="E507" s="24" t="s">
        <v>230</v>
      </c>
      <c r="F507" s="70" t="s">
        <v>28</v>
      </c>
      <c r="G507" s="70" t="s">
        <v>231</v>
      </c>
      <c r="H507" s="29">
        <v>45180</v>
      </c>
      <c r="M507" s="21">
        <f t="shared" si="7"/>
        <v>9</v>
      </c>
    </row>
    <row r="508" spans="1:13" x14ac:dyDescent="0.25">
      <c r="A508" s="3" t="s">
        <v>232</v>
      </c>
      <c r="B508" s="18">
        <v>45176</v>
      </c>
      <c r="C508" s="3" t="s">
        <v>234</v>
      </c>
      <c r="D508" s="30">
        <v>47</v>
      </c>
      <c r="F508" s="70" t="s">
        <v>28</v>
      </c>
      <c r="G508" s="70" t="s">
        <v>236</v>
      </c>
      <c r="H508" s="29">
        <v>45180</v>
      </c>
      <c r="M508" s="21">
        <f t="shared" si="7"/>
        <v>9</v>
      </c>
    </row>
    <row r="509" spans="1:13" x14ac:dyDescent="0.25">
      <c r="A509" s="3" t="s">
        <v>32</v>
      </c>
      <c r="B509" s="18">
        <v>45180</v>
      </c>
      <c r="C509" s="3" t="s">
        <v>44</v>
      </c>
      <c r="D509" s="30">
        <v>113.55</v>
      </c>
      <c r="E509" s="24" t="s">
        <v>239</v>
      </c>
      <c r="F509" s="70" t="s">
        <v>28</v>
      </c>
      <c r="G509" s="70" t="s">
        <v>240</v>
      </c>
      <c r="H509" s="29">
        <v>45180</v>
      </c>
      <c r="M509" s="21">
        <f t="shared" si="7"/>
        <v>9</v>
      </c>
    </row>
    <row r="510" spans="1:13" x14ac:dyDescent="0.25">
      <c r="A510" s="3" t="s">
        <v>32</v>
      </c>
      <c r="B510" s="18">
        <v>45180</v>
      </c>
      <c r="C510" s="21" t="s">
        <v>500</v>
      </c>
      <c r="D510" s="30">
        <v>4.6500000000000004</v>
      </c>
      <c r="F510" s="70" t="s">
        <v>28</v>
      </c>
      <c r="G510" s="70" t="s">
        <v>240</v>
      </c>
      <c r="H510" s="29">
        <v>45180</v>
      </c>
      <c r="M510" s="21">
        <f t="shared" si="7"/>
        <v>9</v>
      </c>
    </row>
    <row r="511" spans="1:13" x14ac:dyDescent="0.25">
      <c r="A511" s="3" t="s">
        <v>32</v>
      </c>
      <c r="B511" s="18">
        <v>45175</v>
      </c>
      <c r="C511" s="3" t="s">
        <v>44</v>
      </c>
      <c r="D511" s="30">
        <v>30.6</v>
      </c>
      <c r="E511" s="24" t="s">
        <v>241</v>
      </c>
      <c r="F511" s="70" t="s">
        <v>28</v>
      </c>
      <c r="G511" s="70" t="s">
        <v>242</v>
      </c>
      <c r="H511" s="29">
        <v>45180</v>
      </c>
      <c r="M511" s="21">
        <f t="shared" si="7"/>
        <v>9</v>
      </c>
    </row>
    <row r="512" spans="1:13" x14ac:dyDescent="0.25">
      <c r="A512" s="3" t="s">
        <v>32</v>
      </c>
      <c r="B512" s="18">
        <v>45176</v>
      </c>
      <c r="C512" s="3" t="s">
        <v>22</v>
      </c>
      <c r="D512" s="30">
        <v>89.81</v>
      </c>
      <c r="F512" s="70" t="s">
        <v>28</v>
      </c>
      <c r="G512" s="70" t="s">
        <v>242</v>
      </c>
      <c r="H512" s="29">
        <v>45180</v>
      </c>
      <c r="M512" s="21">
        <f t="shared" si="7"/>
        <v>9</v>
      </c>
    </row>
    <row r="513" spans="1:13" x14ac:dyDescent="0.25">
      <c r="A513" s="3" t="s">
        <v>32</v>
      </c>
      <c r="B513" s="18">
        <v>45173</v>
      </c>
      <c r="C513" s="3" t="s">
        <v>22</v>
      </c>
      <c r="D513" s="30">
        <v>66.73</v>
      </c>
      <c r="F513" s="70" t="s">
        <v>28</v>
      </c>
      <c r="G513" s="70" t="s">
        <v>242</v>
      </c>
      <c r="H513" s="29">
        <v>45180</v>
      </c>
      <c r="M513" s="21">
        <f t="shared" si="7"/>
        <v>9</v>
      </c>
    </row>
    <row r="514" spans="1:13" x14ac:dyDescent="0.25">
      <c r="A514" s="3" t="s">
        <v>32</v>
      </c>
      <c r="B514" s="18">
        <v>45174</v>
      </c>
      <c r="C514" s="3" t="s">
        <v>21</v>
      </c>
      <c r="D514" s="30">
        <v>73.099999999999994</v>
      </c>
      <c r="F514" s="70" t="s">
        <v>28</v>
      </c>
      <c r="G514" s="70" t="s">
        <v>242</v>
      </c>
      <c r="H514" s="29">
        <v>45180</v>
      </c>
      <c r="M514" s="21">
        <f t="shared" si="7"/>
        <v>9</v>
      </c>
    </row>
    <row r="515" spans="1:13" x14ac:dyDescent="0.25">
      <c r="A515" s="3" t="s">
        <v>32</v>
      </c>
      <c r="B515" s="18">
        <v>45175</v>
      </c>
      <c r="C515" s="3" t="s">
        <v>21</v>
      </c>
      <c r="D515" s="30">
        <v>60.01</v>
      </c>
      <c r="F515" s="70" t="s">
        <v>28</v>
      </c>
      <c r="G515" s="70" t="s">
        <v>242</v>
      </c>
      <c r="H515" s="29">
        <v>45180</v>
      </c>
      <c r="M515" s="21">
        <f t="shared" ref="M515:M578" si="8">MONTH(B515)</f>
        <v>9</v>
      </c>
    </row>
    <row r="516" spans="1:13" x14ac:dyDescent="0.25">
      <c r="A516" s="3" t="s">
        <v>32</v>
      </c>
      <c r="B516" s="18">
        <v>45176</v>
      </c>
      <c r="C516" s="21" t="s">
        <v>500</v>
      </c>
      <c r="D516" s="30">
        <v>13.6</v>
      </c>
      <c r="F516" s="70" t="s">
        <v>28</v>
      </c>
      <c r="G516" s="70" t="s">
        <v>242</v>
      </c>
      <c r="H516" s="29">
        <v>45180</v>
      </c>
      <c r="M516" s="21">
        <f t="shared" si="8"/>
        <v>9</v>
      </c>
    </row>
    <row r="517" spans="1:13" x14ac:dyDescent="0.25">
      <c r="A517" s="3" t="s">
        <v>32</v>
      </c>
      <c r="B517" s="18">
        <v>45176</v>
      </c>
      <c r="C517" s="21" t="s">
        <v>500</v>
      </c>
      <c r="D517" s="30">
        <v>4.6500000000000004</v>
      </c>
      <c r="F517" s="70" t="s">
        <v>28</v>
      </c>
      <c r="G517" s="70" t="s">
        <v>242</v>
      </c>
      <c r="H517" s="29">
        <v>45180</v>
      </c>
      <c r="M517" s="21">
        <f t="shared" si="8"/>
        <v>9</v>
      </c>
    </row>
    <row r="518" spans="1:13" x14ac:dyDescent="0.25">
      <c r="A518" s="3" t="s">
        <v>32</v>
      </c>
      <c r="B518" s="18">
        <v>45176</v>
      </c>
      <c r="C518" s="3" t="s">
        <v>23</v>
      </c>
      <c r="D518" s="30">
        <f>3*30-10</f>
        <v>80</v>
      </c>
      <c r="F518" s="70" t="s">
        <v>28</v>
      </c>
      <c r="G518" s="70" t="s">
        <v>242</v>
      </c>
      <c r="H518" s="29">
        <v>45180</v>
      </c>
      <c r="M518" s="21">
        <f t="shared" si="8"/>
        <v>9</v>
      </c>
    </row>
    <row r="519" spans="1:13" x14ac:dyDescent="0.25">
      <c r="A519" s="3" t="s">
        <v>104</v>
      </c>
      <c r="B519" s="18">
        <v>45171</v>
      </c>
      <c r="C519" s="3" t="s">
        <v>44</v>
      </c>
      <c r="D519" s="30">
        <v>28</v>
      </c>
      <c r="F519" s="70" t="s">
        <v>28</v>
      </c>
      <c r="G519" s="70" t="s">
        <v>245</v>
      </c>
      <c r="H519" s="29">
        <v>45181</v>
      </c>
      <c r="M519" s="21">
        <f t="shared" si="8"/>
        <v>9</v>
      </c>
    </row>
    <row r="520" spans="1:13" x14ac:dyDescent="0.25">
      <c r="A520" s="3" t="s">
        <v>104</v>
      </c>
      <c r="B520" s="18">
        <v>45173</v>
      </c>
      <c r="C520" s="3" t="s">
        <v>44</v>
      </c>
      <c r="D520" s="30">
        <v>73.099999999999994</v>
      </c>
      <c r="F520" s="70" t="s">
        <v>28</v>
      </c>
      <c r="G520" s="70" t="s">
        <v>245</v>
      </c>
      <c r="H520" s="29">
        <v>45181</v>
      </c>
      <c r="M520" s="21">
        <f t="shared" si="8"/>
        <v>9</v>
      </c>
    </row>
    <row r="521" spans="1:13" x14ac:dyDescent="0.25">
      <c r="A521" s="3" t="s">
        <v>104</v>
      </c>
      <c r="B521" s="18">
        <v>45166</v>
      </c>
      <c r="C521" s="3" t="s">
        <v>44</v>
      </c>
      <c r="D521" s="30">
        <v>88.8</v>
      </c>
      <c r="F521" s="70" t="s">
        <v>28</v>
      </c>
      <c r="G521" s="70" t="s">
        <v>245</v>
      </c>
      <c r="H521" s="29">
        <v>45181</v>
      </c>
      <c r="M521" s="21">
        <f t="shared" si="8"/>
        <v>8</v>
      </c>
    </row>
    <row r="522" spans="1:13" x14ac:dyDescent="0.25">
      <c r="A522" s="3" t="s">
        <v>104</v>
      </c>
      <c r="B522" s="18">
        <v>45168</v>
      </c>
      <c r="C522" s="3" t="s">
        <v>44</v>
      </c>
      <c r="D522" s="30">
        <v>49.5</v>
      </c>
      <c r="F522" s="70" t="s">
        <v>28</v>
      </c>
      <c r="G522" s="70" t="s">
        <v>245</v>
      </c>
      <c r="H522" s="29">
        <v>45181</v>
      </c>
      <c r="M522" s="21">
        <f t="shared" si="8"/>
        <v>8</v>
      </c>
    </row>
    <row r="523" spans="1:13" x14ac:dyDescent="0.25">
      <c r="A523" s="3" t="s">
        <v>104</v>
      </c>
      <c r="B523" s="18">
        <v>45180</v>
      </c>
      <c r="C523" s="3" t="s">
        <v>48</v>
      </c>
      <c r="D523" s="30">
        <f>60*2</f>
        <v>120</v>
      </c>
      <c r="E523" s="24" t="s">
        <v>243</v>
      </c>
      <c r="F523" s="70" t="s">
        <v>28</v>
      </c>
      <c r="G523" s="70" t="s">
        <v>245</v>
      </c>
      <c r="H523" s="29">
        <v>45181</v>
      </c>
      <c r="M523" s="21">
        <f t="shared" si="8"/>
        <v>9</v>
      </c>
    </row>
    <row r="524" spans="1:13" x14ac:dyDescent="0.25">
      <c r="A524" s="3" t="s">
        <v>104</v>
      </c>
      <c r="B524" s="18">
        <v>45178</v>
      </c>
      <c r="C524" s="3" t="s">
        <v>48</v>
      </c>
      <c r="D524" s="30">
        <f>5*30</f>
        <v>150</v>
      </c>
      <c r="E524" s="24" t="s">
        <v>244</v>
      </c>
      <c r="F524" s="70" t="s">
        <v>28</v>
      </c>
      <c r="G524" s="70" t="s">
        <v>245</v>
      </c>
      <c r="H524" s="29">
        <v>45181</v>
      </c>
      <c r="M524" s="21">
        <f t="shared" si="8"/>
        <v>9</v>
      </c>
    </row>
    <row r="525" spans="1:13" x14ac:dyDescent="0.25">
      <c r="A525" s="3" t="s">
        <v>29</v>
      </c>
      <c r="B525" s="18">
        <v>45179</v>
      </c>
      <c r="C525" s="21" t="s">
        <v>500</v>
      </c>
      <c r="D525" s="30">
        <v>2.75</v>
      </c>
      <c r="F525" s="70" t="s">
        <v>28</v>
      </c>
      <c r="G525" s="70" t="s">
        <v>247</v>
      </c>
      <c r="H525" s="29">
        <v>45187</v>
      </c>
      <c r="M525" s="21">
        <f t="shared" si="8"/>
        <v>9</v>
      </c>
    </row>
    <row r="526" spans="1:13" x14ac:dyDescent="0.25">
      <c r="A526" s="3" t="s">
        <v>29</v>
      </c>
      <c r="B526" s="18">
        <v>45180</v>
      </c>
      <c r="C526" s="3" t="s">
        <v>44</v>
      </c>
      <c r="D526" s="30">
        <v>49.7</v>
      </c>
      <c r="E526" s="24" t="s">
        <v>246</v>
      </c>
      <c r="F526" s="70" t="s">
        <v>28</v>
      </c>
      <c r="G526" s="70" t="s">
        <v>247</v>
      </c>
      <c r="H526" s="29">
        <v>45187</v>
      </c>
      <c r="M526" s="21">
        <f t="shared" si="8"/>
        <v>9</v>
      </c>
    </row>
    <row r="527" spans="1:13" x14ac:dyDescent="0.25">
      <c r="A527" s="3" t="s">
        <v>29</v>
      </c>
      <c r="B527" s="18">
        <v>45182</v>
      </c>
      <c r="C527" s="3" t="s">
        <v>22</v>
      </c>
      <c r="D527" s="30">
        <v>81</v>
      </c>
      <c r="F527" s="70" t="s">
        <v>28</v>
      </c>
      <c r="G527" s="70" t="s">
        <v>247</v>
      </c>
      <c r="H527" s="29">
        <v>45187</v>
      </c>
      <c r="M527" s="21">
        <f t="shared" si="8"/>
        <v>9</v>
      </c>
    </row>
    <row r="528" spans="1:13" x14ac:dyDescent="0.25">
      <c r="A528" s="3" t="s">
        <v>29</v>
      </c>
      <c r="B528" s="18">
        <v>45184</v>
      </c>
      <c r="C528" s="3" t="s">
        <v>22</v>
      </c>
      <c r="D528" s="30">
        <v>92.78</v>
      </c>
      <c r="F528" s="70" t="s">
        <v>28</v>
      </c>
      <c r="G528" s="70" t="s">
        <v>247</v>
      </c>
      <c r="H528" s="29">
        <v>45187</v>
      </c>
      <c r="M528" s="21">
        <f t="shared" si="8"/>
        <v>9</v>
      </c>
    </row>
    <row r="529" spans="1:13" x14ac:dyDescent="0.25">
      <c r="A529" s="3" t="s">
        <v>29</v>
      </c>
      <c r="B529" s="18">
        <v>45180</v>
      </c>
      <c r="C529" s="3" t="s">
        <v>22</v>
      </c>
      <c r="D529" s="30">
        <v>87.23</v>
      </c>
      <c r="F529" s="70" t="s">
        <v>28</v>
      </c>
      <c r="G529" s="70" t="s">
        <v>247</v>
      </c>
      <c r="H529" s="29">
        <v>45187</v>
      </c>
      <c r="M529" s="21">
        <f t="shared" si="8"/>
        <v>9</v>
      </c>
    </row>
    <row r="530" spans="1:13" x14ac:dyDescent="0.25">
      <c r="A530" s="3" t="s">
        <v>29</v>
      </c>
      <c r="B530" s="18">
        <v>45178</v>
      </c>
      <c r="C530" s="3" t="s">
        <v>22</v>
      </c>
      <c r="D530" s="30">
        <v>85.68</v>
      </c>
      <c r="F530" s="70" t="s">
        <v>28</v>
      </c>
      <c r="G530" s="70" t="s">
        <v>247</v>
      </c>
      <c r="H530" s="29">
        <v>45187</v>
      </c>
      <c r="M530" s="21">
        <f t="shared" si="8"/>
        <v>9</v>
      </c>
    </row>
    <row r="531" spans="1:13" x14ac:dyDescent="0.25">
      <c r="A531" s="3" t="s">
        <v>29</v>
      </c>
      <c r="B531" s="18">
        <v>45181</v>
      </c>
      <c r="C531" s="3" t="s">
        <v>21</v>
      </c>
      <c r="D531" s="30">
        <v>59</v>
      </c>
      <c r="E531" s="24">
        <v>20230912</v>
      </c>
      <c r="F531" s="70" t="s">
        <v>28</v>
      </c>
      <c r="G531" s="70" t="s">
        <v>247</v>
      </c>
      <c r="H531" s="29">
        <v>45187</v>
      </c>
      <c r="M531" s="21">
        <f t="shared" si="8"/>
        <v>9</v>
      </c>
    </row>
    <row r="532" spans="1:13" x14ac:dyDescent="0.25">
      <c r="A532" s="3" t="s">
        <v>29</v>
      </c>
      <c r="B532" s="18">
        <v>45183</v>
      </c>
      <c r="C532" s="3" t="s">
        <v>21</v>
      </c>
      <c r="D532" s="30">
        <v>118</v>
      </c>
      <c r="E532" s="24" t="s">
        <v>248</v>
      </c>
      <c r="F532" s="70" t="s">
        <v>28</v>
      </c>
      <c r="G532" s="70" t="s">
        <v>247</v>
      </c>
      <c r="H532" s="29">
        <v>45187</v>
      </c>
      <c r="M532" s="21">
        <f t="shared" si="8"/>
        <v>9</v>
      </c>
    </row>
    <row r="533" spans="1:13" x14ac:dyDescent="0.25">
      <c r="A533" s="3" t="s">
        <v>29</v>
      </c>
      <c r="B533" s="18">
        <v>45187</v>
      </c>
      <c r="C533" s="3" t="s">
        <v>23</v>
      </c>
      <c r="D533" s="30">
        <f>7*30-10</f>
        <v>200</v>
      </c>
      <c r="F533" s="70" t="s">
        <v>28</v>
      </c>
      <c r="G533" s="70" t="s">
        <v>247</v>
      </c>
      <c r="H533" s="29">
        <v>45187</v>
      </c>
      <c r="M533" s="21">
        <f t="shared" si="8"/>
        <v>9</v>
      </c>
    </row>
    <row r="534" spans="1:13" x14ac:dyDescent="0.25">
      <c r="A534" s="3" t="s">
        <v>32</v>
      </c>
      <c r="B534" s="18">
        <v>45185</v>
      </c>
      <c r="C534" s="3" t="s">
        <v>48</v>
      </c>
      <c r="D534" s="30">
        <v>45.6</v>
      </c>
      <c r="E534" s="24" t="s">
        <v>249</v>
      </c>
      <c r="F534" s="70" t="s">
        <v>28</v>
      </c>
      <c r="G534" s="70" t="s">
        <v>250</v>
      </c>
      <c r="H534" s="29">
        <v>45187</v>
      </c>
      <c r="M534" s="21">
        <f t="shared" si="8"/>
        <v>9</v>
      </c>
    </row>
    <row r="535" spans="1:13" x14ac:dyDescent="0.25">
      <c r="A535" s="3" t="s">
        <v>32</v>
      </c>
      <c r="B535" s="18">
        <v>45182</v>
      </c>
      <c r="C535" s="3" t="s">
        <v>44</v>
      </c>
      <c r="D535" s="30">
        <v>57.62</v>
      </c>
      <c r="F535" s="70" t="s">
        <v>28</v>
      </c>
      <c r="G535" s="70" t="s">
        <v>250</v>
      </c>
      <c r="H535" s="29">
        <v>45187</v>
      </c>
      <c r="M535" s="21">
        <f t="shared" si="8"/>
        <v>9</v>
      </c>
    </row>
    <row r="536" spans="1:13" x14ac:dyDescent="0.25">
      <c r="A536" s="3" t="s">
        <v>32</v>
      </c>
      <c r="B536" s="18">
        <v>45184</v>
      </c>
      <c r="C536" s="3" t="s">
        <v>21</v>
      </c>
      <c r="D536" s="30">
        <v>64.8</v>
      </c>
      <c r="F536" s="70" t="s">
        <v>28</v>
      </c>
      <c r="G536" s="70" t="s">
        <v>250</v>
      </c>
      <c r="H536" s="29">
        <v>45187</v>
      </c>
      <c r="M536" s="21">
        <f t="shared" si="8"/>
        <v>9</v>
      </c>
    </row>
    <row r="537" spans="1:13" x14ac:dyDescent="0.25">
      <c r="A537" s="3" t="s">
        <v>32</v>
      </c>
      <c r="B537" s="18">
        <v>45187</v>
      </c>
      <c r="C537" s="3" t="s">
        <v>23</v>
      </c>
      <c r="D537" s="30">
        <f>3*30-10</f>
        <v>80</v>
      </c>
      <c r="F537" s="70" t="s">
        <v>28</v>
      </c>
      <c r="G537" s="70" t="s">
        <v>250</v>
      </c>
      <c r="H537" s="29">
        <v>45187</v>
      </c>
      <c r="M537" s="21">
        <f t="shared" si="8"/>
        <v>9</v>
      </c>
    </row>
    <row r="538" spans="1:13" x14ac:dyDescent="0.25">
      <c r="A538" s="3" t="s">
        <v>69</v>
      </c>
      <c r="B538" s="18">
        <v>45184</v>
      </c>
      <c r="C538" s="21" t="s">
        <v>500</v>
      </c>
      <c r="D538" s="30">
        <v>2</v>
      </c>
      <c r="F538" s="70" t="s">
        <v>28</v>
      </c>
      <c r="G538" s="70" t="s">
        <v>251</v>
      </c>
      <c r="H538" s="29">
        <v>45187</v>
      </c>
      <c r="M538" s="21">
        <f t="shared" si="8"/>
        <v>9</v>
      </c>
    </row>
    <row r="539" spans="1:13" x14ac:dyDescent="0.25">
      <c r="A539" s="3" t="s">
        <v>69</v>
      </c>
      <c r="B539" s="18">
        <v>45184</v>
      </c>
      <c r="C539" s="21" t="s">
        <v>500</v>
      </c>
      <c r="D539" s="30">
        <v>0.35</v>
      </c>
      <c r="F539" s="70" t="s">
        <v>28</v>
      </c>
      <c r="G539" s="70" t="s">
        <v>251</v>
      </c>
      <c r="H539" s="29">
        <v>45187</v>
      </c>
      <c r="M539" s="21">
        <f t="shared" si="8"/>
        <v>9</v>
      </c>
    </row>
    <row r="540" spans="1:13" x14ac:dyDescent="0.25">
      <c r="A540" s="3" t="s">
        <v>69</v>
      </c>
      <c r="B540" s="18">
        <v>45185</v>
      </c>
      <c r="C540" s="21" t="s">
        <v>500</v>
      </c>
      <c r="D540" s="30">
        <v>2.35</v>
      </c>
      <c r="F540" s="70" t="s">
        <v>28</v>
      </c>
      <c r="G540" s="70" t="s">
        <v>251</v>
      </c>
      <c r="H540" s="29">
        <v>45187</v>
      </c>
      <c r="M540" s="21">
        <f t="shared" si="8"/>
        <v>9</v>
      </c>
    </row>
    <row r="541" spans="1:13" x14ac:dyDescent="0.25">
      <c r="A541" s="3" t="s">
        <v>69</v>
      </c>
      <c r="B541" s="18">
        <v>45185</v>
      </c>
      <c r="C541" s="3" t="s">
        <v>44</v>
      </c>
      <c r="D541" s="30">
        <v>52</v>
      </c>
      <c r="E541" s="24" t="s">
        <v>254</v>
      </c>
      <c r="F541" s="70" t="s">
        <v>28</v>
      </c>
      <c r="G541" s="70" t="s">
        <v>251</v>
      </c>
      <c r="H541" s="29">
        <v>45187</v>
      </c>
      <c r="M541" s="21">
        <f t="shared" si="8"/>
        <v>9</v>
      </c>
    </row>
    <row r="542" spans="1:13" x14ac:dyDescent="0.25">
      <c r="A542" s="3" t="s">
        <v>69</v>
      </c>
      <c r="B542" s="18">
        <v>45184</v>
      </c>
      <c r="C542" s="3" t="s">
        <v>44</v>
      </c>
      <c r="D542" s="30">
        <v>172.45</v>
      </c>
      <c r="F542" s="70" t="s">
        <v>28</v>
      </c>
      <c r="G542" s="70" t="s">
        <v>251</v>
      </c>
      <c r="H542" s="29">
        <v>45187</v>
      </c>
      <c r="M542" s="21">
        <f t="shared" si="8"/>
        <v>9</v>
      </c>
    </row>
    <row r="543" spans="1:13" x14ac:dyDescent="0.25">
      <c r="A543" s="3" t="s">
        <v>69</v>
      </c>
      <c r="B543" s="18">
        <v>45184</v>
      </c>
      <c r="C543" s="3" t="s">
        <v>44</v>
      </c>
      <c r="D543" s="30">
        <v>163.65</v>
      </c>
      <c r="F543" s="70" t="s">
        <v>28</v>
      </c>
      <c r="G543" s="70" t="s">
        <v>251</v>
      </c>
      <c r="H543" s="29">
        <v>45187</v>
      </c>
      <c r="M543" s="21">
        <f t="shared" si="8"/>
        <v>9</v>
      </c>
    </row>
    <row r="544" spans="1:13" x14ac:dyDescent="0.25">
      <c r="A544" s="3" t="s">
        <v>69</v>
      </c>
      <c r="B544" s="18">
        <v>45184</v>
      </c>
      <c r="C544" s="3" t="s">
        <v>44</v>
      </c>
      <c r="D544" s="30">
        <v>362.5</v>
      </c>
      <c r="F544" s="70" t="s">
        <v>28</v>
      </c>
      <c r="G544" s="70" t="s">
        <v>251</v>
      </c>
      <c r="H544" s="29">
        <v>45187</v>
      </c>
      <c r="M544" s="21">
        <f t="shared" si="8"/>
        <v>9</v>
      </c>
    </row>
    <row r="545" spans="1:13" x14ac:dyDescent="0.25">
      <c r="A545" s="3" t="s">
        <v>69</v>
      </c>
      <c r="B545" s="18">
        <v>45184</v>
      </c>
      <c r="C545" s="3" t="s">
        <v>44</v>
      </c>
      <c r="D545" s="30">
        <v>85</v>
      </c>
      <c r="E545" s="24" t="s">
        <v>253</v>
      </c>
      <c r="F545" s="70" t="s">
        <v>28</v>
      </c>
      <c r="G545" s="70" t="s">
        <v>251</v>
      </c>
      <c r="H545" s="29">
        <v>45187</v>
      </c>
      <c r="M545" s="21">
        <f t="shared" si="8"/>
        <v>9</v>
      </c>
    </row>
    <row r="546" spans="1:13" x14ac:dyDescent="0.25">
      <c r="A546" s="3" t="s">
        <v>69</v>
      </c>
      <c r="B546" s="18">
        <v>45183</v>
      </c>
      <c r="C546" s="3" t="s">
        <v>48</v>
      </c>
      <c r="D546" s="30">
        <v>27.8</v>
      </c>
      <c r="E546" s="24" t="s">
        <v>164</v>
      </c>
      <c r="F546" s="70" t="s">
        <v>28</v>
      </c>
      <c r="G546" s="70" t="s">
        <v>251</v>
      </c>
      <c r="H546" s="29">
        <v>45187</v>
      </c>
      <c r="M546" s="21">
        <f t="shared" si="8"/>
        <v>9</v>
      </c>
    </row>
    <row r="547" spans="1:13" x14ac:dyDescent="0.25">
      <c r="A547" s="3" t="s">
        <v>69</v>
      </c>
      <c r="B547" s="18">
        <v>45182</v>
      </c>
      <c r="C547" s="3" t="s">
        <v>48</v>
      </c>
      <c r="D547" s="30">
        <v>171</v>
      </c>
      <c r="E547" s="24" t="s">
        <v>252</v>
      </c>
      <c r="F547" s="70" t="s">
        <v>28</v>
      </c>
      <c r="G547" s="70" t="s">
        <v>251</v>
      </c>
      <c r="H547" s="29">
        <v>45187</v>
      </c>
      <c r="M547" s="21">
        <f t="shared" si="8"/>
        <v>9</v>
      </c>
    </row>
    <row r="548" spans="1:13" x14ac:dyDescent="0.25">
      <c r="A548" s="3" t="s">
        <v>69</v>
      </c>
      <c r="B548" s="18">
        <v>45187</v>
      </c>
      <c r="C548" s="3" t="s">
        <v>23</v>
      </c>
      <c r="D548" s="30">
        <f>30*2</f>
        <v>60</v>
      </c>
      <c r="F548" s="70" t="s">
        <v>28</v>
      </c>
      <c r="G548" s="70" t="s">
        <v>251</v>
      </c>
      <c r="H548" s="29">
        <v>45187</v>
      </c>
      <c r="M548" s="21">
        <f t="shared" si="8"/>
        <v>9</v>
      </c>
    </row>
    <row r="549" spans="1:13" x14ac:dyDescent="0.25">
      <c r="A549" s="3" t="s">
        <v>69</v>
      </c>
      <c r="B549" s="18">
        <v>45184</v>
      </c>
      <c r="C549" s="21" t="s">
        <v>500</v>
      </c>
      <c r="D549" s="30">
        <v>2.25</v>
      </c>
      <c r="F549" s="70" t="s">
        <v>28</v>
      </c>
      <c r="G549" s="70" t="s">
        <v>255</v>
      </c>
      <c r="H549" s="29">
        <v>45194</v>
      </c>
      <c r="M549" s="21">
        <f t="shared" si="8"/>
        <v>9</v>
      </c>
    </row>
    <row r="550" spans="1:13" x14ac:dyDescent="0.25">
      <c r="A550" s="3" t="s">
        <v>69</v>
      </c>
      <c r="B550" s="18">
        <v>45185</v>
      </c>
      <c r="C550" s="3" t="s">
        <v>22</v>
      </c>
      <c r="D550" s="30">
        <v>62.83</v>
      </c>
      <c r="F550" s="70" t="s">
        <v>28</v>
      </c>
      <c r="G550" s="70" t="s">
        <v>255</v>
      </c>
      <c r="H550" s="29">
        <v>45194</v>
      </c>
      <c r="M550" s="21">
        <f t="shared" si="8"/>
        <v>9</v>
      </c>
    </row>
    <row r="551" spans="1:13" x14ac:dyDescent="0.25">
      <c r="A551" s="3" t="s">
        <v>69</v>
      </c>
      <c r="B551" s="18">
        <v>45188</v>
      </c>
      <c r="C551" s="3" t="s">
        <v>22</v>
      </c>
      <c r="D551" s="30">
        <v>88.91</v>
      </c>
      <c r="F551" s="70" t="s">
        <v>28</v>
      </c>
      <c r="G551" s="70" t="s">
        <v>255</v>
      </c>
      <c r="H551" s="29">
        <v>45194</v>
      </c>
      <c r="M551" s="21">
        <f t="shared" si="8"/>
        <v>9</v>
      </c>
    </row>
    <row r="552" spans="1:13" x14ac:dyDescent="0.25">
      <c r="A552" s="3" t="s">
        <v>69</v>
      </c>
      <c r="B552" s="18">
        <v>45190</v>
      </c>
      <c r="C552" s="3" t="s">
        <v>21</v>
      </c>
      <c r="D552" s="30">
        <v>62</v>
      </c>
      <c r="F552" s="70" t="s">
        <v>28</v>
      </c>
      <c r="G552" s="70" t="s">
        <v>255</v>
      </c>
      <c r="H552" s="29">
        <v>45194</v>
      </c>
      <c r="M552" s="21">
        <f t="shared" si="8"/>
        <v>9</v>
      </c>
    </row>
    <row r="553" spans="1:13" x14ac:dyDescent="0.25">
      <c r="A553" s="3" t="s">
        <v>69</v>
      </c>
      <c r="B553" s="18">
        <v>45190</v>
      </c>
      <c r="C553" s="3" t="s">
        <v>22</v>
      </c>
      <c r="D553" s="30">
        <v>82.73</v>
      </c>
      <c r="F553" s="70" t="s">
        <v>28</v>
      </c>
      <c r="G553" s="70" t="s">
        <v>255</v>
      </c>
      <c r="H553" s="29">
        <v>45194</v>
      </c>
      <c r="M553" s="21">
        <f t="shared" si="8"/>
        <v>9</v>
      </c>
    </row>
    <row r="554" spans="1:13" x14ac:dyDescent="0.25">
      <c r="A554" s="3" t="s">
        <v>69</v>
      </c>
      <c r="B554" s="18">
        <v>45192</v>
      </c>
      <c r="C554" s="3" t="s">
        <v>23</v>
      </c>
      <c r="D554" s="30">
        <f>3*30</f>
        <v>90</v>
      </c>
      <c r="E554" s="24" t="s">
        <v>256</v>
      </c>
      <c r="F554" s="70" t="s">
        <v>28</v>
      </c>
      <c r="G554" s="70" t="s">
        <v>255</v>
      </c>
      <c r="H554" s="29">
        <v>45194</v>
      </c>
      <c r="M554" s="21">
        <f t="shared" si="8"/>
        <v>9</v>
      </c>
    </row>
    <row r="555" spans="1:13" x14ac:dyDescent="0.25">
      <c r="A555" s="3" t="s">
        <v>11</v>
      </c>
      <c r="B555" s="18">
        <v>45187</v>
      </c>
      <c r="C555" s="3" t="s">
        <v>44</v>
      </c>
      <c r="D555" s="30">
        <v>219</v>
      </c>
      <c r="E555" s="24" t="s">
        <v>258</v>
      </c>
      <c r="F555" s="70" t="s">
        <v>28</v>
      </c>
      <c r="G555" s="70" t="s">
        <v>265</v>
      </c>
      <c r="H555" s="29">
        <v>45194</v>
      </c>
      <c r="M555" s="21">
        <f t="shared" si="8"/>
        <v>9</v>
      </c>
    </row>
    <row r="556" spans="1:13" x14ac:dyDescent="0.25">
      <c r="A556" s="3" t="s">
        <v>11</v>
      </c>
      <c r="B556" s="18">
        <v>45189</v>
      </c>
      <c r="C556" s="3" t="s">
        <v>44</v>
      </c>
      <c r="D556" s="30">
        <v>146.80000000000001</v>
      </c>
      <c r="E556" s="24" t="s">
        <v>259</v>
      </c>
      <c r="F556" s="70" t="s">
        <v>28</v>
      </c>
      <c r="G556" s="70" t="s">
        <v>265</v>
      </c>
      <c r="H556" s="29">
        <v>45194</v>
      </c>
      <c r="M556" s="21">
        <f t="shared" si="8"/>
        <v>9</v>
      </c>
    </row>
    <row r="557" spans="1:13" x14ac:dyDescent="0.25">
      <c r="A557" s="3" t="s">
        <v>11</v>
      </c>
      <c r="B557" s="18">
        <v>45186</v>
      </c>
      <c r="C557" s="3" t="s">
        <v>44</v>
      </c>
      <c r="D557" s="30">
        <v>33.909999999999997</v>
      </c>
      <c r="E557" s="24" t="s">
        <v>260</v>
      </c>
      <c r="F557" s="70" t="s">
        <v>28</v>
      </c>
      <c r="G557" s="70" t="s">
        <v>265</v>
      </c>
      <c r="H557" s="29">
        <v>45194</v>
      </c>
      <c r="M557" s="21">
        <f t="shared" si="8"/>
        <v>9</v>
      </c>
    </row>
    <row r="558" spans="1:13" x14ac:dyDescent="0.25">
      <c r="A558" s="3" t="s">
        <v>11</v>
      </c>
      <c r="B558" s="18">
        <v>45183</v>
      </c>
      <c r="C558" s="3" t="s">
        <v>44</v>
      </c>
      <c r="D558" s="30">
        <v>89</v>
      </c>
      <c r="E558" s="24" t="s">
        <v>261</v>
      </c>
      <c r="F558" s="70" t="s">
        <v>28</v>
      </c>
      <c r="G558" s="70" t="s">
        <v>265</v>
      </c>
      <c r="H558" s="29">
        <v>45194</v>
      </c>
      <c r="M558" s="21">
        <f t="shared" si="8"/>
        <v>9</v>
      </c>
    </row>
    <row r="559" spans="1:13" x14ac:dyDescent="0.25">
      <c r="A559" s="3" t="s">
        <v>11</v>
      </c>
      <c r="B559" s="18">
        <v>45185</v>
      </c>
      <c r="C559" s="3" t="s">
        <v>44</v>
      </c>
      <c r="D559" s="30">
        <v>37.200000000000003</v>
      </c>
      <c r="E559" s="24" t="s">
        <v>262</v>
      </c>
      <c r="F559" s="70" t="s">
        <v>28</v>
      </c>
      <c r="G559" s="70" t="s">
        <v>265</v>
      </c>
      <c r="H559" s="29">
        <v>45194</v>
      </c>
      <c r="M559" s="21">
        <f t="shared" si="8"/>
        <v>9</v>
      </c>
    </row>
    <row r="560" spans="1:13" x14ac:dyDescent="0.25">
      <c r="A560" s="3" t="s">
        <v>11</v>
      </c>
      <c r="B560" s="18">
        <v>45191</v>
      </c>
      <c r="C560" s="3" t="s">
        <v>44</v>
      </c>
      <c r="D560" s="30">
        <v>286.5</v>
      </c>
      <c r="E560" s="24" t="s">
        <v>263</v>
      </c>
      <c r="F560" s="70" t="s">
        <v>28</v>
      </c>
      <c r="G560" s="70" t="s">
        <v>265</v>
      </c>
      <c r="H560" s="29">
        <v>45194</v>
      </c>
      <c r="M560" s="21">
        <f t="shared" si="8"/>
        <v>9</v>
      </c>
    </row>
    <row r="561" spans="1:13" x14ac:dyDescent="0.25">
      <c r="A561" s="3" t="s">
        <v>11</v>
      </c>
      <c r="B561" s="18">
        <v>45191</v>
      </c>
      <c r="C561" s="3" t="s">
        <v>22</v>
      </c>
      <c r="D561" s="30">
        <v>119.32</v>
      </c>
      <c r="F561" s="70" t="s">
        <v>28</v>
      </c>
      <c r="G561" s="70" t="s">
        <v>265</v>
      </c>
      <c r="H561" s="29">
        <v>45194</v>
      </c>
      <c r="M561" s="21">
        <f t="shared" si="8"/>
        <v>9</v>
      </c>
    </row>
    <row r="562" spans="1:13" x14ac:dyDescent="0.25">
      <c r="A562" s="3" t="s">
        <v>11</v>
      </c>
      <c r="B562" s="18">
        <v>45191</v>
      </c>
      <c r="C562" s="3" t="s">
        <v>22</v>
      </c>
      <c r="D562" s="30">
        <v>18.239999999999998</v>
      </c>
      <c r="F562" s="70" t="s">
        <v>28</v>
      </c>
      <c r="G562" s="70" t="s">
        <v>265</v>
      </c>
      <c r="H562" s="29">
        <v>45194</v>
      </c>
      <c r="M562" s="21">
        <f t="shared" si="8"/>
        <v>9</v>
      </c>
    </row>
    <row r="563" spans="1:13" x14ac:dyDescent="0.25">
      <c r="A563" s="3" t="s">
        <v>11</v>
      </c>
      <c r="B563" s="18">
        <v>45186</v>
      </c>
      <c r="C563" s="3" t="s">
        <v>22</v>
      </c>
      <c r="D563" s="30">
        <v>114.33</v>
      </c>
      <c r="F563" s="70" t="s">
        <v>28</v>
      </c>
      <c r="G563" s="70" t="s">
        <v>265</v>
      </c>
      <c r="H563" s="29">
        <v>45194</v>
      </c>
      <c r="M563" s="21">
        <f t="shared" si="8"/>
        <v>9</v>
      </c>
    </row>
    <row r="564" spans="1:13" x14ac:dyDescent="0.25">
      <c r="A564" s="3" t="s">
        <v>11</v>
      </c>
      <c r="B564" s="18">
        <v>45184</v>
      </c>
      <c r="C564" s="3" t="s">
        <v>22</v>
      </c>
      <c r="D564" s="30">
        <v>137.63999999999999</v>
      </c>
      <c r="F564" s="70" t="s">
        <v>28</v>
      </c>
      <c r="G564" s="70" t="s">
        <v>265</v>
      </c>
      <c r="H564" s="29">
        <v>45194</v>
      </c>
      <c r="M564" s="21">
        <f t="shared" si="8"/>
        <v>9</v>
      </c>
    </row>
    <row r="565" spans="1:13" x14ac:dyDescent="0.25">
      <c r="A565" s="3" t="s">
        <v>11</v>
      </c>
      <c r="B565" s="18">
        <v>45181</v>
      </c>
      <c r="C565" s="3" t="s">
        <v>22</v>
      </c>
      <c r="D565" s="30">
        <v>125.02</v>
      </c>
      <c r="F565" s="70" t="s">
        <v>28</v>
      </c>
      <c r="G565" s="70" t="s">
        <v>265</v>
      </c>
      <c r="H565" s="29">
        <v>45194</v>
      </c>
      <c r="M565" s="21">
        <f t="shared" si="8"/>
        <v>9</v>
      </c>
    </row>
    <row r="566" spans="1:13" x14ac:dyDescent="0.25">
      <c r="A566" s="3" t="s">
        <v>11</v>
      </c>
      <c r="B566" s="18">
        <v>45193</v>
      </c>
      <c r="C566" s="3" t="s">
        <v>22</v>
      </c>
      <c r="D566" s="30">
        <v>132.08000000000001</v>
      </c>
      <c r="F566" s="70" t="s">
        <v>28</v>
      </c>
      <c r="G566" s="70" t="s">
        <v>265</v>
      </c>
      <c r="H566" s="29">
        <v>45194</v>
      </c>
      <c r="M566" s="21">
        <f t="shared" si="8"/>
        <v>9</v>
      </c>
    </row>
    <row r="567" spans="1:13" x14ac:dyDescent="0.25">
      <c r="A567" s="3" t="s">
        <v>11</v>
      </c>
      <c r="B567" s="18">
        <v>45188</v>
      </c>
      <c r="C567" s="3" t="s">
        <v>22</v>
      </c>
      <c r="D567" s="30">
        <v>85.43</v>
      </c>
      <c r="F567" s="70" t="s">
        <v>28</v>
      </c>
      <c r="G567" s="70" t="s">
        <v>265</v>
      </c>
      <c r="H567" s="29">
        <v>45194</v>
      </c>
      <c r="M567" s="21">
        <f t="shared" si="8"/>
        <v>9</v>
      </c>
    </row>
    <row r="568" spans="1:13" x14ac:dyDescent="0.25">
      <c r="A568" s="3" t="s">
        <v>11</v>
      </c>
      <c r="B568" s="18">
        <v>45185</v>
      </c>
      <c r="C568" s="3" t="s">
        <v>21</v>
      </c>
      <c r="D568" s="30">
        <v>137</v>
      </c>
      <c r="E568" s="24" t="s">
        <v>264</v>
      </c>
      <c r="F568" s="70" t="s">
        <v>28</v>
      </c>
      <c r="G568" s="70" t="s">
        <v>265</v>
      </c>
      <c r="H568" s="29">
        <v>45194</v>
      </c>
      <c r="M568" s="21">
        <f t="shared" si="8"/>
        <v>9</v>
      </c>
    </row>
    <row r="569" spans="1:13" x14ac:dyDescent="0.25">
      <c r="A569" s="3" t="s">
        <v>11</v>
      </c>
      <c r="B569" s="18">
        <v>45194</v>
      </c>
      <c r="C569" s="3" t="s">
        <v>23</v>
      </c>
      <c r="D569" s="30">
        <f>9*30-6*10</f>
        <v>210</v>
      </c>
      <c r="E569" s="24" t="s">
        <v>266</v>
      </c>
      <c r="F569" s="70" t="s">
        <v>28</v>
      </c>
      <c r="G569" s="70" t="s">
        <v>265</v>
      </c>
      <c r="H569" s="29">
        <v>45194</v>
      </c>
      <c r="M569" s="21">
        <f t="shared" si="8"/>
        <v>9</v>
      </c>
    </row>
    <row r="570" spans="1:13" x14ac:dyDescent="0.25">
      <c r="A570" s="3" t="s">
        <v>224</v>
      </c>
      <c r="B570" s="18">
        <v>45188</v>
      </c>
      <c r="C570" s="3" t="s">
        <v>22</v>
      </c>
      <c r="D570" s="30">
        <v>69.27</v>
      </c>
      <c r="F570" s="70" t="s">
        <v>28</v>
      </c>
      <c r="G570" s="70" t="s">
        <v>268</v>
      </c>
      <c r="H570" s="29">
        <v>45195</v>
      </c>
      <c r="I570" s="22">
        <v>45179</v>
      </c>
      <c r="J570" s="22">
        <v>45195</v>
      </c>
      <c r="M570" s="21">
        <f t="shared" si="8"/>
        <v>9</v>
      </c>
    </row>
    <row r="571" spans="1:13" x14ac:dyDescent="0.25">
      <c r="A571" s="3" t="s">
        <v>224</v>
      </c>
      <c r="B571" s="18">
        <v>45188</v>
      </c>
      <c r="C571" s="3" t="s">
        <v>129</v>
      </c>
      <c r="D571" s="30">
        <v>5.75</v>
      </c>
      <c r="E571" s="24" t="s">
        <v>267</v>
      </c>
      <c r="F571" s="70" t="s">
        <v>28</v>
      </c>
      <c r="G571" s="70" t="s">
        <v>268</v>
      </c>
      <c r="H571" s="29">
        <v>45195</v>
      </c>
      <c r="I571" s="22">
        <v>45179</v>
      </c>
      <c r="J571" s="22">
        <v>45195</v>
      </c>
      <c r="M571" s="21">
        <f t="shared" si="8"/>
        <v>9</v>
      </c>
    </row>
    <row r="572" spans="1:13" x14ac:dyDescent="0.25">
      <c r="A572" s="3" t="s">
        <v>224</v>
      </c>
      <c r="B572" s="18">
        <v>45186</v>
      </c>
      <c r="C572" s="3" t="s">
        <v>22</v>
      </c>
      <c r="D572" s="30">
        <v>53.87</v>
      </c>
      <c r="F572" s="70" t="s">
        <v>28</v>
      </c>
      <c r="G572" s="70" t="s">
        <v>268</v>
      </c>
      <c r="H572" s="29">
        <v>45195</v>
      </c>
      <c r="I572" s="22">
        <v>45179</v>
      </c>
      <c r="J572" s="22">
        <v>45195</v>
      </c>
      <c r="M572" s="21">
        <f t="shared" si="8"/>
        <v>9</v>
      </c>
    </row>
    <row r="573" spans="1:13" x14ac:dyDescent="0.25">
      <c r="A573" s="3" t="s">
        <v>224</v>
      </c>
      <c r="B573" s="18">
        <v>45193</v>
      </c>
      <c r="C573" s="3" t="s">
        <v>22</v>
      </c>
      <c r="D573" s="30">
        <v>38.36</v>
      </c>
      <c r="F573" s="70" t="s">
        <v>28</v>
      </c>
      <c r="G573" s="70" t="s">
        <v>268</v>
      </c>
      <c r="H573" s="29">
        <v>45195</v>
      </c>
      <c r="I573" s="22">
        <v>45179</v>
      </c>
      <c r="J573" s="22">
        <v>45195</v>
      </c>
      <c r="M573" s="21">
        <f t="shared" si="8"/>
        <v>9</v>
      </c>
    </row>
    <row r="574" spans="1:13" x14ac:dyDescent="0.25">
      <c r="A574" s="3" t="s">
        <v>224</v>
      </c>
      <c r="B574" s="18">
        <v>45185</v>
      </c>
      <c r="C574" s="3" t="s">
        <v>22</v>
      </c>
      <c r="D574" s="30">
        <v>47.17</v>
      </c>
      <c r="F574" s="70" t="s">
        <v>28</v>
      </c>
      <c r="G574" s="70" t="s">
        <v>268</v>
      </c>
      <c r="H574" s="29">
        <v>45195</v>
      </c>
      <c r="I574" s="22">
        <v>45179</v>
      </c>
      <c r="J574" s="22">
        <v>45195</v>
      </c>
      <c r="M574" s="21">
        <f t="shared" si="8"/>
        <v>9</v>
      </c>
    </row>
    <row r="575" spans="1:13" x14ac:dyDescent="0.25">
      <c r="A575" s="3" t="s">
        <v>224</v>
      </c>
      <c r="B575" s="18">
        <v>45194</v>
      </c>
      <c r="C575" s="3" t="s">
        <v>22</v>
      </c>
      <c r="D575" s="30">
        <v>78.400000000000006</v>
      </c>
      <c r="F575" s="70" t="s">
        <v>28</v>
      </c>
      <c r="G575" s="70" t="s">
        <v>268</v>
      </c>
      <c r="H575" s="29">
        <v>45195</v>
      </c>
      <c r="I575" s="22">
        <v>45179</v>
      </c>
      <c r="J575" s="22">
        <v>45195</v>
      </c>
      <c r="M575" s="21">
        <f t="shared" si="8"/>
        <v>9</v>
      </c>
    </row>
    <row r="576" spans="1:13" x14ac:dyDescent="0.25">
      <c r="A576" s="3" t="s">
        <v>224</v>
      </c>
      <c r="B576" s="18">
        <v>45187</v>
      </c>
      <c r="C576" s="3" t="s">
        <v>22</v>
      </c>
      <c r="D576" s="30">
        <v>71.17</v>
      </c>
      <c r="F576" s="70" t="s">
        <v>28</v>
      </c>
      <c r="G576" s="70" t="s">
        <v>268</v>
      </c>
      <c r="H576" s="29">
        <v>45195</v>
      </c>
      <c r="I576" s="22">
        <v>45179</v>
      </c>
      <c r="J576" s="22">
        <v>45195</v>
      </c>
      <c r="M576" s="21">
        <f t="shared" si="8"/>
        <v>9</v>
      </c>
    </row>
    <row r="577" spans="1:13" x14ac:dyDescent="0.25">
      <c r="A577" s="3" t="s">
        <v>224</v>
      </c>
      <c r="B577" s="18">
        <v>45192</v>
      </c>
      <c r="C577" s="3" t="s">
        <v>22</v>
      </c>
      <c r="D577" s="30">
        <v>63.92</v>
      </c>
      <c r="F577" s="70" t="s">
        <v>28</v>
      </c>
      <c r="G577" s="70" t="s">
        <v>268</v>
      </c>
      <c r="H577" s="29">
        <v>45195</v>
      </c>
      <c r="I577" s="22">
        <v>45179</v>
      </c>
      <c r="J577" s="22">
        <v>45195</v>
      </c>
      <c r="M577" s="21">
        <f t="shared" si="8"/>
        <v>9</v>
      </c>
    </row>
    <row r="578" spans="1:13" x14ac:dyDescent="0.25">
      <c r="A578" s="3" t="s">
        <v>224</v>
      </c>
      <c r="B578" s="18">
        <v>45183</v>
      </c>
      <c r="C578" s="3" t="s">
        <v>22</v>
      </c>
      <c r="D578" s="30">
        <v>56.08</v>
      </c>
      <c r="F578" s="70" t="s">
        <v>28</v>
      </c>
      <c r="G578" s="70" t="s">
        <v>268</v>
      </c>
      <c r="H578" s="29">
        <v>45195</v>
      </c>
      <c r="I578" s="22">
        <v>45179</v>
      </c>
      <c r="J578" s="22">
        <v>45195</v>
      </c>
      <c r="M578" s="21">
        <f t="shared" si="8"/>
        <v>9</v>
      </c>
    </row>
    <row r="579" spans="1:13" x14ac:dyDescent="0.25">
      <c r="A579" s="3" t="s">
        <v>224</v>
      </c>
      <c r="B579" s="18">
        <v>45195</v>
      </c>
      <c r="C579" s="3" t="s">
        <v>503</v>
      </c>
      <c r="D579" s="30">
        <f>(5+9+5)*2.5</f>
        <v>47.5</v>
      </c>
      <c r="F579" s="70" t="s">
        <v>28</v>
      </c>
      <c r="G579" s="70" t="s">
        <v>271</v>
      </c>
      <c r="H579" s="29">
        <v>45195</v>
      </c>
      <c r="I579" s="22">
        <v>45179</v>
      </c>
      <c r="J579" s="22">
        <v>45195</v>
      </c>
      <c r="L579" s="76">
        <v>19</v>
      </c>
      <c r="M579" s="21">
        <f t="shared" ref="M579:M642" si="9">MONTH(B579)</f>
        <v>9</v>
      </c>
    </row>
    <row r="580" spans="1:13" x14ac:dyDescent="0.25">
      <c r="A580" s="3" t="s">
        <v>224</v>
      </c>
      <c r="B580" s="18">
        <v>45195</v>
      </c>
      <c r="C580" s="3" t="s">
        <v>112</v>
      </c>
      <c r="D580" s="30">
        <f>(8+4+7+5+15+4+11)*5</f>
        <v>270</v>
      </c>
      <c r="F580" s="70" t="s">
        <v>28</v>
      </c>
      <c r="G580" s="70" t="s">
        <v>271</v>
      </c>
      <c r="H580" s="29">
        <v>45195</v>
      </c>
      <c r="I580" s="22">
        <v>45179</v>
      </c>
      <c r="J580" s="22">
        <v>45195</v>
      </c>
      <c r="K580" s="75">
        <v>54</v>
      </c>
      <c r="M580" s="21">
        <f t="shared" si="9"/>
        <v>9</v>
      </c>
    </row>
    <row r="581" spans="1:13" x14ac:dyDescent="0.25">
      <c r="A581" s="3" t="s">
        <v>224</v>
      </c>
      <c r="B581" s="18">
        <v>45195</v>
      </c>
      <c r="C581" s="3" t="s">
        <v>23</v>
      </c>
      <c r="D581" s="30">
        <f>16*25+15</f>
        <v>415</v>
      </c>
      <c r="F581" s="70" t="s">
        <v>28</v>
      </c>
      <c r="G581" s="70" t="s">
        <v>271</v>
      </c>
      <c r="H581" s="29">
        <v>45195</v>
      </c>
      <c r="I581" s="22">
        <v>45179</v>
      </c>
      <c r="J581" s="22">
        <v>45195</v>
      </c>
      <c r="M581" s="21">
        <f t="shared" si="9"/>
        <v>9</v>
      </c>
    </row>
    <row r="582" spans="1:13" x14ac:dyDescent="0.25">
      <c r="A582" s="3" t="s">
        <v>221</v>
      </c>
      <c r="B582" s="18">
        <v>45195</v>
      </c>
      <c r="C582" s="3" t="s">
        <v>112</v>
      </c>
      <c r="D582" s="30">
        <f>12*5</f>
        <v>60</v>
      </c>
      <c r="F582" s="70" t="s">
        <v>28</v>
      </c>
      <c r="G582" s="70" t="s">
        <v>273</v>
      </c>
      <c r="H582" s="29">
        <v>45195</v>
      </c>
      <c r="I582" s="22">
        <v>45179</v>
      </c>
      <c r="J582" s="22">
        <v>45183</v>
      </c>
      <c r="K582" s="75">
        <v>12</v>
      </c>
      <c r="M582" s="21">
        <f t="shared" si="9"/>
        <v>9</v>
      </c>
    </row>
    <row r="583" spans="1:13" x14ac:dyDescent="0.25">
      <c r="A583" s="3" t="s">
        <v>221</v>
      </c>
      <c r="B583" s="18">
        <v>45195</v>
      </c>
      <c r="C583" s="3" t="s">
        <v>503</v>
      </c>
      <c r="D583" s="30">
        <f>5*2.5</f>
        <v>12.5</v>
      </c>
      <c r="F583" s="70" t="s">
        <v>28</v>
      </c>
      <c r="G583" s="70" t="s">
        <v>273</v>
      </c>
      <c r="H583" s="29">
        <v>45195</v>
      </c>
      <c r="I583" s="22">
        <v>45179</v>
      </c>
      <c r="J583" s="22">
        <v>45183</v>
      </c>
      <c r="L583" s="76">
        <v>5</v>
      </c>
      <c r="M583" s="21">
        <f t="shared" si="9"/>
        <v>9</v>
      </c>
    </row>
    <row r="584" spans="1:13" x14ac:dyDescent="0.25">
      <c r="A584" s="3" t="s">
        <v>221</v>
      </c>
      <c r="B584" s="18">
        <v>45195</v>
      </c>
      <c r="C584" s="3" t="s">
        <v>48</v>
      </c>
      <c r="D584" s="30">
        <v>15.4</v>
      </c>
      <c r="E584" s="24" t="s">
        <v>272</v>
      </c>
      <c r="F584" s="70" t="s">
        <v>28</v>
      </c>
      <c r="G584" s="70" t="s">
        <v>273</v>
      </c>
      <c r="H584" s="29">
        <v>45195</v>
      </c>
      <c r="I584" s="22">
        <v>45179</v>
      </c>
      <c r="J584" s="22">
        <v>45183</v>
      </c>
      <c r="M584" s="21">
        <f t="shared" si="9"/>
        <v>9</v>
      </c>
    </row>
    <row r="585" spans="1:13" x14ac:dyDescent="0.25">
      <c r="A585" s="3" t="s">
        <v>221</v>
      </c>
      <c r="B585" s="18">
        <v>45195</v>
      </c>
      <c r="C585" s="3" t="s">
        <v>23</v>
      </c>
      <c r="D585" s="30">
        <f>5*25</f>
        <v>125</v>
      </c>
      <c r="F585" s="70" t="s">
        <v>28</v>
      </c>
      <c r="G585" s="70" t="s">
        <v>273</v>
      </c>
      <c r="H585" s="29">
        <v>45195</v>
      </c>
      <c r="I585" s="22">
        <v>45179</v>
      </c>
      <c r="J585" s="22">
        <v>45183</v>
      </c>
      <c r="M585" s="21">
        <f t="shared" si="9"/>
        <v>9</v>
      </c>
    </row>
    <row r="586" spans="1:13" x14ac:dyDescent="0.25">
      <c r="A586" s="3" t="s">
        <v>57</v>
      </c>
      <c r="B586" s="18">
        <v>45195</v>
      </c>
      <c r="C586" s="3" t="s">
        <v>410</v>
      </c>
      <c r="D586" s="30">
        <f>1871*0.23</f>
        <v>430.33000000000004</v>
      </c>
      <c r="E586" s="24" t="s">
        <v>274</v>
      </c>
      <c r="F586" s="70" t="s">
        <v>28</v>
      </c>
      <c r="G586" s="70" t="s">
        <v>275</v>
      </c>
      <c r="H586" s="29">
        <v>45195</v>
      </c>
      <c r="I586" s="22">
        <v>45179</v>
      </c>
      <c r="J586" s="22">
        <v>45183</v>
      </c>
      <c r="M586" s="21">
        <f t="shared" si="9"/>
        <v>9</v>
      </c>
    </row>
    <row r="587" spans="1:13" x14ac:dyDescent="0.25">
      <c r="A587" s="3" t="s">
        <v>57</v>
      </c>
      <c r="B587" s="18">
        <v>45195</v>
      </c>
      <c r="C587" s="3" t="s">
        <v>112</v>
      </c>
      <c r="D587" s="30">
        <f>(8+4+7+5+15+4+11)*7</f>
        <v>378</v>
      </c>
      <c r="F587" s="70" t="s">
        <v>28</v>
      </c>
      <c r="G587" s="70" t="s">
        <v>276</v>
      </c>
      <c r="H587" s="29">
        <v>45195</v>
      </c>
      <c r="I587" s="22">
        <v>45179</v>
      </c>
      <c r="J587" s="22">
        <v>45183</v>
      </c>
      <c r="K587" s="75">
        <v>54</v>
      </c>
      <c r="M587" s="21">
        <f t="shared" si="9"/>
        <v>9</v>
      </c>
    </row>
    <row r="588" spans="1:13" x14ac:dyDescent="0.25">
      <c r="A588" s="3" t="s">
        <v>57</v>
      </c>
      <c r="B588" s="18">
        <v>45195</v>
      </c>
      <c r="C588" s="3" t="s">
        <v>503</v>
      </c>
      <c r="D588" s="30">
        <f>(5+9+5)*3.5</f>
        <v>66.5</v>
      </c>
      <c r="F588" s="70" t="s">
        <v>28</v>
      </c>
      <c r="G588" s="70" t="s">
        <v>276</v>
      </c>
      <c r="H588" s="29">
        <v>45195</v>
      </c>
      <c r="I588" s="22">
        <v>45179</v>
      </c>
      <c r="J588" s="22">
        <v>45183</v>
      </c>
      <c r="L588" s="76">
        <v>19</v>
      </c>
      <c r="M588" s="21">
        <f t="shared" si="9"/>
        <v>9</v>
      </c>
    </row>
    <row r="589" spans="1:13" x14ac:dyDescent="0.25">
      <c r="A589" s="3" t="s">
        <v>57</v>
      </c>
      <c r="B589" s="18">
        <v>45195</v>
      </c>
      <c r="C589" s="3" t="s">
        <v>23</v>
      </c>
      <c r="D589" s="30">
        <f>16*25+15</f>
        <v>415</v>
      </c>
      <c r="F589" s="70" t="s">
        <v>28</v>
      </c>
      <c r="G589" s="70" t="s">
        <v>276</v>
      </c>
      <c r="H589" s="29">
        <v>45195</v>
      </c>
      <c r="I589" s="22">
        <v>45179</v>
      </c>
      <c r="J589" s="22">
        <v>45183</v>
      </c>
      <c r="M589" s="21">
        <f t="shared" si="9"/>
        <v>9</v>
      </c>
    </row>
    <row r="590" spans="1:13" x14ac:dyDescent="0.25">
      <c r="A590" s="3" t="s">
        <v>57</v>
      </c>
      <c r="B590" s="18">
        <v>45182</v>
      </c>
      <c r="C590" s="21" t="s">
        <v>500</v>
      </c>
      <c r="D590" s="30">
        <v>1.1499999999999999</v>
      </c>
      <c r="F590" s="70" t="s">
        <v>28</v>
      </c>
      <c r="G590" s="70" t="s">
        <v>282</v>
      </c>
      <c r="H590" s="29">
        <v>45195</v>
      </c>
      <c r="I590" s="22">
        <v>45179</v>
      </c>
      <c r="J590" s="22">
        <v>45183</v>
      </c>
      <c r="M590" s="21">
        <f t="shared" si="9"/>
        <v>9</v>
      </c>
    </row>
    <row r="591" spans="1:13" x14ac:dyDescent="0.25">
      <c r="A591" s="3" t="s">
        <v>57</v>
      </c>
      <c r="B591" s="18">
        <v>45179</v>
      </c>
      <c r="C591" s="3" t="s">
        <v>48</v>
      </c>
      <c r="D591" s="30">
        <v>3</v>
      </c>
      <c r="E591" s="24" t="s">
        <v>277</v>
      </c>
      <c r="F591" s="70" t="s">
        <v>28</v>
      </c>
      <c r="G591" s="70" t="s">
        <v>282</v>
      </c>
      <c r="H591" s="29">
        <v>45195</v>
      </c>
      <c r="I591" s="22">
        <v>45179</v>
      </c>
      <c r="J591" s="22">
        <v>45183</v>
      </c>
      <c r="M591" s="21">
        <f t="shared" si="9"/>
        <v>9</v>
      </c>
    </row>
    <row r="592" spans="1:13" x14ac:dyDescent="0.25">
      <c r="A592" s="3" t="s">
        <v>57</v>
      </c>
      <c r="B592" s="18">
        <v>45170</v>
      </c>
      <c r="C592" s="3" t="s">
        <v>22</v>
      </c>
      <c r="D592" s="30">
        <v>40</v>
      </c>
      <c r="F592" s="70" t="s">
        <v>28</v>
      </c>
      <c r="G592" s="70" t="s">
        <v>282</v>
      </c>
      <c r="H592" s="29">
        <v>45195</v>
      </c>
      <c r="I592" s="22">
        <v>45179</v>
      </c>
      <c r="J592" s="22">
        <v>45183</v>
      </c>
      <c r="M592" s="21">
        <f t="shared" si="9"/>
        <v>9</v>
      </c>
    </row>
    <row r="593" spans="1:13" x14ac:dyDescent="0.25">
      <c r="A593" s="3" t="s">
        <v>57</v>
      </c>
      <c r="B593" s="18">
        <v>45192</v>
      </c>
      <c r="C593" s="3" t="s">
        <v>21</v>
      </c>
      <c r="D593" s="30">
        <v>114.76</v>
      </c>
      <c r="E593" s="24" t="s">
        <v>278</v>
      </c>
      <c r="F593" s="70" t="s">
        <v>28</v>
      </c>
      <c r="G593" s="70" t="s">
        <v>282</v>
      </c>
      <c r="H593" s="29">
        <v>45195</v>
      </c>
      <c r="I593" s="22">
        <v>45179</v>
      </c>
      <c r="J593" s="22">
        <v>45183</v>
      </c>
      <c r="M593" s="21">
        <f t="shared" si="9"/>
        <v>9</v>
      </c>
    </row>
    <row r="594" spans="1:13" x14ac:dyDescent="0.25">
      <c r="A594" s="3" t="s">
        <v>57</v>
      </c>
      <c r="B594" s="18">
        <v>45191</v>
      </c>
      <c r="C594" s="3" t="s">
        <v>21</v>
      </c>
      <c r="D594" s="30">
        <v>60.01</v>
      </c>
      <c r="E594" s="24" t="s">
        <v>100</v>
      </c>
      <c r="F594" s="70" t="s">
        <v>28</v>
      </c>
      <c r="G594" s="70" t="s">
        <v>282</v>
      </c>
      <c r="H594" s="29">
        <v>45195</v>
      </c>
      <c r="I594" s="22">
        <v>45179</v>
      </c>
      <c r="J594" s="22">
        <v>45183</v>
      </c>
      <c r="M594" s="21">
        <f t="shared" si="9"/>
        <v>9</v>
      </c>
    </row>
    <row r="595" spans="1:13" x14ac:dyDescent="0.25">
      <c r="A595" s="3" t="s">
        <v>57</v>
      </c>
      <c r="B595" s="18">
        <v>45190</v>
      </c>
      <c r="C595" s="3" t="s">
        <v>21</v>
      </c>
      <c r="D595" s="30">
        <v>57.96</v>
      </c>
      <c r="F595" s="70" t="s">
        <v>28</v>
      </c>
      <c r="G595" s="70" t="s">
        <v>282</v>
      </c>
      <c r="H595" s="29">
        <v>45195</v>
      </c>
      <c r="I595" s="22">
        <v>45179</v>
      </c>
      <c r="J595" s="22">
        <v>45183</v>
      </c>
      <c r="M595" s="21">
        <f t="shared" si="9"/>
        <v>9</v>
      </c>
    </row>
    <row r="596" spans="1:13" x14ac:dyDescent="0.25">
      <c r="A596" s="3" t="s">
        <v>57</v>
      </c>
      <c r="B596" s="18">
        <v>45189</v>
      </c>
      <c r="C596" s="3" t="s">
        <v>21</v>
      </c>
      <c r="D596" s="30">
        <v>40</v>
      </c>
      <c r="F596" s="70" t="s">
        <v>28</v>
      </c>
      <c r="G596" s="70" t="s">
        <v>282</v>
      </c>
      <c r="H596" s="29">
        <v>45195</v>
      </c>
      <c r="I596" s="22">
        <v>45179</v>
      </c>
      <c r="J596" s="22">
        <v>45183</v>
      </c>
      <c r="M596" s="21">
        <f t="shared" si="9"/>
        <v>9</v>
      </c>
    </row>
    <row r="597" spans="1:13" x14ac:dyDescent="0.25">
      <c r="A597" s="3" t="s">
        <v>57</v>
      </c>
      <c r="B597" s="18">
        <v>45188</v>
      </c>
      <c r="C597" s="3" t="s">
        <v>21</v>
      </c>
      <c r="D597" s="30">
        <v>60</v>
      </c>
      <c r="F597" s="70" t="s">
        <v>28</v>
      </c>
      <c r="G597" s="70" t="s">
        <v>282</v>
      </c>
      <c r="H597" s="29">
        <v>45195</v>
      </c>
      <c r="I597" s="22">
        <v>45179</v>
      </c>
      <c r="J597" s="22">
        <v>45183</v>
      </c>
      <c r="M597" s="21">
        <f t="shared" si="9"/>
        <v>9</v>
      </c>
    </row>
    <row r="598" spans="1:13" x14ac:dyDescent="0.25">
      <c r="A598" s="3" t="s">
        <v>57</v>
      </c>
      <c r="B598" s="18">
        <v>45186</v>
      </c>
      <c r="C598" s="3" t="s">
        <v>21</v>
      </c>
      <c r="D598" s="30">
        <v>54</v>
      </c>
      <c r="F598" s="70" t="s">
        <v>28</v>
      </c>
      <c r="G598" s="70" t="s">
        <v>282</v>
      </c>
      <c r="H598" s="29">
        <v>45195</v>
      </c>
      <c r="I598" s="22">
        <v>45179</v>
      </c>
      <c r="J598" s="22">
        <v>45183</v>
      </c>
      <c r="M598" s="21">
        <f t="shared" si="9"/>
        <v>9</v>
      </c>
    </row>
    <row r="599" spans="1:13" x14ac:dyDescent="0.25">
      <c r="A599" s="3" t="s">
        <v>57</v>
      </c>
      <c r="B599" s="18">
        <v>45185</v>
      </c>
      <c r="C599" s="3" t="s">
        <v>21</v>
      </c>
      <c r="D599" s="30">
        <v>65.12</v>
      </c>
      <c r="F599" s="70" t="s">
        <v>28</v>
      </c>
      <c r="G599" s="70" t="s">
        <v>282</v>
      </c>
      <c r="H599" s="29">
        <v>45195</v>
      </c>
      <c r="I599" s="22">
        <v>45179</v>
      </c>
      <c r="J599" s="22">
        <v>45183</v>
      </c>
      <c r="M599" s="21">
        <f t="shared" si="9"/>
        <v>9</v>
      </c>
    </row>
    <row r="600" spans="1:13" x14ac:dyDescent="0.25">
      <c r="A600" s="3" t="s">
        <v>57</v>
      </c>
      <c r="B600" s="18">
        <v>45184</v>
      </c>
      <c r="C600" s="3" t="s">
        <v>21</v>
      </c>
      <c r="D600" s="30">
        <v>118.8</v>
      </c>
      <c r="E600" s="24" t="s">
        <v>279</v>
      </c>
      <c r="F600" s="70" t="s">
        <v>28</v>
      </c>
      <c r="G600" s="70" t="s">
        <v>282</v>
      </c>
      <c r="H600" s="29">
        <v>45195</v>
      </c>
      <c r="I600" s="22">
        <v>45179</v>
      </c>
      <c r="J600" s="22">
        <v>45183</v>
      </c>
      <c r="M600" s="21">
        <f t="shared" si="9"/>
        <v>9</v>
      </c>
    </row>
    <row r="601" spans="1:13" x14ac:dyDescent="0.25">
      <c r="A601" s="3" t="s">
        <v>57</v>
      </c>
      <c r="B601" s="18">
        <v>45183</v>
      </c>
      <c r="C601" s="3" t="s">
        <v>21</v>
      </c>
      <c r="D601" s="30">
        <v>71.48</v>
      </c>
      <c r="E601" s="24" t="s">
        <v>281</v>
      </c>
      <c r="F601" s="70" t="s">
        <v>28</v>
      </c>
      <c r="G601" s="70" t="s">
        <v>282</v>
      </c>
      <c r="H601" s="29">
        <v>45195</v>
      </c>
      <c r="I601" s="22">
        <v>45179</v>
      </c>
      <c r="J601" s="22">
        <v>45183</v>
      </c>
      <c r="M601" s="21">
        <f t="shared" si="9"/>
        <v>9</v>
      </c>
    </row>
    <row r="602" spans="1:13" x14ac:dyDescent="0.25">
      <c r="A602" s="3" t="s">
        <v>57</v>
      </c>
      <c r="B602" s="18">
        <v>45181</v>
      </c>
      <c r="C602" s="3" t="s">
        <v>21</v>
      </c>
      <c r="D602" s="30">
        <v>80.19</v>
      </c>
      <c r="F602" s="70" t="s">
        <v>28</v>
      </c>
      <c r="G602" s="70" t="s">
        <v>282</v>
      </c>
      <c r="H602" s="29">
        <v>45195</v>
      </c>
      <c r="I602" s="22">
        <v>45179</v>
      </c>
      <c r="J602" s="22">
        <v>45183</v>
      </c>
      <c r="M602" s="21">
        <f t="shared" si="9"/>
        <v>9</v>
      </c>
    </row>
    <row r="603" spans="1:13" x14ac:dyDescent="0.25">
      <c r="A603" s="3" t="s">
        <v>57</v>
      </c>
      <c r="B603" s="18">
        <v>45180</v>
      </c>
      <c r="C603" s="3" t="s">
        <v>21</v>
      </c>
      <c r="D603" s="30">
        <v>81</v>
      </c>
      <c r="E603" s="24" t="s">
        <v>280</v>
      </c>
      <c r="F603" s="70" t="s">
        <v>28</v>
      </c>
      <c r="G603" s="70" t="s">
        <v>282</v>
      </c>
      <c r="H603" s="29">
        <v>45195</v>
      </c>
      <c r="I603" s="22">
        <v>45179</v>
      </c>
      <c r="J603" s="22">
        <v>45183</v>
      </c>
      <c r="M603" s="21">
        <f t="shared" si="9"/>
        <v>9</v>
      </c>
    </row>
    <row r="604" spans="1:13" x14ac:dyDescent="0.25">
      <c r="A604" s="3" t="s">
        <v>57</v>
      </c>
      <c r="B604" s="18">
        <v>45179</v>
      </c>
      <c r="C604" s="3" t="s">
        <v>21</v>
      </c>
      <c r="D604" s="30">
        <v>78</v>
      </c>
      <c r="E604" s="24" t="s">
        <v>83</v>
      </c>
      <c r="F604" s="70" t="s">
        <v>28</v>
      </c>
      <c r="G604" s="70" t="s">
        <v>282</v>
      </c>
      <c r="H604" s="29">
        <v>45195</v>
      </c>
      <c r="I604" s="22">
        <v>45179</v>
      </c>
      <c r="J604" s="22">
        <v>45183</v>
      </c>
      <c r="M604" s="21">
        <f t="shared" si="9"/>
        <v>9</v>
      </c>
    </row>
    <row r="605" spans="1:13" x14ac:dyDescent="0.25">
      <c r="A605" s="3" t="s">
        <v>29</v>
      </c>
      <c r="B605" s="18">
        <v>45190</v>
      </c>
      <c r="C605" s="21" t="s">
        <v>500</v>
      </c>
      <c r="D605" s="30">
        <v>3.6</v>
      </c>
      <c r="F605" s="70" t="s">
        <v>28</v>
      </c>
      <c r="G605" s="70" t="s">
        <v>297</v>
      </c>
      <c r="H605" s="29">
        <v>45198</v>
      </c>
      <c r="I605" s="22">
        <v>45190</v>
      </c>
      <c r="J605" s="22">
        <v>45196</v>
      </c>
      <c r="M605" s="21">
        <f t="shared" si="9"/>
        <v>9</v>
      </c>
    </row>
    <row r="606" spans="1:13" x14ac:dyDescent="0.25">
      <c r="A606" s="3" t="s">
        <v>29</v>
      </c>
      <c r="B606" s="18">
        <v>45192</v>
      </c>
      <c r="C606" s="21" t="s">
        <v>500</v>
      </c>
      <c r="D606" s="30">
        <v>1</v>
      </c>
      <c r="F606" s="70" t="s">
        <v>28</v>
      </c>
      <c r="G606" s="70" t="s">
        <v>297</v>
      </c>
      <c r="H606" s="29">
        <v>45198</v>
      </c>
      <c r="I606" s="22">
        <v>45190</v>
      </c>
      <c r="J606" s="22">
        <v>45196</v>
      </c>
      <c r="M606" s="21">
        <f t="shared" si="9"/>
        <v>9</v>
      </c>
    </row>
    <row r="607" spans="1:13" x14ac:dyDescent="0.25">
      <c r="A607" s="3" t="s">
        <v>29</v>
      </c>
      <c r="B607" s="18">
        <v>45191</v>
      </c>
      <c r="C607" s="21" t="s">
        <v>500</v>
      </c>
      <c r="D607" s="30">
        <v>3</v>
      </c>
      <c r="F607" s="70" t="s">
        <v>28</v>
      </c>
      <c r="G607" s="70" t="s">
        <v>297</v>
      </c>
      <c r="H607" s="29">
        <v>45198</v>
      </c>
      <c r="I607" s="22">
        <v>45190</v>
      </c>
      <c r="J607" s="22">
        <v>45196</v>
      </c>
      <c r="M607" s="21">
        <f t="shared" si="9"/>
        <v>9</v>
      </c>
    </row>
    <row r="608" spans="1:13" x14ac:dyDescent="0.25">
      <c r="A608" s="3" t="s">
        <v>29</v>
      </c>
      <c r="B608" s="18">
        <v>45195</v>
      </c>
      <c r="C608" s="21" t="s">
        <v>500</v>
      </c>
      <c r="D608" s="30">
        <v>4.3499999999999996</v>
      </c>
      <c r="F608" s="70" t="s">
        <v>28</v>
      </c>
      <c r="G608" s="70" t="s">
        <v>297</v>
      </c>
      <c r="H608" s="29">
        <v>45198</v>
      </c>
      <c r="I608" s="22">
        <v>45190</v>
      </c>
      <c r="J608" s="22">
        <v>45196</v>
      </c>
      <c r="M608" s="21">
        <f t="shared" si="9"/>
        <v>9</v>
      </c>
    </row>
    <row r="609" spans="1:13" x14ac:dyDescent="0.25">
      <c r="A609" s="3" t="s">
        <v>29</v>
      </c>
      <c r="B609" s="18">
        <v>45195</v>
      </c>
      <c r="C609" s="21" t="s">
        <v>500</v>
      </c>
      <c r="D609" s="30">
        <v>4.3499999999999996</v>
      </c>
      <c r="F609" s="70" t="s">
        <v>28</v>
      </c>
      <c r="G609" s="70" t="s">
        <v>297</v>
      </c>
      <c r="H609" s="29">
        <v>45198</v>
      </c>
      <c r="I609" s="22">
        <v>45190</v>
      </c>
      <c r="J609" s="22">
        <v>45196</v>
      </c>
      <c r="M609" s="21">
        <f t="shared" si="9"/>
        <v>9</v>
      </c>
    </row>
    <row r="610" spans="1:13" x14ac:dyDescent="0.25">
      <c r="A610" s="3" t="s">
        <v>29</v>
      </c>
      <c r="B610" s="18">
        <v>45194</v>
      </c>
      <c r="C610" s="21" t="s">
        <v>500</v>
      </c>
      <c r="D610" s="30">
        <v>4.3499999999999996</v>
      </c>
      <c r="F610" s="70" t="s">
        <v>28</v>
      </c>
      <c r="G610" s="70" t="s">
        <v>297</v>
      </c>
      <c r="H610" s="29">
        <v>45198</v>
      </c>
      <c r="I610" s="22">
        <v>45190</v>
      </c>
      <c r="J610" s="22">
        <v>45196</v>
      </c>
      <c r="M610" s="21">
        <f t="shared" si="9"/>
        <v>9</v>
      </c>
    </row>
    <row r="611" spans="1:13" x14ac:dyDescent="0.25">
      <c r="A611" s="3" t="s">
        <v>29</v>
      </c>
      <c r="B611" s="18">
        <v>45194</v>
      </c>
      <c r="C611" s="21" t="s">
        <v>500</v>
      </c>
      <c r="D611" s="30">
        <v>4.3499999999999996</v>
      </c>
      <c r="F611" s="70" t="s">
        <v>28</v>
      </c>
      <c r="G611" s="70" t="s">
        <v>297</v>
      </c>
      <c r="H611" s="29">
        <v>45198</v>
      </c>
      <c r="I611" s="22">
        <v>45190</v>
      </c>
      <c r="J611" s="22">
        <v>45196</v>
      </c>
      <c r="M611" s="21">
        <f t="shared" si="9"/>
        <v>9</v>
      </c>
    </row>
    <row r="612" spans="1:13" x14ac:dyDescent="0.25">
      <c r="A612" s="3" t="s">
        <v>29</v>
      </c>
      <c r="B612" s="18">
        <v>45195</v>
      </c>
      <c r="C612" s="21" t="s">
        <v>500</v>
      </c>
      <c r="D612" s="30">
        <v>4.3499999999999996</v>
      </c>
      <c r="F612" s="70" t="s">
        <v>28</v>
      </c>
      <c r="G612" s="70" t="s">
        <v>297</v>
      </c>
      <c r="H612" s="29">
        <v>45198</v>
      </c>
      <c r="I612" s="22">
        <v>45190</v>
      </c>
      <c r="J612" s="22">
        <v>45196</v>
      </c>
      <c r="M612" s="21">
        <f t="shared" si="9"/>
        <v>9</v>
      </c>
    </row>
    <row r="613" spans="1:13" x14ac:dyDescent="0.25">
      <c r="A613" s="3" t="s">
        <v>29</v>
      </c>
      <c r="B613" s="18">
        <v>45190</v>
      </c>
      <c r="C613" s="21" t="s">
        <v>500</v>
      </c>
      <c r="D613" s="30">
        <v>13.6</v>
      </c>
      <c r="F613" s="70" t="s">
        <v>28</v>
      </c>
      <c r="G613" s="70" t="s">
        <v>297</v>
      </c>
      <c r="H613" s="29">
        <v>45198</v>
      </c>
      <c r="I613" s="22">
        <v>45190</v>
      </c>
      <c r="J613" s="22">
        <v>45196</v>
      </c>
      <c r="M613" s="21">
        <f t="shared" si="9"/>
        <v>9</v>
      </c>
    </row>
    <row r="614" spans="1:13" x14ac:dyDescent="0.25">
      <c r="A614" s="3" t="s">
        <v>29</v>
      </c>
      <c r="B614" s="18">
        <v>45190</v>
      </c>
      <c r="C614" s="21" t="s">
        <v>500</v>
      </c>
      <c r="D614" s="30">
        <v>1.35</v>
      </c>
      <c r="F614" s="70" t="s">
        <v>28</v>
      </c>
      <c r="G614" s="70" t="s">
        <v>297</v>
      </c>
      <c r="H614" s="29">
        <v>45198</v>
      </c>
      <c r="I614" s="22">
        <v>45190</v>
      </c>
      <c r="J614" s="22">
        <v>45196</v>
      </c>
      <c r="M614" s="21">
        <f t="shared" si="9"/>
        <v>9</v>
      </c>
    </row>
    <row r="615" spans="1:13" x14ac:dyDescent="0.25">
      <c r="A615" s="3" t="s">
        <v>29</v>
      </c>
      <c r="B615" s="18">
        <v>45190</v>
      </c>
      <c r="C615" s="21" t="s">
        <v>500</v>
      </c>
      <c r="D615" s="30">
        <v>4.6500000000000004</v>
      </c>
      <c r="F615" s="70" t="s">
        <v>28</v>
      </c>
      <c r="G615" s="70" t="s">
        <v>297</v>
      </c>
      <c r="H615" s="29">
        <v>45198</v>
      </c>
      <c r="I615" s="22">
        <v>45190</v>
      </c>
      <c r="J615" s="22">
        <v>45196</v>
      </c>
      <c r="M615" s="21">
        <f t="shared" si="9"/>
        <v>9</v>
      </c>
    </row>
    <row r="616" spans="1:13" x14ac:dyDescent="0.25">
      <c r="A616" s="3" t="s">
        <v>29</v>
      </c>
      <c r="B616" s="18">
        <v>45190</v>
      </c>
      <c r="C616" s="3" t="s">
        <v>44</v>
      </c>
      <c r="D616" s="30">
        <v>79.2</v>
      </c>
      <c r="E616" s="24" t="s">
        <v>295</v>
      </c>
      <c r="F616" s="70" t="s">
        <v>28</v>
      </c>
      <c r="G616" s="70" t="s">
        <v>297</v>
      </c>
      <c r="H616" s="29">
        <v>45198</v>
      </c>
      <c r="I616" s="22">
        <v>45190</v>
      </c>
      <c r="J616" s="22">
        <v>45196</v>
      </c>
      <c r="M616" s="21">
        <f t="shared" si="9"/>
        <v>9</v>
      </c>
    </row>
    <row r="617" spans="1:13" x14ac:dyDescent="0.25">
      <c r="A617" s="3" t="s">
        <v>29</v>
      </c>
      <c r="B617" s="18">
        <v>45191</v>
      </c>
      <c r="C617" s="3" t="s">
        <v>22</v>
      </c>
      <c r="D617" s="30">
        <v>82.05</v>
      </c>
      <c r="F617" s="70" t="s">
        <v>28</v>
      </c>
      <c r="G617" s="70" t="s">
        <v>297</v>
      </c>
      <c r="H617" s="29">
        <v>45198</v>
      </c>
      <c r="I617" s="22">
        <v>45190</v>
      </c>
      <c r="J617" s="22">
        <v>45196</v>
      </c>
      <c r="M617" s="21">
        <f t="shared" si="9"/>
        <v>9</v>
      </c>
    </row>
    <row r="618" spans="1:13" x14ac:dyDescent="0.25">
      <c r="A618" s="3" t="s">
        <v>29</v>
      </c>
      <c r="B618" s="18">
        <v>45190</v>
      </c>
      <c r="C618" s="3" t="s">
        <v>22</v>
      </c>
      <c r="D618" s="30">
        <v>77.89</v>
      </c>
      <c r="F618" s="70" t="s">
        <v>28</v>
      </c>
      <c r="G618" s="70" t="s">
        <v>297</v>
      </c>
      <c r="H618" s="29">
        <v>45198</v>
      </c>
      <c r="I618" s="22">
        <v>45190</v>
      </c>
      <c r="J618" s="22">
        <v>45196</v>
      </c>
      <c r="M618" s="21">
        <f t="shared" si="9"/>
        <v>9</v>
      </c>
    </row>
    <row r="619" spans="1:13" x14ac:dyDescent="0.25">
      <c r="A619" s="3" t="s">
        <v>29</v>
      </c>
      <c r="B619" s="18">
        <v>45193</v>
      </c>
      <c r="C619" s="3" t="s">
        <v>21</v>
      </c>
      <c r="D619" s="30">
        <v>59</v>
      </c>
      <c r="E619" s="24" t="s">
        <v>300</v>
      </c>
      <c r="F619" s="70" t="s">
        <v>28</v>
      </c>
      <c r="G619" s="70" t="s">
        <v>297</v>
      </c>
      <c r="H619" s="29">
        <v>45198</v>
      </c>
      <c r="I619" s="22">
        <v>45190</v>
      </c>
      <c r="J619" s="22">
        <v>45196</v>
      </c>
      <c r="M619" s="21">
        <f t="shared" si="9"/>
        <v>9</v>
      </c>
    </row>
    <row r="620" spans="1:13" x14ac:dyDescent="0.25">
      <c r="A620" s="3" t="s">
        <v>29</v>
      </c>
      <c r="B620" s="18">
        <v>45192</v>
      </c>
      <c r="C620" s="3" t="s">
        <v>21</v>
      </c>
      <c r="D620" s="30">
        <v>89</v>
      </c>
      <c r="E620" s="24" t="s">
        <v>300</v>
      </c>
      <c r="F620" s="70" t="s">
        <v>28</v>
      </c>
      <c r="G620" s="70" t="s">
        <v>297</v>
      </c>
      <c r="H620" s="29">
        <v>45198</v>
      </c>
      <c r="I620" s="22">
        <v>45190</v>
      </c>
      <c r="J620" s="22">
        <v>45196</v>
      </c>
      <c r="M620" s="21">
        <f t="shared" si="9"/>
        <v>9</v>
      </c>
    </row>
    <row r="621" spans="1:13" x14ac:dyDescent="0.25">
      <c r="A621" s="3" t="s">
        <v>29</v>
      </c>
      <c r="B621" s="18">
        <v>45194</v>
      </c>
      <c r="C621" s="3" t="s">
        <v>21</v>
      </c>
      <c r="D621" s="30">
        <v>72</v>
      </c>
      <c r="E621" s="24" t="s">
        <v>300</v>
      </c>
      <c r="F621" s="70" t="s">
        <v>28</v>
      </c>
      <c r="G621" s="70" t="s">
        <v>297</v>
      </c>
      <c r="H621" s="29">
        <v>45198</v>
      </c>
      <c r="I621" s="22">
        <v>45190</v>
      </c>
      <c r="J621" s="22">
        <v>45196</v>
      </c>
      <c r="M621" s="21">
        <f t="shared" si="9"/>
        <v>9</v>
      </c>
    </row>
    <row r="622" spans="1:13" x14ac:dyDescent="0.25">
      <c r="A622" s="3" t="s">
        <v>29</v>
      </c>
      <c r="B622" s="18">
        <v>45195</v>
      </c>
      <c r="C622" s="3" t="s">
        <v>22</v>
      </c>
      <c r="D622" s="30">
        <v>82.96</v>
      </c>
      <c r="E622" s="24" t="s">
        <v>300</v>
      </c>
      <c r="F622" s="70" t="s">
        <v>28</v>
      </c>
      <c r="G622" s="70" t="s">
        <v>297</v>
      </c>
      <c r="H622" s="29">
        <v>45198</v>
      </c>
      <c r="I622" s="22">
        <v>45190</v>
      </c>
      <c r="J622" s="22">
        <v>45196</v>
      </c>
      <c r="M622" s="21">
        <f t="shared" si="9"/>
        <v>9</v>
      </c>
    </row>
    <row r="623" spans="1:13" x14ac:dyDescent="0.25">
      <c r="A623" s="3" t="s">
        <v>29</v>
      </c>
      <c r="B623" s="18">
        <v>45193</v>
      </c>
      <c r="C623" s="3" t="s">
        <v>127</v>
      </c>
      <c r="D623" s="30">
        <v>240</v>
      </c>
      <c r="E623" s="24" t="s">
        <v>296</v>
      </c>
      <c r="F623" s="70" t="s">
        <v>28</v>
      </c>
      <c r="G623" s="70" t="s">
        <v>297</v>
      </c>
      <c r="H623" s="29">
        <v>45198</v>
      </c>
      <c r="I623" s="22">
        <v>45190</v>
      </c>
      <c r="J623" s="22">
        <v>45196</v>
      </c>
      <c r="M623" s="21">
        <f t="shared" si="9"/>
        <v>9</v>
      </c>
    </row>
    <row r="624" spans="1:13" x14ac:dyDescent="0.25">
      <c r="A624" s="3" t="s">
        <v>29</v>
      </c>
      <c r="B624" s="18">
        <v>45190</v>
      </c>
      <c r="C624" s="3" t="s">
        <v>21</v>
      </c>
      <c r="D624" s="30">
        <v>52</v>
      </c>
      <c r="E624" s="24" t="s">
        <v>300</v>
      </c>
      <c r="F624" s="70" t="s">
        <v>28</v>
      </c>
      <c r="G624" s="70" t="s">
        <v>297</v>
      </c>
      <c r="H624" s="29">
        <v>45198</v>
      </c>
      <c r="I624" s="22">
        <v>45190</v>
      </c>
      <c r="J624" s="22">
        <v>45196</v>
      </c>
      <c r="M624" s="21">
        <f t="shared" si="9"/>
        <v>9</v>
      </c>
    </row>
    <row r="625" spans="1:13" x14ac:dyDescent="0.25">
      <c r="A625" s="3" t="s">
        <v>29</v>
      </c>
      <c r="B625" s="18">
        <v>45191</v>
      </c>
      <c r="C625" s="3" t="s">
        <v>21</v>
      </c>
      <c r="D625" s="30">
        <v>60</v>
      </c>
      <c r="E625" s="24" t="s">
        <v>300</v>
      </c>
      <c r="F625" s="70" t="s">
        <v>28</v>
      </c>
      <c r="G625" s="70" t="s">
        <v>297</v>
      </c>
      <c r="H625" s="29">
        <v>45198</v>
      </c>
      <c r="I625" s="22">
        <v>45190</v>
      </c>
      <c r="J625" s="22">
        <v>45196</v>
      </c>
      <c r="M625" s="21">
        <f t="shared" si="9"/>
        <v>9</v>
      </c>
    </row>
    <row r="626" spans="1:13" x14ac:dyDescent="0.25">
      <c r="A626" s="3" t="s">
        <v>29</v>
      </c>
      <c r="B626" s="18">
        <v>45193</v>
      </c>
      <c r="C626" s="3" t="s">
        <v>21</v>
      </c>
      <c r="D626" s="30">
        <v>80.22</v>
      </c>
      <c r="E626" s="24" t="s">
        <v>300</v>
      </c>
      <c r="F626" s="70" t="s">
        <v>28</v>
      </c>
      <c r="G626" s="70" t="s">
        <v>297</v>
      </c>
      <c r="H626" s="29">
        <v>45198</v>
      </c>
      <c r="I626" s="22">
        <v>45190</v>
      </c>
      <c r="J626" s="22">
        <v>45196</v>
      </c>
      <c r="M626" s="21">
        <f t="shared" si="9"/>
        <v>9</v>
      </c>
    </row>
    <row r="627" spans="1:13" x14ac:dyDescent="0.25">
      <c r="A627" s="3" t="s">
        <v>29</v>
      </c>
      <c r="B627" s="18">
        <v>45196</v>
      </c>
      <c r="C627" s="3" t="s">
        <v>21</v>
      </c>
      <c r="D627" s="30">
        <v>57</v>
      </c>
      <c r="E627" s="24" t="s">
        <v>300</v>
      </c>
      <c r="F627" s="70" t="s">
        <v>28</v>
      </c>
      <c r="G627" s="70" t="s">
        <v>297</v>
      </c>
      <c r="H627" s="29">
        <v>45198</v>
      </c>
      <c r="I627" s="22">
        <v>45190</v>
      </c>
      <c r="J627" s="22">
        <v>45196</v>
      </c>
      <c r="M627" s="21">
        <f t="shared" si="9"/>
        <v>9</v>
      </c>
    </row>
    <row r="628" spans="1:13" x14ac:dyDescent="0.25">
      <c r="A628" s="3" t="s">
        <v>29</v>
      </c>
      <c r="B628" s="18">
        <v>45193</v>
      </c>
      <c r="C628" s="3" t="s">
        <v>21</v>
      </c>
      <c r="D628" s="30">
        <v>180</v>
      </c>
      <c r="E628" s="24" t="s">
        <v>300</v>
      </c>
      <c r="F628" s="70" t="s">
        <v>28</v>
      </c>
      <c r="G628" s="70" t="s">
        <v>297</v>
      </c>
      <c r="H628" s="29">
        <v>45198</v>
      </c>
      <c r="I628" s="22">
        <v>45190</v>
      </c>
      <c r="J628" s="22">
        <v>45196</v>
      </c>
      <c r="M628" s="21">
        <f t="shared" si="9"/>
        <v>9</v>
      </c>
    </row>
    <row r="629" spans="1:13" x14ac:dyDescent="0.25">
      <c r="A629" s="3" t="s">
        <v>29</v>
      </c>
      <c r="B629" s="18">
        <v>45198</v>
      </c>
      <c r="C629" s="3" t="s">
        <v>23</v>
      </c>
      <c r="D629" s="30">
        <f>7*30-10</f>
        <v>200</v>
      </c>
      <c r="E629" s="24" t="s">
        <v>299</v>
      </c>
      <c r="F629" s="70" t="s">
        <v>28</v>
      </c>
      <c r="G629" s="70" t="s">
        <v>297</v>
      </c>
      <c r="H629" s="29">
        <v>45198</v>
      </c>
      <c r="I629" s="22">
        <v>45190</v>
      </c>
      <c r="J629" s="22">
        <v>45196</v>
      </c>
      <c r="M629" s="21">
        <f t="shared" si="9"/>
        <v>9</v>
      </c>
    </row>
    <row r="630" spans="1:13" x14ac:dyDescent="0.25">
      <c r="A630" s="3" t="s">
        <v>29</v>
      </c>
      <c r="B630" s="18">
        <v>45198</v>
      </c>
      <c r="C630" s="3" t="s">
        <v>23</v>
      </c>
      <c r="D630" s="30">
        <f>30*5</f>
        <v>150</v>
      </c>
      <c r="E630" s="24" t="s">
        <v>298</v>
      </c>
      <c r="F630" s="70" t="s">
        <v>28</v>
      </c>
      <c r="G630" s="70" t="s">
        <v>297</v>
      </c>
      <c r="H630" s="29">
        <v>45198</v>
      </c>
      <c r="I630" s="22">
        <v>45190</v>
      </c>
      <c r="J630" s="22">
        <v>45196</v>
      </c>
      <c r="M630" s="21">
        <f t="shared" si="9"/>
        <v>9</v>
      </c>
    </row>
    <row r="631" spans="1:13" x14ac:dyDescent="0.25">
      <c r="A631" s="3" t="s">
        <v>32</v>
      </c>
      <c r="B631" s="18">
        <v>45195</v>
      </c>
      <c r="C631" s="21" t="s">
        <v>500</v>
      </c>
      <c r="D631" s="30">
        <v>8.0500000000000007</v>
      </c>
      <c r="F631" s="70" t="s">
        <v>28</v>
      </c>
      <c r="G631" s="70" t="s">
        <v>302</v>
      </c>
      <c r="H631" s="29">
        <v>45198</v>
      </c>
      <c r="I631" s="22">
        <v>45189</v>
      </c>
      <c r="J631" s="22">
        <v>45196</v>
      </c>
      <c r="M631" s="21">
        <f t="shared" si="9"/>
        <v>9</v>
      </c>
    </row>
    <row r="632" spans="1:13" x14ac:dyDescent="0.25">
      <c r="A632" s="3" t="s">
        <v>32</v>
      </c>
      <c r="B632" s="18">
        <v>45194</v>
      </c>
      <c r="C632" s="21" t="s">
        <v>500</v>
      </c>
      <c r="D632" s="30">
        <v>7.79</v>
      </c>
      <c r="F632" s="70" t="s">
        <v>28</v>
      </c>
      <c r="G632" s="70" t="s">
        <v>302</v>
      </c>
      <c r="H632" s="29">
        <v>45198</v>
      </c>
      <c r="I632" s="22">
        <v>45189</v>
      </c>
      <c r="J632" s="22">
        <v>45196</v>
      </c>
      <c r="M632" s="21">
        <f t="shared" si="9"/>
        <v>9</v>
      </c>
    </row>
    <row r="633" spans="1:13" x14ac:dyDescent="0.25">
      <c r="A633" s="3" t="s">
        <v>32</v>
      </c>
      <c r="B633" s="18">
        <v>45194</v>
      </c>
      <c r="C633" s="21" t="s">
        <v>500</v>
      </c>
      <c r="D633" s="30">
        <v>4.6500000000000004</v>
      </c>
      <c r="F633" s="70" t="s">
        <v>28</v>
      </c>
      <c r="G633" s="70" t="s">
        <v>302</v>
      </c>
      <c r="H633" s="29">
        <v>45198</v>
      </c>
      <c r="I633" s="22">
        <v>45189</v>
      </c>
      <c r="J633" s="22">
        <v>45196</v>
      </c>
      <c r="M633" s="21">
        <f t="shared" si="9"/>
        <v>9</v>
      </c>
    </row>
    <row r="634" spans="1:13" x14ac:dyDescent="0.25">
      <c r="A634" s="3" t="s">
        <v>32</v>
      </c>
      <c r="B634" s="18">
        <v>45194</v>
      </c>
      <c r="C634" s="21" t="s">
        <v>500</v>
      </c>
      <c r="D634" s="30">
        <v>4.6500000000000004</v>
      </c>
      <c r="F634" s="70" t="s">
        <v>28</v>
      </c>
      <c r="G634" s="70" t="s">
        <v>302</v>
      </c>
      <c r="H634" s="29">
        <v>45198</v>
      </c>
      <c r="I634" s="22">
        <v>45189</v>
      </c>
      <c r="J634" s="22">
        <v>45196</v>
      </c>
      <c r="M634" s="21">
        <f t="shared" si="9"/>
        <v>9</v>
      </c>
    </row>
    <row r="635" spans="1:13" x14ac:dyDescent="0.25">
      <c r="A635" s="3" t="s">
        <v>32</v>
      </c>
      <c r="B635" s="18">
        <v>45194</v>
      </c>
      <c r="C635" s="21" t="s">
        <v>500</v>
      </c>
      <c r="D635" s="30">
        <v>7.79</v>
      </c>
      <c r="F635" s="70" t="s">
        <v>28</v>
      </c>
      <c r="G635" s="70" t="s">
        <v>302</v>
      </c>
      <c r="H635" s="29">
        <v>45198</v>
      </c>
      <c r="I635" s="22">
        <v>45189</v>
      </c>
      <c r="J635" s="22">
        <v>45196</v>
      </c>
      <c r="M635" s="21">
        <f t="shared" si="9"/>
        <v>9</v>
      </c>
    </row>
    <row r="636" spans="1:13" x14ac:dyDescent="0.25">
      <c r="A636" s="3" t="s">
        <v>32</v>
      </c>
      <c r="B636" s="18">
        <v>45194</v>
      </c>
      <c r="C636" s="21" t="s">
        <v>500</v>
      </c>
      <c r="D636" s="30">
        <v>7.79</v>
      </c>
      <c r="F636" s="70" t="s">
        <v>28</v>
      </c>
      <c r="G636" s="70" t="s">
        <v>302</v>
      </c>
      <c r="H636" s="29">
        <v>45198</v>
      </c>
      <c r="I636" s="22">
        <v>45189</v>
      </c>
      <c r="J636" s="22">
        <v>45196</v>
      </c>
      <c r="M636" s="21">
        <f t="shared" si="9"/>
        <v>9</v>
      </c>
    </row>
    <row r="637" spans="1:13" x14ac:dyDescent="0.25">
      <c r="A637" s="3" t="s">
        <v>32</v>
      </c>
      <c r="B637" s="18">
        <v>45191</v>
      </c>
      <c r="C637" s="21" t="s">
        <v>500</v>
      </c>
      <c r="D637" s="30">
        <v>6.5</v>
      </c>
      <c r="F637" s="70" t="s">
        <v>28</v>
      </c>
      <c r="G637" s="70" t="s">
        <v>302</v>
      </c>
      <c r="H637" s="29">
        <v>45198</v>
      </c>
      <c r="I637" s="22">
        <v>45189</v>
      </c>
      <c r="J637" s="22">
        <v>45196</v>
      </c>
      <c r="M637" s="21">
        <f t="shared" si="9"/>
        <v>9</v>
      </c>
    </row>
    <row r="638" spans="1:13" x14ac:dyDescent="0.25">
      <c r="A638" s="3" t="s">
        <v>32</v>
      </c>
      <c r="B638" s="18">
        <v>45190</v>
      </c>
      <c r="C638" s="21" t="s">
        <v>500</v>
      </c>
      <c r="D638" s="30">
        <v>6.45</v>
      </c>
      <c r="F638" s="70" t="s">
        <v>28</v>
      </c>
      <c r="G638" s="70" t="s">
        <v>302</v>
      </c>
      <c r="H638" s="29">
        <v>45198</v>
      </c>
      <c r="I638" s="22">
        <v>45189</v>
      </c>
      <c r="J638" s="22">
        <v>45196</v>
      </c>
      <c r="M638" s="21">
        <f t="shared" si="9"/>
        <v>9</v>
      </c>
    </row>
    <row r="639" spans="1:13" x14ac:dyDescent="0.25">
      <c r="A639" s="3" t="s">
        <v>32</v>
      </c>
      <c r="B639" s="18">
        <v>45190</v>
      </c>
      <c r="C639" s="3" t="s">
        <v>44</v>
      </c>
      <c r="D639" s="30">
        <v>9.5399999999999991</v>
      </c>
      <c r="E639" s="24" t="s">
        <v>176</v>
      </c>
      <c r="F639" s="70" t="s">
        <v>28</v>
      </c>
      <c r="G639" s="70" t="s">
        <v>302</v>
      </c>
      <c r="H639" s="29">
        <v>45198</v>
      </c>
      <c r="I639" s="22">
        <v>45189</v>
      </c>
      <c r="J639" s="22">
        <v>45196</v>
      </c>
      <c r="M639" s="21">
        <f t="shared" si="9"/>
        <v>9</v>
      </c>
    </row>
    <row r="640" spans="1:13" x14ac:dyDescent="0.25">
      <c r="A640" s="3" t="s">
        <v>32</v>
      </c>
      <c r="B640" s="18">
        <v>45194</v>
      </c>
      <c r="C640" s="3" t="s">
        <v>44</v>
      </c>
      <c r="D640" s="30">
        <v>106.8</v>
      </c>
      <c r="E640" s="24" t="s">
        <v>281</v>
      </c>
      <c r="F640" s="70" t="s">
        <v>28</v>
      </c>
      <c r="G640" s="70" t="s">
        <v>302</v>
      </c>
      <c r="H640" s="29">
        <v>45198</v>
      </c>
      <c r="I640" s="22">
        <v>45189</v>
      </c>
      <c r="J640" s="22">
        <v>45196</v>
      </c>
      <c r="M640" s="21">
        <f t="shared" si="9"/>
        <v>9</v>
      </c>
    </row>
    <row r="641" spans="1:13" x14ac:dyDescent="0.25">
      <c r="A641" s="3" t="s">
        <v>32</v>
      </c>
      <c r="B641" s="18">
        <v>45037</v>
      </c>
      <c r="C641" s="3" t="s">
        <v>22</v>
      </c>
      <c r="D641" s="30">
        <v>60</v>
      </c>
      <c r="F641" s="70" t="s">
        <v>28</v>
      </c>
      <c r="G641" s="70" t="s">
        <v>302</v>
      </c>
      <c r="H641" s="29">
        <v>45198</v>
      </c>
      <c r="I641" s="22">
        <v>45189</v>
      </c>
      <c r="J641" s="22">
        <v>45196</v>
      </c>
      <c r="M641" s="21">
        <f t="shared" si="9"/>
        <v>4</v>
      </c>
    </row>
    <row r="642" spans="1:13" x14ac:dyDescent="0.25">
      <c r="A642" s="3" t="s">
        <v>32</v>
      </c>
      <c r="B642" s="18">
        <v>45194</v>
      </c>
      <c r="C642" s="3" t="s">
        <v>44</v>
      </c>
      <c r="D642" s="30">
        <v>148.69999999999999</v>
      </c>
      <c r="E642" s="24" t="s">
        <v>301</v>
      </c>
      <c r="F642" s="70" t="s">
        <v>28</v>
      </c>
      <c r="G642" s="70" t="s">
        <v>302</v>
      </c>
      <c r="H642" s="29">
        <v>45198</v>
      </c>
      <c r="I642" s="22">
        <v>45189</v>
      </c>
      <c r="J642" s="22">
        <v>45196</v>
      </c>
      <c r="M642" s="21">
        <f t="shared" si="9"/>
        <v>9</v>
      </c>
    </row>
    <row r="643" spans="1:13" x14ac:dyDescent="0.25">
      <c r="A643" s="3" t="s">
        <v>32</v>
      </c>
      <c r="B643" s="18">
        <v>45195</v>
      </c>
      <c r="C643" s="3" t="s">
        <v>22</v>
      </c>
      <c r="D643" s="30">
        <v>91.35</v>
      </c>
      <c r="F643" s="70" t="s">
        <v>28</v>
      </c>
      <c r="G643" s="70" t="s">
        <v>302</v>
      </c>
      <c r="H643" s="29">
        <v>45198</v>
      </c>
      <c r="I643" s="22">
        <v>45189</v>
      </c>
      <c r="J643" s="22">
        <v>45196</v>
      </c>
      <c r="M643" s="21">
        <f t="shared" ref="M643:M706" si="10">MONTH(B643)</f>
        <v>9</v>
      </c>
    </row>
    <row r="644" spans="1:13" x14ac:dyDescent="0.25">
      <c r="A644" s="3" t="s">
        <v>32</v>
      </c>
      <c r="B644" s="18">
        <v>45189</v>
      </c>
      <c r="C644" s="3" t="s">
        <v>22</v>
      </c>
      <c r="D644" s="30">
        <v>63.37</v>
      </c>
      <c r="F644" s="70" t="s">
        <v>28</v>
      </c>
      <c r="G644" s="70" t="s">
        <v>302</v>
      </c>
      <c r="H644" s="29">
        <v>45198</v>
      </c>
      <c r="I644" s="22">
        <v>45189</v>
      </c>
      <c r="J644" s="22">
        <v>45196</v>
      </c>
      <c r="M644" s="21">
        <f t="shared" si="10"/>
        <v>9</v>
      </c>
    </row>
    <row r="645" spans="1:13" x14ac:dyDescent="0.25">
      <c r="A645" s="3" t="s">
        <v>32</v>
      </c>
      <c r="B645" s="18">
        <v>45198</v>
      </c>
      <c r="C645" s="3" t="s">
        <v>23</v>
      </c>
      <c r="D645" s="30">
        <f>7*30-20</f>
        <v>190</v>
      </c>
      <c r="F645" s="70" t="s">
        <v>28</v>
      </c>
      <c r="G645" s="70" t="s">
        <v>302</v>
      </c>
      <c r="H645" s="29">
        <v>45198</v>
      </c>
      <c r="I645" s="22">
        <v>45189</v>
      </c>
      <c r="J645" s="22">
        <v>45196</v>
      </c>
      <c r="M645" s="21">
        <f t="shared" si="10"/>
        <v>9</v>
      </c>
    </row>
    <row r="646" spans="1:13" x14ac:dyDescent="0.25">
      <c r="A646" s="3" t="s">
        <v>32</v>
      </c>
      <c r="B646" s="18">
        <v>45198</v>
      </c>
      <c r="C646" s="3" t="s">
        <v>7</v>
      </c>
      <c r="D646" s="30">
        <f>6*25</f>
        <v>150</v>
      </c>
      <c r="F646" s="70" t="s">
        <v>28</v>
      </c>
      <c r="G646" s="70" t="s">
        <v>302</v>
      </c>
      <c r="H646" s="29">
        <v>45198</v>
      </c>
      <c r="I646" s="22">
        <v>45189</v>
      </c>
      <c r="J646" s="22">
        <v>45196</v>
      </c>
      <c r="M646" s="21">
        <f t="shared" si="10"/>
        <v>9</v>
      </c>
    </row>
    <row r="647" spans="1:13" x14ac:dyDescent="0.25">
      <c r="A647" s="3" t="s">
        <v>104</v>
      </c>
      <c r="B647" s="18">
        <v>45194</v>
      </c>
      <c r="C647" s="21" t="s">
        <v>500</v>
      </c>
      <c r="D647" s="30">
        <v>48.1</v>
      </c>
      <c r="F647" s="70" t="s">
        <v>28</v>
      </c>
      <c r="G647" s="70" t="s">
        <v>326</v>
      </c>
      <c r="H647" s="29">
        <v>45193</v>
      </c>
      <c r="M647" s="21">
        <f t="shared" si="10"/>
        <v>9</v>
      </c>
    </row>
    <row r="648" spans="1:13" x14ac:dyDescent="0.25">
      <c r="A648" s="3" t="s">
        <v>104</v>
      </c>
      <c r="B648" s="18">
        <v>45187</v>
      </c>
      <c r="C648" s="3" t="s">
        <v>44</v>
      </c>
      <c r="D648" s="30">
        <v>22.5</v>
      </c>
      <c r="E648" s="24" t="s">
        <v>325</v>
      </c>
      <c r="F648" s="70" t="s">
        <v>28</v>
      </c>
      <c r="G648" s="70" t="s">
        <v>326</v>
      </c>
      <c r="H648" s="29">
        <v>45193</v>
      </c>
      <c r="M648" s="21">
        <f t="shared" si="10"/>
        <v>9</v>
      </c>
    </row>
    <row r="649" spans="1:13" x14ac:dyDescent="0.25">
      <c r="A649" s="3" t="s">
        <v>104</v>
      </c>
      <c r="B649" s="18">
        <v>45189</v>
      </c>
      <c r="C649" s="3" t="s">
        <v>23</v>
      </c>
      <c r="D649" s="30">
        <v>20</v>
      </c>
      <c r="F649" s="70" t="s">
        <v>28</v>
      </c>
      <c r="G649" s="70" t="s">
        <v>326</v>
      </c>
      <c r="H649" s="29">
        <v>45193</v>
      </c>
      <c r="M649" s="21">
        <f t="shared" si="10"/>
        <v>9</v>
      </c>
    </row>
    <row r="650" spans="1:13" x14ac:dyDescent="0.25">
      <c r="A650" s="3" t="s">
        <v>104</v>
      </c>
      <c r="B650" s="18">
        <v>45190</v>
      </c>
      <c r="C650" s="3" t="s">
        <v>44</v>
      </c>
      <c r="D650" s="30">
        <v>51.75</v>
      </c>
      <c r="F650" s="70" t="s">
        <v>28</v>
      </c>
      <c r="G650" s="70" t="s">
        <v>326</v>
      </c>
      <c r="H650" s="29">
        <v>45193</v>
      </c>
      <c r="M650" s="21">
        <f t="shared" si="10"/>
        <v>9</v>
      </c>
    </row>
    <row r="651" spans="1:13" x14ac:dyDescent="0.25">
      <c r="A651" s="3" t="s">
        <v>104</v>
      </c>
      <c r="B651" s="18">
        <v>45186</v>
      </c>
      <c r="C651" s="3" t="s">
        <v>44</v>
      </c>
      <c r="D651" s="30">
        <v>108.1</v>
      </c>
      <c r="F651" s="70" t="s">
        <v>28</v>
      </c>
      <c r="G651" s="70" t="s">
        <v>326</v>
      </c>
      <c r="H651" s="29">
        <v>45193</v>
      </c>
      <c r="M651" s="21">
        <f t="shared" si="10"/>
        <v>9</v>
      </c>
    </row>
    <row r="652" spans="1:13" x14ac:dyDescent="0.25">
      <c r="A652" s="3" t="s">
        <v>104</v>
      </c>
      <c r="B652" s="18">
        <v>45198</v>
      </c>
      <c r="C652" s="3" t="s">
        <v>44</v>
      </c>
      <c r="D652" s="30">
        <v>92.9</v>
      </c>
      <c r="F652" s="70" t="s">
        <v>28</v>
      </c>
      <c r="G652" s="70" t="s">
        <v>326</v>
      </c>
      <c r="H652" s="29">
        <v>45193</v>
      </c>
      <c r="M652" s="21">
        <f t="shared" si="10"/>
        <v>9</v>
      </c>
    </row>
    <row r="653" spans="1:13" x14ac:dyDescent="0.25">
      <c r="A653" s="3" t="s">
        <v>104</v>
      </c>
      <c r="B653" s="18">
        <v>45184</v>
      </c>
      <c r="C653" s="3" t="s">
        <v>23</v>
      </c>
      <c r="D653" s="30">
        <v>8.15</v>
      </c>
      <c r="F653" s="70" t="s">
        <v>28</v>
      </c>
      <c r="G653" s="70" t="s">
        <v>326</v>
      </c>
      <c r="H653" s="29">
        <v>45193</v>
      </c>
      <c r="M653" s="21">
        <f t="shared" si="10"/>
        <v>9</v>
      </c>
    </row>
    <row r="654" spans="1:13" x14ac:dyDescent="0.25">
      <c r="A654" s="3" t="s">
        <v>104</v>
      </c>
      <c r="B654" s="18">
        <v>45183</v>
      </c>
      <c r="C654" s="3" t="s">
        <v>44</v>
      </c>
      <c r="D654" s="30">
        <v>236.7</v>
      </c>
      <c r="F654" s="70" t="s">
        <v>28</v>
      </c>
      <c r="G654" s="70" t="s">
        <v>326</v>
      </c>
      <c r="H654" s="29">
        <v>45193</v>
      </c>
      <c r="M654" s="21">
        <f t="shared" si="10"/>
        <v>9</v>
      </c>
    </row>
    <row r="655" spans="1:13" x14ac:dyDescent="0.25">
      <c r="A655" s="3" t="s">
        <v>104</v>
      </c>
      <c r="B655" s="18">
        <v>45185</v>
      </c>
      <c r="C655" s="3" t="s">
        <v>44</v>
      </c>
      <c r="D655" s="30">
        <v>110</v>
      </c>
      <c r="F655" s="70" t="s">
        <v>28</v>
      </c>
      <c r="G655" s="70" t="s">
        <v>326</v>
      </c>
      <c r="H655" s="29">
        <v>45193</v>
      </c>
      <c r="M655" s="21">
        <f t="shared" si="10"/>
        <v>9</v>
      </c>
    </row>
    <row r="656" spans="1:13" x14ac:dyDescent="0.25">
      <c r="A656" s="3" t="s">
        <v>104</v>
      </c>
      <c r="B656" s="18">
        <v>45184</v>
      </c>
      <c r="C656" s="3" t="s">
        <v>44</v>
      </c>
      <c r="D656" s="30">
        <v>137.15</v>
      </c>
      <c r="F656" s="70" t="s">
        <v>28</v>
      </c>
      <c r="G656" s="70" t="s">
        <v>326</v>
      </c>
      <c r="H656" s="29">
        <v>45193</v>
      </c>
      <c r="M656" s="21">
        <f t="shared" si="10"/>
        <v>9</v>
      </c>
    </row>
    <row r="657" spans="1:13" x14ac:dyDescent="0.25">
      <c r="A657" s="3" t="s">
        <v>104</v>
      </c>
      <c r="B657" s="18">
        <v>45183</v>
      </c>
      <c r="C657" s="3" t="s">
        <v>21</v>
      </c>
      <c r="D657" s="30">
        <v>171</v>
      </c>
      <c r="F657" s="70" t="s">
        <v>28</v>
      </c>
      <c r="G657" s="70" t="s">
        <v>326</v>
      </c>
      <c r="H657" s="29">
        <v>45193</v>
      </c>
      <c r="M657" s="21">
        <f t="shared" si="10"/>
        <v>9</v>
      </c>
    </row>
    <row r="658" spans="1:13" x14ac:dyDescent="0.25">
      <c r="A658" s="3" t="s">
        <v>104</v>
      </c>
      <c r="B658" s="18">
        <v>45187</v>
      </c>
      <c r="C658" s="3" t="s">
        <v>22</v>
      </c>
      <c r="D658" s="30">
        <v>48.59</v>
      </c>
      <c r="F658" s="70" t="s">
        <v>28</v>
      </c>
      <c r="G658" s="70" t="s">
        <v>326</v>
      </c>
      <c r="H658" s="29">
        <v>45193</v>
      </c>
      <c r="M658" s="21">
        <f t="shared" si="10"/>
        <v>9</v>
      </c>
    </row>
    <row r="659" spans="1:13" x14ac:dyDescent="0.25">
      <c r="A659" s="3" t="s">
        <v>69</v>
      </c>
      <c r="B659" s="18">
        <v>45196</v>
      </c>
      <c r="C659" s="3" t="s">
        <v>129</v>
      </c>
      <c r="D659" s="30">
        <v>31.57</v>
      </c>
      <c r="E659" s="24" t="s">
        <v>316</v>
      </c>
      <c r="F659" s="70" t="s">
        <v>28</v>
      </c>
      <c r="G659" s="70" t="s">
        <v>303</v>
      </c>
      <c r="H659" s="29">
        <v>45201</v>
      </c>
      <c r="I659" s="22">
        <v>45196</v>
      </c>
      <c r="J659" s="22">
        <v>45199</v>
      </c>
      <c r="M659" s="21">
        <f t="shared" si="10"/>
        <v>9</v>
      </c>
    </row>
    <row r="660" spans="1:13" x14ac:dyDescent="0.25">
      <c r="A660" s="3" t="s">
        <v>69</v>
      </c>
      <c r="B660" s="18">
        <v>45196</v>
      </c>
      <c r="C660" s="3" t="s">
        <v>23</v>
      </c>
      <c r="D660" s="30">
        <v>2.46</v>
      </c>
      <c r="F660" s="70" t="s">
        <v>28</v>
      </c>
      <c r="G660" s="70" t="s">
        <v>303</v>
      </c>
      <c r="H660" s="29">
        <v>45201</v>
      </c>
      <c r="I660" s="22">
        <v>45196</v>
      </c>
      <c r="J660" s="22">
        <v>45199</v>
      </c>
      <c r="M660" s="21">
        <f t="shared" si="10"/>
        <v>9</v>
      </c>
    </row>
    <row r="661" spans="1:13" x14ac:dyDescent="0.25">
      <c r="A661" s="3" t="s">
        <v>69</v>
      </c>
      <c r="B661" s="18">
        <v>45196</v>
      </c>
      <c r="C661" s="3" t="s">
        <v>23</v>
      </c>
      <c r="D661" s="30">
        <v>2.8</v>
      </c>
      <c r="E661" s="25" t="s">
        <v>314</v>
      </c>
      <c r="F661" s="70" t="s">
        <v>28</v>
      </c>
      <c r="G661" s="70" t="s">
        <v>303</v>
      </c>
      <c r="H661" s="29">
        <v>45201</v>
      </c>
      <c r="I661" s="22">
        <v>45196</v>
      </c>
      <c r="J661" s="22">
        <v>45199</v>
      </c>
      <c r="M661" s="21">
        <f t="shared" si="10"/>
        <v>9</v>
      </c>
    </row>
    <row r="662" spans="1:13" x14ac:dyDescent="0.25">
      <c r="A662" s="3" t="s">
        <v>69</v>
      </c>
      <c r="B662" s="18">
        <v>45196</v>
      </c>
      <c r="C662" s="3" t="s">
        <v>23</v>
      </c>
      <c r="D662" s="30">
        <v>15</v>
      </c>
      <c r="E662" s="25" t="s">
        <v>304</v>
      </c>
      <c r="F662" s="70" t="s">
        <v>28</v>
      </c>
      <c r="G662" s="70" t="s">
        <v>303</v>
      </c>
      <c r="H662" s="29">
        <v>45201</v>
      </c>
      <c r="I662" s="22">
        <v>45196</v>
      </c>
      <c r="J662" s="22">
        <v>45199</v>
      </c>
      <c r="M662" s="21">
        <f t="shared" si="10"/>
        <v>9</v>
      </c>
    </row>
    <row r="663" spans="1:13" x14ac:dyDescent="0.25">
      <c r="A663" s="3" t="s">
        <v>69</v>
      </c>
      <c r="B663" s="18">
        <v>45197</v>
      </c>
      <c r="C663" s="3" t="s">
        <v>23</v>
      </c>
      <c r="D663" s="30">
        <v>15</v>
      </c>
      <c r="E663" s="25" t="s">
        <v>305</v>
      </c>
      <c r="F663" s="70" t="s">
        <v>28</v>
      </c>
      <c r="G663" s="70" t="s">
        <v>303</v>
      </c>
      <c r="H663" s="29">
        <v>45201</v>
      </c>
      <c r="I663" s="22">
        <v>45196</v>
      </c>
      <c r="J663" s="22">
        <v>45199</v>
      </c>
      <c r="M663" s="21">
        <f t="shared" si="10"/>
        <v>9</v>
      </c>
    </row>
    <row r="664" spans="1:13" x14ac:dyDescent="0.25">
      <c r="A664" s="3" t="s">
        <v>69</v>
      </c>
      <c r="B664" s="18">
        <v>45197</v>
      </c>
      <c r="C664" s="3" t="s">
        <v>23</v>
      </c>
      <c r="D664" s="30">
        <v>0</v>
      </c>
      <c r="E664" s="25" t="s">
        <v>306</v>
      </c>
      <c r="F664" s="70" t="s">
        <v>28</v>
      </c>
      <c r="G664" s="70" t="s">
        <v>303</v>
      </c>
      <c r="H664" s="29">
        <v>45201</v>
      </c>
      <c r="I664" s="22">
        <v>45196</v>
      </c>
      <c r="J664" s="22">
        <v>45199</v>
      </c>
      <c r="M664" s="21">
        <f t="shared" si="10"/>
        <v>9</v>
      </c>
    </row>
    <row r="665" spans="1:13" x14ac:dyDescent="0.25">
      <c r="A665" s="3" t="s">
        <v>69</v>
      </c>
      <c r="B665" s="18">
        <v>45197</v>
      </c>
      <c r="C665" s="3" t="s">
        <v>23</v>
      </c>
      <c r="D665" s="30">
        <v>0</v>
      </c>
      <c r="F665" s="70" t="s">
        <v>28</v>
      </c>
      <c r="G665" s="70" t="s">
        <v>303</v>
      </c>
      <c r="H665" s="29">
        <v>45201</v>
      </c>
      <c r="I665" s="22">
        <v>45196</v>
      </c>
      <c r="J665" s="22">
        <v>45199</v>
      </c>
      <c r="M665" s="21">
        <f t="shared" si="10"/>
        <v>9</v>
      </c>
    </row>
    <row r="666" spans="1:13" x14ac:dyDescent="0.25">
      <c r="A666" s="3" t="s">
        <v>69</v>
      </c>
      <c r="B666" s="18">
        <v>45197</v>
      </c>
      <c r="C666" s="3" t="s">
        <v>23</v>
      </c>
      <c r="D666" s="30">
        <v>15</v>
      </c>
      <c r="E666" s="25" t="s">
        <v>307</v>
      </c>
      <c r="F666" s="70" t="s">
        <v>28</v>
      </c>
      <c r="G666" s="70" t="s">
        <v>303</v>
      </c>
      <c r="H666" s="29">
        <v>45201</v>
      </c>
      <c r="I666" s="22">
        <v>45196</v>
      </c>
      <c r="J666" s="22">
        <v>45199</v>
      </c>
      <c r="M666" s="21">
        <f t="shared" si="10"/>
        <v>9</v>
      </c>
    </row>
    <row r="667" spans="1:13" x14ac:dyDescent="0.25">
      <c r="A667" s="3" t="s">
        <v>69</v>
      </c>
      <c r="B667" s="18">
        <v>45198</v>
      </c>
      <c r="C667" s="3" t="s">
        <v>23</v>
      </c>
      <c r="D667" s="30">
        <v>15</v>
      </c>
      <c r="E667" s="25" t="s">
        <v>308</v>
      </c>
      <c r="F667" s="70" t="s">
        <v>28</v>
      </c>
      <c r="G667" s="70" t="s">
        <v>303</v>
      </c>
      <c r="H667" s="29">
        <v>45201</v>
      </c>
      <c r="I667" s="22">
        <v>45196</v>
      </c>
      <c r="J667" s="22">
        <v>45199</v>
      </c>
      <c r="M667" s="21">
        <f t="shared" si="10"/>
        <v>9</v>
      </c>
    </row>
    <row r="668" spans="1:13" x14ac:dyDescent="0.25">
      <c r="A668" s="3" t="s">
        <v>69</v>
      </c>
      <c r="B668" s="18">
        <v>45198</v>
      </c>
      <c r="C668" s="3" t="s">
        <v>23</v>
      </c>
      <c r="D668" s="30">
        <v>0</v>
      </c>
      <c r="E668" s="25" t="s">
        <v>309</v>
      </c>
      <c r="F668" s="70" t="s">
        <v>28</v>
      </c>
      <c r="G668" s="70" t="s">
        <v>303</v>
      </c>
      <c r="H668" s="29">
        <v>45201</v>
      </c>
      <c r="I668" s="22">
        <v>45196</v>
      </c>
      <c r="J668" s="22">
        <v>45199</v>
      </c>
      <c r="M668" s="21">
        <f t="shared" si="10"/>
        <v>9</v>
      </c>
    </row>
    <row r="669" spans="1:13" x14ac:dyDescent="0.25">
      <c r="A669" s="3" t="s">
        <v>69</v>
      </c>
      <c r="B669" s="18">
        <v>45198</v>
      </c>
      <c r="C669" s="3" t="s">
        <v>23</v>
      </c>
      <c r="D669" s="30">
        <v>0</v>
      </c>
      <c r="E669" s="25" t="s">
        <v>310</v>
      </c>
      <c r="F669" s="70" t="s">
        <v>28</v>
      </c>
      <c r="G669" s="70" t="s">
        <v>303</v>
      </c>
      <c r="H669" s="29">
        <v>45201</v>
      </c>
      <c r="I669" s="22">
        <v>45196</v>
      </c>
      <c r="J669" s="22">
        <v>45199</v>
      </c>
      <c r="M669" s="21">
        <f t="shared" si="10"/>
        <v>9</v>
      </c>
    </row>
    <row r="670" spans="1:13" x14ac:dyDescent="0.25">
      <c r="A670" s="3" t="s">
        <v>69</v>
      </c>
      <c r="B670" s="18">
        <v>45198</v>
      </c>
      <c r="C670" s="3" t="s">
        <v>23</v>
      </c>
      <c r="D670" s="30">
        <v>15</v>
      </c>
      <c r="E670" s="25" t="s">
        <v>311</v>
      </c>
      <c r="F670" s="70" t="s">
        <v>28</v>
      </c>
      <c r="G670" s="70" t="s">
        <v>303</v>
      </c>
      <c r="H670" s="29">
        <v>45201</v>
      </c>
      <c r="I670" s="22">
        <v>45196</v>
      </c>
      <c r="J670" s="22">
        <v>45199</v>
      </c>
      <c r="M670" s="21">
        <f t="shared" si="10"/>
        <v>9</v>
      </c>
    </row>
    <row r="671" spans="1:13" x14ac:dyDescent="0.25">
      <c r="A671" s="3" t="s">
        <v>69</v>
      </c>
      <c r="B671" s="18">
        <v>45199</v>
      </c>
      <c r="C671" s="3" t="s">
        <v>23</v>
      </c>
      <c r="D671" s="30">
        <v>0</v>
      </c>
      <c r="E671" s="25">
        <v>0.45833333333333331</v>
      </c>
      <c r="F671" s="70" t="s">
        <v>28</v>
      </c>
      <c r="G671" s="70" t="s">
        <v>303</v>
      </c>
      <c r="H671" s="29">
        <v>45201</v>
      </c>
      <c r="I671" s="22">
        <v>45196</v>
      </c>
      <c r="J671" s="22">
        <v>45199</v>
      </c>
      <c r="M671" s="21">
        <f t="shared" si="10"/>
        <v>9</v>
      </c>
    </row>
    <row r="672" spans="1:13" x14ac:dyDescent="0.25">
      <c r="A672" s="3" t="s">
        <v>69</v>
      </c>
      <c r="B672" s="18">
        <v>45199</v>
      </c>
      <c r="C672" s="3" t="s">
        <v>23</v>
      </c>
      <c r="D672" s="30">
        <v>0</v>
      </c>
      <c r="E672" s="25" t="s">
        <v>312</v>
      </c>
      <c r="F672" s="70" t="s">
        <v>28</v>
      </c>
      <c r="G672" s="70" t="s">
        <v>303</v>
      </c>
      <c r="H672" s="29">
        <v>45201</v>
      </c>
      <c r="I672" s="22">
        <v>45196</v>
      </c>
      <c r="J672" s="22">
        <v>45199</v>
      </c>
      <c r="M672" s="21">
        <f t="shared" si="10"/>
        <v>9</v>
      </c>
    </row>
    <row r="673" spans="1:13" x14ac:dyDescent="0.25">
      <c r="A673" s="3" t="s">
        <v>69</v>
      </c>
      <c r="B673" s="18">
        <v>45199</v>
      </c>
      <c r="C673" s="3" t="s">
        <v>23</v>
      </c>
      <c r="D673" s="30">
        <v>15</v>
      </c>
      <c r="E673" s="25" t="s">
        <v>317</v>
      </c>
      <c r="F673" s="70" t="s">
        <v>28</v>
      </c>
      <c r="G673" s="70" t="s">
        <v>303</v>
      </c>
      <c r="H673" s="29">
        <v>45201</v>
      </c>
      <c r="I673" s="22">
        <v>45196</v>
      </c>
      <c r="J673" s="22">
        <v>45199</v>
      </c>
      <c r="M673" s="21">
        <f t="shared" si="10"/>
        <v>9</v>
      </c>
    </row>
    <row r="674" spans="1:13" x14ac:dyDescent="0.25">
      <c r="A674" s="3" t="s">
        <v>69</v>
      </c>
      <c r="B674" s="18">
        <v>45199</v>
      </c>
      <c r="C674" s="3" t="s">
        <v>23</v>
      </c>
      <c r="D674" s="30">
        <v>15</v>
      </c>
      <c r="E674" s="25" t="s">
        <v>313</v>
      </c>
      <c r="F674" s="70" t="s">
        <v>28</v>
      </c>
      <c r="G674" s="70" t="s">
        <v>303</v>
      </c>
      <c r="H674" s="29">
        <v>45201</v>
      </c>
      <c r="I674" s="22">
        <v>45196</v>
      </c>
      <c r="J674" s="22">
        <v>45199</v>
      </c>
      <c r="M674" s="21">
        <f t="shared" si="10"/>
        <v>9</v>
      </c>
    </row>
    <row r="675" spans="1:13" x14ac:dyDescent="0.25">
      <c r="A675" s="3" t="s">
        <v>69</v>
      </c>
      <c r="B675" s="18">
        <v>45199</v>
      </c>
      <c r="C675" s="21" t="s">
        <v>500</v>
      </c>
      <c r="D675" s="30">
        <v>9.11</v>
      </c>
      <c r="E675" s="24">
        <v>12.59</v>
      </c>
      <c r="F675" s="70" t="s">
        <v>28</v>
      </c>
      <c r="G675" s="70" t="s">
        <v>303</v>
      </c>
      <c r="H675" s="29">
        <v>45201</v>
      </c>
      <c r="I675" s="22">
        <v>45196</v>
      </c>
      <c r="J675" s="22">
        <v>45199</v>
      </c>
      <c r="M675" s="21">
        <f t="shared" si="10"/>
        <v>9</v>
      </c>
    </row>
    <row r="676" spans="1:13" x14ac:dyDescent="0.25">
      <c r="A676" s="3" t="s">
        <v>69</v>
      </c>
      <c r="B676" s="18">
        <v>45197</v>
      </c>
      <c r="C676" s="21" t="s">
        <v>500</v>
      </c>
      <c r="D676" s="30">
        <v>9.0500000000000007</v>
      </c>
      <c r="F676" s="70" t="s">
        <v>28</v>
      </c>
      <c r="G676" s="70" t="s">
        <v>303</v>
      </c>
      <c r="H676" s="29">
        <v>45201</v>
      </c>
      <c r="I676" s="22">
        <v>45196</v>
      </c>
      <c r="J676" s="22">
        <v>45199</v>
      </c>
      <c r="M676" s="21">
        <f t="shared" si="10"/>
        <v>9</v>
      </c>
    </row>
    <row r="677" spans="1:13" x14ac:dyDescent="0.25">
      <c r="A677" s="3" t="s">
        <v>69</v>
      </c>
      <c r="B677" s="18">
        <v>45196</v>
      </c>
      <c r="C677" s="21" t="s">
        <v>500</v>
      </c>
      <c r="D677" s="30">
        <v>13.6</v>
      </c>
      <c r="F677" s="70" t="s">
        <v>28</v>
      </c>
      <c r="G677" s="70" t="s">
        <v>303</v>
      </c>
      <c r="H677" s="29">
        <v>45201</v>
      </c>
      <c r="I677" s="22">
        <v>45196</v>
      </c>
      <c r="J677" s="22">
        <v>45199</v>
      </c>
      <c r="M677" s="21">
        <f t="shared" si="10"/>
        <v>9</v>
      </c>
    </row>
    <row r="678" spans="1:13" x14ac:dyDescent="0.25">
      <c r="A678" s="3" t="s">
        <v>69</v>
      </c>
      <c r="B678" s="18">
        <v>45198</v>
      </c>
      <c r="C678" s="21" t="s">
        <v>500</v>
      </c>
      <c r="D678" s="30">
        <v>8.92</v>
      </c>
      <c r="F678" s="70" t="s">
        <v>28</v>
      </c>
      <c r="G678" s="70" t="s">
        <v>303</v>
      </c>
      <c r="H678" s="29">
        <v>45201</v>
      </c>
      <c r="I678" s="22">
        <v>45196</v>
      </c>
      <c r="J678" s="22">
        <v>45199</v>
      </c>
      <c r="M678" s="21">
        <f t="shared" si="10"/>
        <v>9</v>
      </c>
    </row>
    <row r="679" spans="1:13" x14ac:dyDescent="0.25">
      <c r="A679" s="3" t="s">
        <v>69</v>
      </c>
      <c r="B679" s="18">
        <v>45199</v>
      </c>
      <c r="C679" s="21" t="s">
        <v>500</v>
      </c>
      <c r="D679" s="30">
        <v>4.4000000000000004</v>
      </c>
      <c r="F679" s="70" t="s">
        <v>28</v>
      </c>
      <c r="G679" s="70" t="s">
        <v>303</v>
      </c>
      <c r="H679" s="29">
        <v>45201</v>
      </c>
      <c r="I679" s="22">
        <v>45196</v>
      </c>
      <c r="J679" s="22">
        <v>45199</v>
      </c>
      <c r="M679" s="21">
        <f t="shared" si="10"/>
        <v>9</v>
      </c>
    </row>
    <row r="680" spans="1:13" x14ac:dyDescent="0.25">
      <c r="A680" s="3" t="s">
        <v>69</v>
      </c>
      <c r="B680" s="18">
        <v>45194</v>
      </c>
      <c r="C680" s="21" t="s">
        <v>500</v>
      </c>
      <c r="D680" s="30">
        <v>0.95</v>
      </c>
      <c r="F680" s="70" t="s">
        <v>28</v>
      </c>
      <c r="G680" s="70" t="s">
        <v>303</v>
      </c>
      <c r="H680" s="29">
        <v>45201</v>
      </c>
      <c r="I680" s="22">
        <v>45196</v>
      </c>
      <c r="J680" s="22">
        <v>45199</v>
      </c>
      <c r="M680" s="21">
        <f t="shared" si="10"/>
        <v>9</v>
      </c>
    </row>
    <row r="681" spans="1:13" x14ac:dyDescent="0.25">
      <c r="A681" s="3" t="s">
        <v>69</v>
      </c>
      <c r="B681" s="18">
        <v>45198</v>
      </c>
      <c r="C681" s="3" t="s">
        <v>22</v>
      </c>
      <c r="D681" s="30">
        <v>61.31</v>
      </c>
      <c r="F681" s="70" t="s">
        <v>28</v>
      </c>
      <c r="G681" s="70" t="s">
        <v>303</v>
      </c>
      <c r="H681" s="29">
        <v>45201</v>
      </c>
      <c r="I681" s="22">
        <v>45196</v>
      </c>
      <c r="J681" s="22">
        <v>45199</v>
      </c>
      <c r="M681" s="21">
        <f t="shared" si="10"/>
        <v>9</v>
      </c>
    </row>
    <row r="682" spans="1:13" x14ac:dyDescent="0.25">
      <c r="A682" s="3" t="s">
        <v>69</v>
      </c>
      <c r="B682" s="18">
        <v>45196</v>
      </c>
      <c r="C682" s="3" t="s">
        <v>22</v>
      </c>
      <c r="D682" s="30">
        <v>92.7</v>
      </c>
      <c r="F682" s="70" t="s">
        <v>28</v>
      </c>
      <c r="G682" s="70" t="s">
        <v>303</v>
      </c>
      <c r="H682" s="29">
        <v>45201</v>
      </c>
      <c r="I682" s="22">
        <v>45196</v>
      </c>
      <c r="J682" s="22">
        <v>45199</v>
      </c>
      <c r="M682" s="21">
        <f t="shared" si="10"/>
        <v>9</v>
      </c>
    </row>
    <row r="683" spans="1:13" x14ac:dyDescent="0.25">
      <c r="A683" s="3" t="s">
        <v>69</v>
      </c>
      <c r="B683" s="18">
        <v>45194</v>
      </c>
      <c r="C683" s="3" t="s">
        <v>48</v>
      </c>
      <c r="D683" s="30">
        <v>143</v>
      </c>
      <c r="E683" s="24" t="s">
        <v>315</v>
      </c>
      <c r="F683" s="70" t="s">
        <v>28</v>
      </c>
      <c r="G683" s="70" t="s">
        <v>303</v>
      </c>
      <c r="H683" s="29">
        <v>45201</v>
      </c>
      <c r="I683" s="22">
        <v>45196</v>
      </c>
      <c r="J683" s="22">
        <v>45199</v>
      </c>
      <c r="M683" s="21">
        <f t="shared" si="10"/>
        <v>9</v>
      </c>
    </row>
    <row r="684" spans="1:13" x14ac:dyDescent="0.25">
      <c r="A684" s="3" t="s">
        <v>318</v>
      </c>
      <c r="B684" s="18">
        <v>45191</v>
      </c>
      <c r="C684" s="3" t="s">
        <v>234</v>
      </c>
      <c r="D684" s="30">
        <v>19.5</v>
      </c>
      <c r="E684" s="24" t="s">
        <v>322</v>
      </c>
      <c r="F684" s="70" t="s">
        <v>28</v>
      </c>
      <c r="G684" s="70" t="s">
        <v>321</v>
      </c>
      <c r="H684" s="29">
        <v>45196</v>
      </c>
      <c r="I684" s="22">
        <v>45191</v>
      </c>
      <c r="J684" s="22">
        <v>45196</v>
      </c>
      <c r="M684" s="21">
        <f t="shared" si="10"/>
        <v>9</v>
      </c>
    </row>
    <row r="685" spans="1:13" x14ac:dyDescent="0.25">
      <c r="A685" s="3" t="s">
        <v>318</v>
      </c>
      <c r="B685" s="18">
        <v>45193</v>
      </c>
      <c r="C685" s="3" t="s">
        <v>234</v>
      </c>
      <c r="D685" s="30">
        <v>26</v>
      </c>
      <c r="E685" s="24" t="s">
        <v>323</v>
      </c>
      <c r="F685" s="70" t="s">
        <v>28</v>
      </c>
      <c r="G685" s="70" t="s">
        <v>321</v>
      </c>
      <c r="H685" s="29">
        <v>45196</v>
      </c>
      <c r="I685" s="22">
        <v>45191</v>
      </c>
      <c r="J685" s="22">
        <v>45196</v>
      </c>
      <c r="M685" s="21">
        <f t="shared" si="10"/>
        <v>9</v>
      </c>
    </row>
    <row r="686" spans="1:13" x14ac:dyDescent="0.25">
      <c r="A686" s="3" t="s">
        <v>318</v>
      </c>
      <c r="B686" s="18">
        <v>45195</v>
      </c>
      <c r="C686" s="3" t="s">
        <v>234</v>
      </c>
      <c r="D686" s="30">
        <v>19.5</v>
      </c>
      <c r="E686" s="24" t="s">
        <v>322</v>
      </c>
      <c r="F686" s="70" t="s">
        <v>28</v>
      </c>
      <c r="G686" s="70" t="s">
        <v>321</v>
      </c>
      <c r="H686" s="29">
        <v>45196</v>
      </c>
      <c r="I686" s="22">
        <v>45191</v>
      </c>
      <c r="J686" s="22">
        <v>45196</v>
      </c>
      <c r="M686" s="21">
        <f t="shared" si="10"/>
        <v>9</v>
      </c>
    </row>
    <row r="687" spans="1:13" x14ac:dyDescent="0.25">
      <c r="A687" s="3" t="s">
        <v>318</v>
      </c>
      <c r="B687" s="18">
        <v>45196</v>
      </c>
      <c r="C687" s="3" t="s">
        <v>234</v>
      </c>
      <c r="D687" s="30">
        <v>13.5</v>
      </c>
      <c r="E687" s="24" t="s">
        <v>324</v>
      </c>
      <c r="F687" s="70" t="s">
        <v>28</v>
      </c>
      <c r="G687" s="70" t="s">
        <v>321</v>
      </c>
      <c r="H687" s="29">
        <v>45196</v>
      </c>
      <c r="I687" s="22">
        <v>45191</v>
      </c>
      <c r="J687" s="22">
        <v>45196</v>
      </c>
      <c r="M687" s="21">
        <f t="shared" si="10"/>
        <v>9</v>
      </c>
    </row>
    <row r="688" spans="1:13" x14ac:dyDescent="0.25">
      <c r="A688" s="3" t="s">
        <v>283</v>
      </c>
      <c r="B688" s="18">
        <v>45202</v>
      </c>
      <c r="C688" s="3" t="s">
        <v>327</v>
      </c>
      <c r="D688" s="30">
        <v>605</v>
      </c>
      <c r="E688" s="24" t="s">
        <v>328</v>
      </c>
      <c r="F688" s="70" t="s">
        <v>28</v>
      </c>
      <c r="G688" s="70" t="s">
        <v>329</v>
      </c>
      <c r="H688" s="29">
        <v>45202</v>
      </c>
      <c r="M688" s="21">
        <f t="shared" si="10"/>
        <v>10</v>
      </c>
    </row>
    <row r="689" spans="1:13" x14ac:dyDescent="0.25">
      <c r="A689" s="3" t="s">
        <v>64</v>
      </c>
      <c r="B689" s="18">
        <v>45182</v>
      </c>
      <c r="C689" s="21" t="s">
        <v>500</v>
      </c>
      <c r="D689" s="30">
        <v>3.05</v>
      </c>
      <c r="E689" s="24" t="s">
        <v>332</v>
      </c>
      <c r="F689" s="70" t="s">
        <v>28</v>
      </c>
      <c r="G689" s="70" t="s">
        <v>331</v>
      </c>
      <c r="H689" s="29">
        <v>45203</v>
      </c>
      <c r="I689" s="22">
        <v>45194</v>
      </c>
      <c r="J689" s="22">
        <v>45202</v>
      </c>
      <c r="M689" s="21">
        <f t="shared" si="10"/>
        <v>9</v>
      </c>
    </row>
    <row r="690" spans="1:13" x14ac:dyDescent="0.25">
      <c r="A690" s="3" t="s">
        <v>64</v>
      </c>
      <c r="B690" s="18">
        <v>45184</v>
      </c>
      <c r="C690" s="21" t="s">
        <v>500</v>
      </c>
      <c r="D690" s="30">
        <v>3.05</v>
      </c>
      <c r="E690" s="24" t="s">
        <v>332</v>
      </c>
      <c r="F690" s="70" t="s">
        <v>28</v>
      </c>
      <c r="G690" s="70" t="s">
        <v>331</v>
      </c>
      <c r="H690" s="29">
        <v>45203</v>
      </c>
      <c r="I690" s="22">
        <v>45194</v>
      </c>
      <c r="J690" s="22">
        <v>45202</v>
      </c>
      <c r="M690" s="21">
        <f t="shared" si="10"/>
        <v>9</v>
      </c>
    </row>
    <row r="691" spans="1:13" x14ac:dyDescent="0.25">
      <c r="A691" s="3" t="s">
        <v>64</v>
      </c>
      <c r="B691" s="18">
        <v>45182</v>
      </c>
      <c r="C691" s="21" t="s">
        <v>500</v>
      </c>
      <c r="D691" s="30">
        <v>2</v>
      </c>
      <c r="E691" s="24" t="s">
        <v>332</v>
      </c>
      <c r="F691" s="70" t="s">
        <v>28</v>
      </c>
      <c r="G691" s="70" t="s">
        <v>331</v>
      </c>
      <c r="H691" s="29">
        <v>45203</v>
      </c>
      <c r="I691" s="22">
        <v>45194</v>
      </c>
      <c r="J691" s="22">
        <v>45202</v>
      </c>
      <c r="M691" s="21">
        <f t="shared" si="10"/>
        <v>9</v>
      </c>
    </row>
    <row r="692" spans="1:13" x14ac:dyDescent="0.25">
      <c r="A692" s="3" t="s">
        <v>64</v>
      </c>
      <c r="B692" s="18">
        <v>45191</v>
      </c>
      <c r="C692" s="21" t="s">
        <v>500</v>
      </c>
      <c r="D692" s="30">
        <v>3.05</v>
      </c>
      <c r="E692" s="24" t="s">
        <v>332</v>
      </c>
      <c r="F692" s="70" t="s">
        <v>28</v>
      </c>
      <c r="G692" s="70" t="s">
        <v>331</v>
      </c>
      <c r="H692" s="29">
        <v>45203</v>
      </c>
      <c r="I692" s="22">
        <v>45194</v>
      </c>
      <c r="J692" s="22">
        <v>45202</v>
      </c>
      <c r="M692" s="21">
        <f t="shared" si="10"/>
        <v>9</v>
      </c>
    </row>
    <row r="693" spans="1:13" x14ac:dyDescent="0.25">
      <c r="A693" s="3" t="s">
        <v>64</v>
      </c>
      <c r="B693" s="18">
        <v>45183</v>
      </c>
      <c r="C693" s="21" t="s">
        <v>500</v>
      </c>
      <c r="D693" s="30">
        <v>0.2</v>
      </c>
      <c r="E693" s="24" t="s">
        <v>332</v>
      </c>
      <c r="F693" s="70" t="s">
        <v>28</v>
      </c>
      <c r="G693" s="70" t="s">
        <v>331</v>
      </c>
      <c r="H693" s="29">
        <v>45203</v>
      </c>
      <c r="I693" s="22">
        <v>45194</v>
      </c>
      <c r="J693" s="22">
        <v>45202</v>
      </c>
      <c r="M693" s="21">
        <f t="shared" si="10"/>
        <v>9</v>
      </c>
    </row>
    <row r="694" spans="1:13" x14ac:dyDescent="0.25">
      <c r="A694" s="3" t="s">
        <v>64</v>
      </c>
      <c r="B694" s="18">
        <v>45196</v>
      </c>
      <c r="C694" s="21" t="s">
        <v>500</v>
      </c>
      <c r="D694" s="30">
        <v>5.6</v>
      </c>
      <c r="E694" s="24" t="s">
        <v>332</v>
      </c>
      <c r="F694" s="70" t="s">
        <v>28</v>
      </c>
      <c r="G694" s="70" t="s">
        <v>331</v>
      </c>
      <c r="H694" s="29">
        <v>45203</v>
      </c>
      <c r="I694" s="22">
        <v>45194</v>
      </c>
      <c r="J694" s="22">
        <v>45202</v>
      </c>
      <c r="M694" s="21">
        <f t="shared" si="10"/>
        <v>9</v>
      </c>
    </row>
    <row r="695" spans="1:13" x14ac:dyDescent="0.25">
      <c r="A695" s="3" t="s">
        <v>64</v>
      </c>
      <c r="B695" s="18">
        <v>45182</v>
      </c>
      <c r="C695" s="21" t="s">
        <v>500</v>
      </c>
      <c r="D695" s="30">
        <v>1.35</v>
      </c>
      <c r="E695" s="24" t="s">
        <v>332</v>
      </c>
      <c r="F695" s="70" t="s">
        <v>28</v>
      </c>
      <c r="G695" s="70" t="s">
        <v>331</v>
      </c>
      <c r="H695" s="29">
        <v>45203</v>
      </c>
      <c r="I695" s="22">
        <v>45194</v>
      </c>
      <c r="J695" s="22">
        <v>45202</v>
      </c>
      <c r="M695" s="21">
        <f t="shared" si="10"/>
        <v>9</v>
      </c>
    </row>
    <row r="696" spans="1:13" x14ac:dyDescent="0.25">
      <c r="A696" s="3" t="s">
        <v>64</v>
      </c>
      <c r="B696" s="18">
        <v>45185</v>
      </c>
      <c r="C696" s="21" t="s">
        <v>500</v>
      </c>
      <c r="D696" s="30">
        <v>18.45</v>
      </c>
      <c r="E696" s="24" t="s">
        <v>332</v>
      </c>
      <c r="F696" s="70" t="s">
        <v>28</v>
      </c>
      <c r="G696" s="70" t="s">
        <v>331</v>
      </c>
      <c r="H696" s="29">
        <v>45203</v>
      </c>
      <c r="I696" s="22">
        <v>45194</v>
      </c>
      <c r="J696" s="22">
        <v>45202</v>
      </c>
      <c r="M696" s="21">
        <f t="shared" si="10"/>
        <v>9</v>
      </c>
    </row>
    <row r="697" spans="1:13" x14ac:dyDescent="0.25">
      <c r="A697" s="3" t="s">
        <v>64</v>
      </c>
      <c r="B697" s="18">
        <v>45182</v>
      </c>
      <c r="C697" s="21" t="s">
        <v>500</v>
      </c>
      <c r="D697" s="30">
        <v>18.100000000000001</v>
      </c>
      <c r="E697" s="24" t="s">
        <v>332</v>
      </c>
      <c r="F697" s="70" t="s">
        <v>28</v>
      </c>
      <c r="G697" s="70" t="s">
        <v>331</v>
      </c>
      <c r="H697" s="29">
        <v>45203</v>
      </c>
      <c r="I697" s="22">
        <v>45194</v>
      </c>
      <c r="J697" s="22">
        <v>45202</v>
      </c>
      <c r="M697" s="21">
        <f t="shared" si="10"/>
        <v>9</v>
      </c>
    </row>
    <row r="698" spans="1:13" x14ac:dyDescent="0.25">
      <c r="A698" s="3" t="s">
        <v>64</v>
      </c>
      <c r="B698" s="18">
        <v>45191</v>
      </c>
      <c r="C698" s="21" t="s">
        <v>500</v>
      </c>
      <c r="D698" s="30">
        <v>18.100000000000001</v>
      </c>
      <c r="E698" s="24" t="s">
        <v>332</v>
      </c>
      <c r="F698" s="70" t="s">
        <v>28</v>
      </c>
      <c r="G698" s="70" t="s">
        <v>331</v>
      </c>
      <c r="H698" s="29">
        <v>45203</v>
      </c>
      <c r="I698" s="22">
        <v>45194</v>
      </c>
      <c r="J698" s="22">
        <v>45202</v>
      </c>
      <c r="M698" s="21">
        <f t="shared" si="10"/>
        <v>9</v>
      </c>
    </row>
    <row r="699" spans="1:13" x14ac:dyDescent="0.25">
      <c r="A699" s="3" t="s">
        <v>64</v>
      </c>
      <c r="B699" s="18">
        <v>45201</v>
      </c>
      <c r="C699" s="21" t="s">
        <v>500</v>
      </c>
      <c r="D699" s="30">
        <v>2.5</v>
      </c>
      <c r="E699" s="24" t="s">
        <v>332</v>
      </c>
      <c r="F699" s="70" t="s">
        <v>28</v>
      </c>
      <c r="G699" s="70" t="s">
        <v>331</v>
      </c>
      <c r="H699" s="29">
        <v>45203</v>
      </c>
      <c r="I699" s="22">
        <v>45194</v>
      </c>
      <c r="J699" s="22">
        <v>45202</v>
      </c>
      <c r="M699" s="21">
        <f t="shared" si="10"/>
        <v>10</v>
      </c>
    </row>
    <row r="700" spans="1:13" x14ac:dyDescent="0.25">
      <c r="A700" s="3" t="s">
        <v>64</v>
      </c>
      <c r="B700" s="18">
        <v>45184</v>
      </c>
      <c r="C700" s="21" t="s">
        <v>500</v>
      </c>
      <c r="D700" s="30">
        <v>1.05</v>
      </c>
      <c r="E700" s="24" t="s">
        <v>332</v>
      </c>
      <c r="F700" s="70" t="s">
        <v>28</v>
      </c>
      <c r="G700" s="70" t="s">
        <v>331</v>
      </c>
      <c r="H700" s="29">
        <v>45203</v>
      </c>
      <c r="I700" s="22">
        <v>45194</v>
      </c>
      <c r="J700" s="22">
        <v>45202</v>
      </c>
      <c r="M700" s="21">
        <f t="shared" si="10"/>
        <v>9</v>
      </c>
    </row>
    <row r="701" spans="1:13" x14ac:dyDescent="0.25">
      <c r="A701" s="3" t="s">
        <v>64</v>
      </c>
      <c r="B701" s="18">
        <v>45201</v>
      </c>
      <c r="C701" s="21" t="s">
        <v>500</v>
      </c>
      <c r="D701" s="30">
        <v>1.02</v>
      </c>
      <c r="E701" s="24" t="s">
        <v>332</v>
      </c>
      <c r="F701" s="70" t="s">
        <v>28</v>
      </c>
      <c r="G701" s="70" t="s">
        <v>331</v>
      </c>
      <c r="H701" s="29">
        <v>45203</v>
      </c>
      <c r="I701" s="22">
        <v>45194</v>
      </c>
      <c r="J701" s="22">
        <v>45202</v>
      </c>
      <c r="M701" s="21">
        <f t="shared" si="10"/>
        <v>10</v>
      </c>
    </row>
    <row r="702" spans="1:13" x14ac:dyDescent="0.25">
      <c r="A702" s="3" t="s">
        <v>64</v>
      </c>
      <c r="B702" s="18">
        <v>45184</v>
      </c>
      <c r="C702" s="21" t="s">
        <v>500</v>
      </c>
      <c r="D702" s="30">
        <v>2.35</v>
      </c>
      <c r="E702" s="24" t="s">
        <v>332</v>
      </c>
      <c r="F702" s="70" t="s">
        <v>28</v>
      </c>
      <c r="G702" s="70" t="s">
        <v>331</v>
      </c>
      <c r="H702" s="29">
        <v>45203</v>
      </c>
      <c r="I702" s="22">
        <v>45194</v>
      </c>
      <c r="J702" s="22">
        <v>45202</v>
      </c>
      <c r="M702" s="21">
        <f t="shared" si="10"/>
        <v>9</v>
      </c>
    </row>
    <row r="703" spans="1:13" x14ac:dyDescent="0.25">
      <c r="A703" s="3" t="s">
        <v>64</v>
      </c>
      <c r="B703" s="18">
        <v>45201</v>
      </c>
      <c r="C703" s="21" t="s">
        <v>500</v>
      </c>
      <c r="D703" s="30">
        <v>0.5</v>
      </c>
      <c r="E703" s="24" t="s">
        <v>332</v>
      </c>
      <c r="F703" s="70" t="s">
        <v>28</v>
      </c>
      <c r="G703" s="70" t="s">
        <v>331</v>
      </c>
      <c r="H703" s="29">
        <v>45203</v>
      </c>
      <c r="I703" s="22">
        <v>45194</v>
      </c>
      <c r="J703" s="22">
        <v>45202</v>
      </c>
      <c r="M703" s="21">
        <f t="shared" si="10"/>
        <v>10</v>
      </c>
    </row>
    <row r="704" spans="1:13" x14ac:dyDescent="0.25">
      <c r="A704" s="3" t="s">
        <v>64</v>
      </c>
      <c r="B704" s="18">
        <v>45180</v>
      </c>
      <c r="C704" s="21" t="s">
        <v>500</v>
      </c>
      <c r="D704" s="30">
        <v>0.55000000000000004</v>
      </c>
      <c r="E704" s="24" t="s">
        <v>332</v>
      </c>
      <c r="F704" s="70" t="s">
        <v>28</v>
      </c>
      <c r="G704" s="70" t="s">
        <v>331</v>
      </c>
      <c r="H704" s="29">
        <v>45203</v>
      </c>
      <c r="I704" s="22">
        <v>45194</v>
      </c>
      <c r="J704" s="22">
        <v>45202</v>
      </c>
      <c r="M704" s="21">
        <f t="shared" si="10"/>
        <v>9</v>
      </c>
    </row>
    <row r="705" spans="1:13" x14ac:dyDescent="0.25">
      <c r="A705" s="3" t="s">
        <v>64</v>
      </c>
      <c r="B705" s="18">
        <v>45173</v>
      </c>
      <c r="C705" s="21" t="s">
        <v>500</v>
      </c>
      <c r="D705" s="30">
        <v>0.55000000000000004</v>
      </c>
      <c r="E705" s="24" t="s">
        <v>332</v>
      </c>
      <c r="F705" s="70" t="s">
        <v>28</v>
      </c>
      <c r="G705" s="70" t="s">
        <v>331</v>
      </c>
      <c r="H705" s="29">
        <v>45203</v>
      </c>
      <c r="I705" s="22">
        <v>45194</v>
      </c>
      <c r="J705" s="22">
        <v>45202</v>
      </c>
      <c r="M705" s="21">
        <f t="shared" si="10"/>
        <v>9</v>
      </c>
    </row>
    <row r="706" spans="1:13" x14ac:dyDescent="0.25">
      <c r="A706" s="3" t="s">
        <v>64</v>
      </c>
      <c r="B706" s="18">
        <v>45180</v>
      </c>
      <c r="C706" s="21" t="s">
        <v>500</v>
      </c>
      <c r="D706" s="30">
        <v>0.8</v>
      </c>
      <c r="E706" s="24" t="s">
        <v>332</v>
      </c>
      <c r="F706" s="70" t="s">
        <v>28</v>
      </c>
      <c r="G706" s="70" t="s">
        <v>331</v>
      </c>
      <c r="H706" s="29">
        <v>45203</v>
      </c>
      <c r="I706" s="22">
        <v>45194</v>
      </c>
      <c r="J706" s="22">
        <v>45202</v>
      </c>
      <c r="M706" s="21">
        <f t="shared" si="10"/>
        <v>9</v>
      </c>
    </row>
    <row r="707" spans="1:13" x14ac:dyDescent="0.25">
      <c r="A707" s="3" t="s">
        <v>64</v>
      </c>
      <c r="B707" s="18">
        <v>45182</v>
      </c>
      <c r="C707" s="21" t="s">
        <v>500</v>
      </c>
      <c r="D707" s="30">
        <v>2.5</v>
      </c>
      <c r="E707" s="24" t="s">
        <v>332</v>
      </c>
      <c r="F707" s="70" t="s">
        <v>28</v>
      </c>
      <c r="G707" s="70" t="s">
        <v>331</v>
      </c>
      <c r="H707" s="29">
        <v>45203</v>
      </c>
      <c r="I707" s="22">
        <v>45194</v>
      </c>
      <c r="J707" s="22">
        <v>45202</v>
      </c>
      <c r="M707" s="21">
        <f t="shared" ref="M707:M770" si="11">MONTH(B707)</f>
        <v>9</v>
      </c>
    </row>
    <row r="708" spans="1:13" x14ac:dyDescent="0.25">
      <c r="A708" s="3" t="s">
        <v>64</v>
      </c>
      <c r="B708" s="18">
        <v>45196</v>
      </c>
      <c r="C708" s="21" t="s">
        <v>500</v>
      </c>
      <c r="D708" s="30">
        <v>5.6</v>
      </c>
      <c r="E708" s="24" t="s">
        <v>332</v>
      </c>
      <c r="F708" s="70" t="s">
        <v>28</v>
      </c>
      <c r="G708" s="70" t="s">
        <v>331</v>
      </c>
      <c r="H708" s="29">
        <v>45203</v>
      </c>
      <c r="I708" s="22">
        <v>45194</v>
      </c>
      <c r="J708" s="22">
        <v>45202</v>
      </c>
      <c r="M708" s="21">
        <f t="shared" si="11"/>
        <v>9</v>
      </c>
    </row>
    <row r="709" spans="1:13" x14ac:dyDescent="0.25">
      <c r="A709" s="3" t="s">
        <v>64</v>
      </c>
      <c r="B709" s="18">
        <v>45172</v>
      </c>
      <c r="C709" s="3" t="s">
        <v>129</v>
      </c>
      <c r="D709" s="30">
        <v>18</v>
      </c>
      <c r="E709" s="24" t="s">
        <v>330</v>
      </c>
      <c r="F709" s="70" t="s">
        <v>28</v>
      </c>
      <c r="G709" s="70" t="s">
        <v>331</v>
      </c>
      <c r="H709" s="29">
        <v>45203</v>
      </c>
      <c r="I709" s="22">
        <v>45194</v>
      </c>
      <c r="J709" s="22">
        <v>45202</v>
      </c>
      <c r="M709" s="21">
        <f t="shared" si="11"/>
        <v>9</v>
      </c>
    </row>
    <row r="710" spans="1:13" x14ac:dyDescent="0.25">
      <c r="A710" s="3" t="s">
        <v>64</v>
      </c>
      <c r="B710" s="18">
        <v>45197</v>
      </c>
      <c r="C710" s="3" t="s">
        <v>44</v>
      </c>
      <c r="D710" s="30">
        <v>29.95</v>
      </c>
      <c r="E710" s="24" t="s">
        <v>333</v>
      </c>
      <c r="F710" s="70" t="s">
        <v>28</v>
      </c>
      <c r="G710" s="70" t="s">
        <v>331</v>
      </c>
      <c r="H710" s="29">
        <v>45203</v>
      </c>
      <c r="I710" s="22">
        <v>45194</v>
      </c>
      <c r="J710" s="22">
        <v>45202</v>
      </c>
      <c r="M710" s="21">
        <f t="shared" si="11"/>
        <v>9</v>
      </c>
    </row>
    <row r="711" spans="1:13" x14ac:dyDescent="0.25">
      <c r="A711" s="3" t="s">
        <v>64</v>
      </c>
      <c r="B711" s="18">
        <v>45196</v>
      </c>
      <c r="C711" s="3" t="s">
        <v>44</v>
      </c>
      <c r="D711" s="30">
        <v>54.5</v>
      </c>
      <c r="E711" s="24" t="s">
        <v>333</v>
      </c>
      <c r="F711" s="70" t="s">
        <v>28</v>
      </c>
      <c r="G711" s="70" t="s">
        <v>331</v>
      </c>
      <c r="H711" s="29">
        <v>45203</v>
      </c>
      <c r="I711" s="22">
        <v>45194</v>
      </c>
      <c r="J711" s="22">
        <v>45202</v>
      </c>
      <c r="M711" s="21">
        <f t="shared" si="11"/>
        <v>9</v>
      </c>
    </row>
    <row r="712" spans="1:13" x14ac:dyDescent="0.25">
      <c r="A712" s="3" t="s">
        <v>64</v>
      </c>
      <c r="B712" s="18">
        <v>45197</v>
      </c>
      <c r="C712" s="3" t="s">
        <v>44</v>
      </c>
      <c r="D712" s="30">
        <v>7.5</v>
      </c>
      <c r="F712" s="70" t="s">
        <v>28</v>
      </c>
      <c r="G712" s="70" t="s">
        <v>331</v>
      </c>
      <c r="H712" s="29">
        <v>45203</v>
      </c>
      <c r="I712" s="22">
        <v>45194</v>
      </c>
      <c r="J712" s="22">
        <v>45202</v>
      </c>
      <c r="M712" s="21">
        <f t="shared" si="11"/>
        <v>9</v>
      </c>
    </row>
    <row r="713" spans="1:13" x14ac:dyDescent="0.25">
      <c r="A713" s="3" t="s">
        <v>64</v>
      </c>
      <c r="B713" s="18">
        <v>45202</v>
      </c>
      <c r="C713" s="3" t="s">
        <v>44</v>
      </c>
      <c r="D713" s="30">
        <v>105.5</v>
      </c>
      <c r="E713" s="24" t="s">
        <v>334</v>
      </c>
      <c r="F713" s="70" t="s">
        <v>28</v>
      </c>
      <c r="G713" s="70" t="s">
        <v>331</v>
      </c>
      <c r="H713" s="29">
        <v>45203</v>
      </c>
      <c r="I713" s="22">
        <v>45194</v>
      </c>
      <c r="J713" s="22">
        <v>45202</v>
      </c>
      <c r="M713" s="21">
        <f t="shared" si="11"/>
        <v>10</v>
      </c>
    </row>
    <row r="714" spans="1:13" x14ac:dyDescent="0.25">
      <c r="A714" s="3" t="s">
        <v>64</v>
      </c>
      <c r="B714" s="18">
        <v>45200</v>
      </c>
      <c r="C714" s="3" t="s">
        <v>44</v>
      </c>
      <c r="D714" s="30">
        <v>112.2</v>
      </c>
      <c r="E714" s="24" t="s">
        <v>335</v>
      </c>
      <c r="F714" s="70" t="s">
        <v>28</v>
      </c>
      <c r="G714" s="70" t="s">
        <v>331</v>
      </c>
      <c r="H714" s="29">
        <v>45203</v>
      </c>
      <c r="I714" s="22">
        <v>45194</v>
      </c>
      <c r="J714" s="22">
        <v>45202</v>
      </c>
      <c r="M714" s="21">
        <f t="shared" si="11"/>
        <v>10</v>
      </c>
    </row>
    <row r="715" spans="1:13" x14ac:dyDescent="0.25">
      <c r="A715" s="3" t="s">
        <v>64</v>
      </c>
      <c r="B715" s="18">
        <v>45198</v>
      </c>
      <c r="C715" s="3" t="s">
        <v>44</v>
      </c>
      <c r="D715" s="30">
        <v>378.05</v>
      </c>
      <c r="E715" s="24" t="s">
        <v>336</v>
      </c>
      <c r="F715" s="70" t="s">
        <v>28</v>
      </c>
      <c r="G715" s="70" t="s">
        <v>331</v>
      </c>
      <c r="H715" s="29">
        <v>45203</v>
      </c>
      <c r="I715" s="22">
        <v>45194</v>
      </c>
      <c r="J715" s="22">
        <v>45202</v>
      </c>
      <c r="M715" s="21">
        <f t="shared" si="11"/>
        <v>9</v>
      </c>
    </row>
    <row r="716" spans="1:13" x14ac:dyDescent="0.25">
      <c r="A716" s="3" t="s">
        <v>64</v>
      </c>
      <c r="B716" s="18">
        <v>45198</v>
      </c>
      <c r="C716" s="3" t="s">
        <v>44</v>
      </c>
      <c r="D716" s="30">
        <v>94.5</v>
      </c>
      <c r="E716" s="24" t="s">
        <v>101</v>
      </c>
      <c r="F716" s="70" t="s">
        <v>28</v>
      </c>
      <c r="G716" s="70" t="s">
        <v>331</v>
      </c>
      <c r="H716" s="29">
        <v>45203</v>
      </c>
      <c r="I716" s="22">
        <v>45194</v>
      </c>
      <c r="J716" s="22">
        <v>45202</v>
      </c>
      <c r="M716" s="21">
        <f t="shared" si="11"/>
        <v>9</v>
      </c>
    </row>
    <row r="717" spans="1:13" x14ac:dyDescent="0.25">
      <c r="A717" s="3" t="s">
        <v>64</v>
      </c>
      <c r="B717" s="18">
        <v>45198</v>
      </c>
      <c r="C717" s="3" t="s">
        <v>44</v>
      </c>
      <c r="D717" s="30">
        <v>28.2</v>
      </c>
      <c r="E717" s="24" t="s">
        <v>333</v>
      </c>
      <c r="F717" s="70" t="s">
        <v>28</v>
      </c>
      <c r="G717" s="70" t="s">
        <v>331</v>
      </c>
      <c r="H717" s="29">
        <v>45203</v>
      </c>
      <c r="I717" s="22">
        <v>45194</v>
      </c>
      <c r="J717" s="22">
        <v>45202</v>
      </c>
      <c r="M717" s="21">
        <f t="shared" si="11"/>
        <v>9</v>
      </c>
    </row>
    <row r="718" spans="1:13" x14ac:dyDescent="0.25">
      <c r="A718" s="3" t="s">
        <v>64</v>
      </c>
      <c r="B718" s="18">
        <v>45196</v>
      </c>
      <c r="C718" s="3" t="s">
        <v>44</v>
      </c>
      <c r="D718" s="30">
        <v>29</v>
      </c>
      <c r="E718" s="24" t="s">
        <v>337</v>
      </c>
      <c r="F718" s="70" t="s">
        <v>28</v>
      </c>
      <c r="G718" s="70" t="s">
        <v>331</v>
      </c>
      <c r="H718" s="29">
        <v>45203</v>
      </c>
      <c r="I718" s="22">
        <v>45194</v>
      </c>
      <c r="J718" s="22">
        <v>45202</v>
      </c>
      <c r="M718" s="21">
        <f t="shared" si="11"/>
        <v>9</v>
      </c>
    </row>
    <row r="719" spans="1:13" x14ac:dyDescent="0.25">
      <c r="A719" s="3" t="s">
        <v>64</v>
      </c>
      <c r="B719" s="18">
        <v>45197</v>
      </c>
      <c r="C719" s="3" t="s">
        <v>44</v>
      </c>
      <c r="D719" s="30">
        <v>15.5</v>
      </c>
      <c r="F719" s="70" t="s">
        <v>28</v>
      </c>
      <c r="G719" s="70" t="s">
        <v>331</v>
      </c>
      <c r="H719" s="29">
        <v>45203</v>
      </c>
      <c r="I719" s="22">
        <v>45194</v>
      </c>
      <c r="J719" s="22">
        <v>45202</v>
      </c>
      <c r="M719" s="21">
        <f t="shared" si="11"/>
        <v>9</v>
      </c>
    </row>
    <row r="720" spans="1:13" x14ac:dyDescent="0.25">
      <c r="A720" s="3" t="s">
        <v>64</v>
      </c>
      <c r="B720" s="18">
        <v>45200</v>
      </c>
      <c r="C720" s="3" t="s">
        <v>21</v>
      </c>
      <c r="D720" s="30">
        <v>81</v>
      </c>
      <c r="F720" s="70" t="s">
        <v>28</v>
      </c>
      <c r="G720" s="70" t="s">
        <v>331</v>
      </c>
      <c r="H720" s="29">
        <v>45203</v>
      </c>
      <c r="I720" s="22">
        <v>45194</v>
      </c>
      <c r="J720" s="22">
        <v>45202</v>
      </c>
      <c r="M720" s="21">
        <f t="shared" si="11"/>
        <v>10</v>
      </c>
    </row>
    <row r="721" spans="1:13" x14ac:dyDescent="0.25">
      <c r="A721" s="3" t="s">
        <v>64</v>
      </c>
      <c r="B721" s="18">
        <v>45203</v>
      </c>
      <c r="C721" s="3" t="s">
        <v>23</v>
      </c>
      <c r="D721" s="30">
        <v>0</v>
      </c>
      <c r="E721" s="24" t="s">
        <v>338</v>
      </c>
      <c r="F721" s="70" t="s">
        <v>28</v>
      </c>
      <c r="G721" s="70" t="s">
        <v>331</v>
      </c>
      <c r="H721" s="29">
        <v>45203</v>
      </c>
      <c r="I721" s="22">
        <v>45194</v>
      </c>
      <c r="J721" s="22">
        <v>45202</v>
      </c>
      <c r="M721" s="21">
        <f t="shared" si="11"/>
        <v>10</v>
      </c>
    </row>
    <row r="722" spans="1:13" x14ac:dyDescent="0.25">
      <c r="A722" s="3" t="s">
        <v>64</v>
      </c>
      <c r="B722" s="18">
        <v>45196</v>
      </c>
      <c r="C722" s="3" t="s">
        <v>22</v>
      </c>
      <c r="D722" s="30">
        <v>91.33</v>
      </c>
      <c r="F722" s="70" t="s">
        <v>28</v>
      </c>
      <c r="G722" s="70" t="s">
        <v>331</v>
      </c>
      <c r="H722" s="29">
        <v>45203</v>
      </c>
      <c r="I722" s="22">
        <v>45194</v>
      </c>
      <c r="J722" s="22">
        <v>45202</v>
      </c>
      <c r="M722" s="21">
        <f t="shared" si="11"/>
        <v>9</v>
      </c>
    </row>
    <row r="723" spans="1:13" x14ac:dyDescent="0.25">
      <c r="A723" s="3" t="s">
        <v>64</v>
      </c>
      <c r="B723" s="18">
        <v>45188</v>
      </c>
      <c r="C723" s="3" t="s">
        <v>22</v>
      </c>
      <c r="D723" s="30">
        <v>119.42</v>
      </c>
      <c r="F723" s="70" t="s">
        <v>28</v>
      </c>
      <c r="G723" s="70" t="s">
        <v>331</v>
      </c>
      <c r="H723" s="29">
        <v>45203</v>
      </c>
      <c r="I723" s="22">
        <v>45194</v>
      </c>
      <c r="J723" s="22">
        <v>45202</v>
      </c>
      <c r="M723" s="21">
        <f t="shared" si="11"/>
        <v>9</v>
      </c>
    </row>
    <row r="724" spans="1:13" x14ac:dyDescent="0.25">
      <c r="A724" s="3" t="s">
        <v>64</v>
      </c>
      <c r="B724" s="18">
        <v>45201</v>
      </c>
      <c r="C724" s="3" t="s">
        <v>22</v>
      </c>
      <c r="D724" s="30">
        <v>102.27</v>
      </c>
      <c r="F724" s="70" t="s">
        <v>28</v>
      </c>
      <c r="G724" s="70" t="s">
        <v>331</v>
      </c>
      <c r="H724" s="29">
        <v>45203</v>
      </c>
      <c r="I724" s="22">
        <v>45194</v>
      </c>
      <c r="J724" s="22">
        <v>45202</v>
      </c>
      <c r="M724" s="21">
        <f t="shared" si="11"/>
        <v>10</v>
      </c>
    </row>
    <row r="725" spans="1:13" x14ac:dyDescent="0.25">
      <c r="A725" s="3" t="s">
        <v>64</v>
      </c>
      <c r="B725" s="18">
        <v>45201</v>
      </c>
      <c r="C725" s="3" t="s">
        <v>22</v>
      </c>
      <c r="D725" s="30">
        <v>98.01</v>
      </c>
      <c r="F725" s="70" t="s">
        <v>28</v>
      </c>
      <c r="G725" s="70" t="s">
        <v>331</v>
      </c>
      <c r="H725" s="29">
        <v>45203</v>
      </c>
      <c r="I725" s="22">
        <v>45194</v>
      </c>
      <c r="J725" s="22">
        <v>45202</v>
      </c>
      <c r="M725" s="21">
        <f t="shared" si="11"/>
        <v>10</v>
      </c>
    </row>
    <row r="726" spans="1:13" x14ac:dyDescent="0.25">
      <c r="A726" s="3" t="s">
        <v>283</v>
      </c>
      <c r="B726" s="18">
        <v>45203</v>
      </c>
      <c r="C726" s="3" t="s">
        <v>327</v>
      </c>
      <c r="D726" s="30">
        <v>214.78</v>
      </c>
      <c r="E726" s="24" t="s">
        <v>445</v>
      </c>
      <c r="F726" s="70" t="s">
        <v>28</v>
      </c>
      <c r="G726" s="70" t="s">
        <v>339</v>
      </c>
      <c r="H726" s="29">
        <v>45203</v>
      </c>
      <c r="M726" s="21">
        <f t="shared" si="11"/>
        <v>10</v>
      </c>
    </row>
    <row r="727" spans="1:13" x14ac:dyDescent="0.25">
      <c r="A727" s="3" t="s">
        <v>287</v>
      </c>
      <c r="B727" s="18">
        <v>45203</v>
      </c>
      <c r="C727" s="3" t="s">
        <v>340</v>
      </c>
      <c r="D727" s="30">
        <f>275*3</f>
        <v>825</v>
      </c>
      <c r="E727" s="24" t="s">
        <v>342</v>
      </c>
      <c r="F727" s="70" t="s">
        <v>28</v>
      </c>
      <c r="G727" s="70" t="s">
        <v>343</v>
      </c>
      <c r="H727" s="29">
        <v>45203</v>
      </c>
      <c r="M727" s="21">
        <f t="shared" si="11"/>
        <v>10</v>
      </c>
    </row>
    <row r="728" spans="1:13" ht="55.2" x14ac:dyDescent="0.25">
      <c r="A728" s="3" t="s">
        <v>283</v>
      </c>
      <c r="B728" s="18">
        <v>45204</v>
      </c>
      <c r="C728" s="3" t="s">
        <v>327</v>
      </c>
      <c r="D728" s="30">
        <v>368.36</v>
      </c>
      <c r="E728" s="31" t="s">
        <v>344</v>
      </c>
      <c r="F728" s="27" t="s">
        <v>28</v>
      </c>
      <c r="G728" s="27" t="s">
        <v>343</v>
      </c>
      <c r="H728" s="29">
        <v>45204</v>
      </c>
      <c r="I728" s="27"/>
      <c r="J728" s="27"/>
      <c r="M728" s="21">
        <f t="shared" si="11"/>
        <v>10</v>
      </c>
    </row>
    <row r="729" spans="1:13" x14ac:dyDescent="0.25">
      <c r="A729" s="3" t="s">
        <v>224</v>
      </c>
      <c r="B729" s="18">
        <v>45200</v>
      </c>
      <c r="C729" s="3" t="s">
        <v>112</v>
      </c>
      <c r="D729" s="30">
        <f>5*5</f>
        <v>25</v>
      </c>
      <c r="F729" s="70" t="s">
        <v>28</v>
      </c>
      <c r="G729" s="70" t="s">
        <v>345</v>
      </c>
      <c r="H729" s="29">
        <v>45205</v>
      </c>
      <c r="I729" s="22">
        <v>45197</v>
      </c>
      <c r="J729" s="22">
        <v>45198</v>
      </c>
      <c r="K729" s="75">
        <v>5</v>
      </c>
      <c r="M729" s="21">
        <f t="shared" si="11"/>
        <v>10</v>
      </c>
    </row>
    <row r="730" spans="1:13" x14ac:dyDescent="0.25">
      <c r="A730" s="3" t="s">
        <v>57</v>
      </c>
      <c r="B730" s="18">
        <v>45205</v>
      </c>
      <c r="C730" s="3" t="s">
        <v>112</v>
      </c>
      <c r="D730" s="30">
        <f>5*22</f>
        <v>110</v>
      </c>
      <c r="E730" s="24" t="s">
        <v>347</v>
      </c>
      <c r="F730" s="70" t="s">
        <v>28</v>
      </c>
      <c r="G730" s="70" t="s">
        <v>346</v>
      </c>
      <c r="H730" s="29">
        <v>45205</v>
      </c>
      <c r="I730" s="22">
        <v>45202</v>
      </c>
      <c r="J730" s="22">
        <v>45203</v>
      </c>
      <c r="L730" s="76">
        <v>5</v>
      </c>
      <c r="M730" s="21">
        <f t="shared" si="11"/>
        <v>10</v>
      </c>
    </row>
    <row r="731" spans="1:13" x14ac:dyDescent="0.25">
      <c r="A731" s="3" t="s">
        <v>57</v>
      </c>
      <c r="B731" s="18">
        <v>45205</v>
      </c>
      <c r="C731" s="3" t="s">
        <v>112</v>
      </c>
      <c r="D731" s="30">
        <f>(12+5)*7</f>
        <v>119</v>
      </c>
      <c r="E731" s="24" t="s">
        <v>348</v>
      </c>
      <c r="F731" s="70" t="s">
        <v>28</v>
      </c>
      <c r="G731" s="70" t="s">
        <v>352</v>
      </c>
      <c r="H731" s="29">
        <v>45205</v>
      </c>
      <c r="I731" s="71">
        <v>45196</v>
      </c>
      <c r="J731" s="22">
        <v>45201</v>
      </c>
      <c r="K731" s="75">
        <v>17</v>
      </c>
      <c r="M731" s="21">
        <f t="shared" si="11"/>
        <v>10</v>
      </c>
    </row>
    <row r="732" spans="1:13" x14ac:dyDescent="0.25">
      <c r="A732" s="3" t="s">
        <v>57</v>
      </c>
      <c r="B732" s="18">
        <v>45205</v>
      </c>
      <c r="C732" s="3" t="s">
        <v>503</v>
      </c>
      <c r="D732" s="30">
        <f>9*3.5</f>
        <v>31.5</v>
      </c>
      <c r="E732" s="24" t="s">
        <v>349</v>
      </c>
      <c r="F732" s="70" t="s">
        <v>28</v>
      </c>
      <c r="G732" s="70" t="s">
        <v>352</v>
      </c>
      <c r="H732" s="29">
        <v>45205</v>
      </c>
      <c r="I732" s="71">
        <v>45196</v>
      </c>
      <c r="J732" s="22">
        <v>45201</v>
      </c>
      <c r="L732" s="76">
        <v>9</v>
      </c>
      <c r="M732" s="21">
        <f t="shared" si="11"/>
        <v>10</v>
      </c>
    </row>
    <row r="733" spans="1:13" x14ac:dyDescent="0.25">
      <c r="A733" s="3" t="s">
        <v>57</v>
      </c>
      <c r="B733" s="18">
        <v>45205</v>
      </c>
      <c r="C733" s="3" t="s">
        <v>23</v>
      </c>
      <c r="D733" s="30">
        <f>6*25</f>
        <v>150</v>
      </c>
      <c r="E733" s="24" t="s">
        <v>350</v>
      </c>
      <c r="F733" s="70" t="s">
        <v>28</v>
      </c>
      <c r="G733" s="70" t="s">
        <v>352</v>
      </c>
      <c r="H733" s="29">
        <v>45205</v>
      </c>
      <c r="I733" s="71">
        <v>45196</v>
      </c>
      <c r="J733" s="22">
        <v>45201</v>
      </c>
      <c r="M733" s="21">
        <f t="shared" si="11"/>
        <v>10</v>
      </c>
    </row>
    <row r="734" spans="1:13" x14ac:dyDescent="0.25">
      <c r="A734" s="3" t="s">
        <v>57</v>
      </c>
      <c r="B734" s="18">
        <v>45182</v>
      </c>
      <c r="C734" s="21" t="s">
        <v>500</v>
      </c>
      <c r="D734" s="30">
        <v>6.9</v>
      </c>
      <c r="F734" s="70" t="s">
        <v>28</v>
      </c>
      <c r="G734" s="70" t="s">
        <v>351</v>
      </c>
      <c r="H734" s="29">
        <v>45205</v>
      </c>
      <c r="I734" s="71">
        <v>45196</v>
      </c>
      <c r="J734" s="22">
        <v>45201</v>
      </c>
      <c r="M734" s="21">
        <f t="shared" si="11"/>
        <v>9</v>
      </c>
    </row>
    <row r="735" spans="1:13" x14ac:dyDescent="0.25">
      <c r="A735" s="3" t="s">
        <v>57</v>
      </c>
      <c r="B735" s="18">
        <v>45197</v>
      </c>
      <c r="C735" s="3" t="s">
        <v>21</v>
      </c>
      <c r="D735" s="30">
        <v>55</v>
      </c>
      <c r="E735" s="24" t="s">
        <v>354</v>
      </c>
      <c r="F735" s="70" t="s">
        <v>28</v>
      </c>
      <c r="G735" s="70" t="s">
        <v>351</v>
      </c>
      <c r="H735" s="29">
        <v>45205</v>
      </c>
      <c r="I735" s="71">
        <v>45196</v>
      </c>
      <c r="J735" s="22">
        <v>45201</v>
      </c>
      <c r="M735" s="21">
        <f t="shared" si="11"/>
        <v>9</v>
      </c>
    </row>
    <row r="736" spans="1:13" x14ac:dyDescent="0.25">
      <c r="A736" s="3" t="s">
        <v>57</v>
      </c>
      <c r="B736" s="18">
        <v>45196</v>
      </c>
      <c r="C736" s="3" t="s">
        <v>21</v>
      </c>
      <c r="D736" s="30">
        <v>70</v>
      </c>
      <c r="E736" s="24" t="s">
        <v>354</v>
      </c>
      <c r="F736" s="70" t="s">
        <v>28</v>
      </c>
      <c r="G736" s="70" t="s">
        <v>351</v>
      </c>
      <c r="H736" s="29">
        <v>45205</v>
      </c>
      <c r="I736" s="71">
        <v>45196</v>
      </c>
      <c r="J736" s="22">
        <v>45201</v>
      </c>
      <c r="M736" s="21">
        <f t="shared" si="11"/>
        <v>9</v>
      </c>
    </row>
    <row r="737" spans="1:13" x14ac:dyDescent="0.25">
      <c r="A737" s="3" t="s">
        <v>57</v>
      </c>
      <c r="B737" s="18">
        <v>45200</v>
      </c>
      <c r="C737" s="3" t="s">
        <v>21</v>
      </c>
      <c r="D737" s="30">
        <v>64.44</v>
      </c>
      <c r="E737" s="24" t="s">
        <v>354</v>
      </c>
      <c r="F737" s="70" t="s">
        <v>28</v>
      </c>
      <c r="G737" s="70" t="s">
        <v>351</v>
      </c>
      <c r="H737" s="29">
        <v>45205</v>
      </c>
      <c r="I737" s="71">
        <v>45196</v>
      </c>
      <c r="J737" s="22">
        <v>45201</v>
      </c>
      <c r="M737" s="21">
        <f t="shared" si="11"/>
        <v>10</v>
      </c>
    </row>
    <row r="738" spans="1:13" x14ac:dyDescent="0.25">
      <c r="A738" s="3" t="s">
        <v>57</v>
      </c>
      <c r="B738" s="18">
        <v>45199</v>
      </c>
      <c r="C738" s="3" t="s">
        <v>21</v>
      </c>
      <c r="D738" s="30">
        <v>60</v>
      </c>
      <c r="E738" s="24" t="s">
        <v>354</v>
      </c>
      <c r="F738" s="70" t="s">
        <v>28</v>
      </c>
      <c r="G738" s="70" t="s">
        <v>351</v>
      </c>
      <c r="H738" s="29">
        <v>45205</v>
      </c>
      <c r="I738" s="71">
        <v>45196</v>
      </c>
      <c r="J738" s="22">
        <v>45201</v>
      </c>
      <c r="M738" s="21">
        <f t="shared" si="11"/>
        <v>9</v>
      </c>
    </row>
    <row r="739" spans="1:13" x14ac:dyDescent="0.25">
      <c r="A739" s="3" t="s">
        <v>57</v>
      </c>
      <c r="B739" s="18">
        <v>45198</v>
      </c>
      <c r="C739" s="3" t="s">
        <v>21</v>
      </c>
      <c r="D739" s="30">
        <v>57.6</v>
      </c>
      <c r="E739" s="24" t="s">
        <v>354</v>
      </c>
      <c r="F739" s="70" t="s">
        <v>28</v>
      </c>
      <c r="G739" s="70" t="s">
        <v>351</v>
      </c>
      <c r="H739" s="29">
        <v>45205</v>
      </c>
      <c r="I739" s="71">
        <v>45196</v>
      </c>
      <c r="J739" s="22">
        <v>45201</v>
      </c>
      <c r="M739" s="21">
        <f t="shared" si="11"/>
        <v>9</v>
      </c>
    </row>
    <row r="740" spans="1:13" x14ac:dyDescent="0.25">
      <c r="A740" s="3" t="s">
        <v>221</v>
      </c>
      <c r="B740" s="18">
        <v>45205</v>
      </c>
      <c r="C740" s="3" t="s">
        <v>23</v>
      </c>
      <c r="D740" s="30">
        <f>6*25</f>
        <v>150</v>
      </c>
      <c r="E740" s="24" t="s">
        <v>350</v>
      </c>
      <c r="F740" s="70" t="s">
        <v>28</v>
      </c>
      <c r="G740" s="70" t="s">
        <v>355</v>
      </c>
      <c r="H740" s="29">
        <v>45205</v>
      </c>
      <c r="I740" s="71">
        <v>45196</v>
      </c>
      <c r="J740" s="22">
        <v>45201</v>
      </c>
      <c r="M740" s="21">
        <f t="shared" si="11"/>
        <v>10</v>
      </c>
    </row>
    <row r="741" spans="1:13" x14ac:dyDescent="0.25">
      <c r="A741" s="3" t="s">
        <v>221</v>
      </c>
      <c r="B741" s="18">
        <v>45205</v>
      </c>
      <c r="C741" s="3" t="s">
        <v>112</v>
      </c>
      <c r="D741" s="30">
        <f>17*5</f>
        <v>85</v>
      </c>
      <c r="E741" s="24" t="s">
        <v>446</v>
      </c>
      <c r="F741" s="70" t="s">
        <v>28</v>
      </c>
      <c r="G741" s="70" t="s">
        <v>355</v>
      </c>
      <c r="H741" s="29">
        <v>45205</v>
      </c>
      <c r="I741" s="71">
        <v>45196</v>
      </c>
      <c r="J741" s="22">
        <v>45201</v>
      </c>
      <c r="K741" s="75">
        <v>17</v>
      </c>
      <c r="M741" s="21">
        <f t="shared" si="11"/>
        <v>10</v>
      </c>
    </row>
    <row r="742" spans="1:13" x14ac:dyDescent="0.25">
      <c r="A742" s="3" t="s">
        <v>221</v>
      </c>
      <c r="B742" s="18">
        <v>45205</v>
      </c>
      <c r="C742" s="3" t="s">
        <v>503</v>
      </c>
      <c r="D742" s="30">
        <f>9*2.5</f>
        <v>22.5</v>
      </c>
      <c r="E742" s="24" t="s">
        <v>446</v>
      </c>
      <c r="F742" s="70" t="s">
        <v>28</v>
      </c>
      <c r="G742" s="70" t="s">
        <v>355</v>
      </c>
      <c r="H742" s="29">
        <v>45205</v>
      </c>
      <c r="I742" s="71">
        <v>45196</v>
      </c>
      <c r="J742" s="22">
        <v>45201</v>
      </c>
      <c r="L742" s="76">
        <v>9</v>
      </c>
      <c r="M742" s="21">
        <f t="shared" si="11"/>
        <v>10</v>
      </c>
    </row>
    <row r="743" spans="1:13" x14ac:dyDescent="0.25">
      <c r="A743" s="3" t="s">
        <v>221</v>
      </c>
      <c r="B743" s="18">
        <v>45205</v>
      </c>
      <c r="C743" s="3" t="s">
        <v>112</v>
      </c>
      <c r="D743" s="30">
        <f>5*20</f>
        <v>100</v>
      </c>
      <c r="E743" s="24" t="s">
        <v>356</v>
      </c>
      <c r="F743" s="70" t="s">
        <v>28</v>
      </c>
      <c r="G743" s="70" t="s">
        <v>357</v>
      </c>
      <c r="H743" s="29">
        <v>45205</v>
      </c>
      <c r="I743" s="71">
        <v>45202</v>
      </c>
      <c r="J743" s="22">
        <v>45203</v>
      </c>
      <c r="K743" s="75">
        <v>5</v>
      </c>
      <c r="M743" s="21">
        <f t="shared" si="11"/>
        <v>10</v>
      </c>
    </row>
    <row r="744" spans="1:13" x14ac:dyDescent="0.25">
      <c r="A744" s="3" t="s">
        <v>221</v>
      </c>
      <c r="B744" s="18">
        <v>45198</v>
      </c>
      <c r="C744" s="3" t="s">
        <v>22</v>
      </c>
      <c r="D744" s="30">
        <v>81.02</v>
      </c>
      <c r="F744" s="70" t="s">
        <v>28</v>
      </c>
      <c r="G744" s="70" t="s">
        <v>358</v>
      </c>
      <c r="H744" s="29">
        <v>45205</v>
      </c>
      <c r="I744" s="71">
        <v>45196</v>
      </c>
      <c r="J744" s="22">
        <v>45201</v>
      </c>
      <c r="M744" s="21">
        <f t="shared" si="11"/>
        <v>9</v>
      </c>
    </row>
    <row r="745" spans="1:13" x14ac:dyDescent="0.25">
      <c r="A745" s="3" t="s">
        <v>221</v>
      </c>
      <c r="B745" s="18">
        <v>45200</v>
      </c>
      <c r="C745" s="3" t="s">
        <v>22</v>
      </c>
      <c r="D745" s="30">
        <v>71.319999999999993</v>
      </c>
      <c r="F745" s="70" t="s">
        <v>28</v>
      </c>
      <c r="G745" s="70" t="s">
        <v>358</v>
      </c>
      <c r="H745" s="29">
        <v>45205</v>
      </c>
      <c r="I745" s="71">
        <v>45196</v>
      </c>
      <c r="J745" s="22">
        <v>45201</v>
      </c>
      <c r="M745" s="21">
        <f t="shared" si="11"/>
        <v>10</v>
      </c>
    </row>
    <row r="746" spans="1:13" x14ac:dyDescent="0.25">
      <c r="A746" s="3" t="s">
        <v>221</v>
      </c>
      <c r="B746" s="18">
        <v>45201</v>
      </c>
      <c r="C746" s="3" t="s">
        <v>22</v>
      </c>
      <c r="D746" s="30">
        <v>71.3</v>
      </c>
      <c r="F746" s="70" t="s">
        <v>28</v>
      </c>
      <c r="G746" s="70" t="s">
        <v>358</v>
      </c>
      <c r="H746" s="29">
        <v>45205</v>
      </c>
      <c r="I746" s="71">
        <v>45196</v>
      </c>
      <c r="J746" s="22">
        <v>45201</v>
      </c>
      <c r="M746" s="21">
        <f t="shared" si="11"/>
        <v>10</v>
      </c>
    </row>
    <row r="747" spans="1:13" x14ac:dyDescent="0.25">
      <c r="A747" s="3" t="s">
        <v>221</v>
      </c>
      <c r="B747" s="18">
        <v>45202</v>
      </c>
      <c r="C747" s="3" t="s">
        <v>22</v>
      </c>
      <c r="D747" s="30">
        <v>58.35</v>
      </c>
      <c r="F747" s="70" t="s">
        <v>28</v>
      </c>
      <c r="G747" s="70" t="s">
        <v>358</v>
      </c>
      <c r="H747" s="29">
        <v>45205</v>
      </c>
      <c r="I747" s="71">
        <v>45196</v>
      </c>
      <c r="J747" s="22">
        <v>45201</v>
      </c>
      <c r="M747" s="21">
        <f t="shared" si="11"/>
        <v>10</v>
      </c>
    </row>
    <row r="748" spans="1:13" x14ac:dyDescent="0.25">
      <c r="A748" s="3" t="s">
        <v>221</v>
      </c>
      <c r="B748" s="18">
        <v>45196</v>
      </c>
      <c r="C748" s="3" t="s">
        <v>22</v>
      </c>
      <c r="D748" s="30">
        <v>61.57</v>
      </c>
      <c r="F748" s="70" t="s">
        <v>28</v>
      </c>
      <c r="G748" s="70" t="s">
        <v>358</v>
      </c>
      <c r="H748" s="29">
        <v>45205</v>
      </c>
      <c r="I748" s="71">
        <v>45196</v>
      </c>
      <c r="J748" s="22">
        <v>45201</v>
      </c>
      <c r="M748" s="21">
        <f t="shared" si="11"/>
        <v>9</v>
      </c>
    </row>
    <row r="749" spans="1:13" x14ac:dyDescent="0.25">
      <c r="A749" s="3" t="s">
        <v>221</v>
      </c>
      <c r="B749" s="18">
        <v>45203</v>
      </c>
      <c r="C749" s="3" t="s">
        <v>22</v>
      </c>
      <c r="D749" s="30">
        <v>66.92</v>
      </c>
      <c r="F749" s="70" t="s">
        <v>28</v>
      </c>
      <c r="G749" s="70" t="s">
        <v>358</v>
      </c>
      <c r="H749" s="29">
        <v>45205</v>
      </c>
      <c r="I749" s="71">
        <v>45196</v>
      </c>
      <c r="J749" s="22">
        <v>45201</v>
      </c>
      <c r="M749" s="21">
        <f t="shared" si="11"/>
        <v>10</v>
      </c>
    </row>
    <row r="750" spans="1:13" x14ac:dyDescent="0.25">
      <c r="A750" s="3" t="s">
        <v>221</v>
      </c>
      <c r="B750" s="18">
        <v>45200</v>
      </c>
      <c r="C750" s="21" t="s">
        <v>500</v>
      </c>
      <c r="D750" s="30">
        <v>2</v>
      </c>
      <c r="F750" s="70" t="s">
        <v>28</v>
      </c>
      <c r="G750" s="70" t="s">
        <v>358</v>
      </c>
      <c r="H750" s="29">
        <v>45205</v>
      </c>
      <c r="I750" s="71">
        <v>45196</v>
      </c>
      <c r="J750" s="22">
        <v>45201</v>
      </c>
      <c r="M750" s="21">
        <f t="shared" si="11"/>
        <v>10</v>
      </c>
    </row>
    <row r="751" spans="1:13" x14ac:dyDescent="0.25">
      <c r="A751" s="3" t="s">
        <v>283</v>
      </c>
      <c r="B751" s="18">
        <v>45208</v>
      </c>
      <c r="C751" s="3" t="s">
        <v>127</v>
      </c>
      <c r="D751" s="30">
        <v>420</v>
      </c>
      <c r="E751" s="24" t="s">
        <v>360</v>
      </c>
      <c r="F751" s="70" t="s">
        <v>28</v>
      </c>
      <c r="G751" s="70" t="s">
        <v>361</v>
      </c>
      <c r="H751" s="29">
        <v>45208</v>
      </c>
      <c r="M751" s="21">
        <f t="shared" si="11"/>
        <v>10</v>
      </c>
    </row>
    <row r="752" spans="1:13" x14ac:dyDescent="0.25">
      <c r="A752" s="3" t="s">
        <v>283</v>
      </c>
      <c r="B752" s="18">
        <v>45208</v>
      </c>
      <c r="C752" s="3" t="s">
        <v>327</v>
      </c>
      <c r="D752" s="30">
        <v>802.91</v>
      </c>
      <c r="E752" s="24" t="s">
        <v>362</v>
      </c>
      <c r="F752" s="70" t="s">
        <v>28</v>
      </c>
      <c r="G752" s="70" t="s">
        <v>361</v>
      </c>
      <c r="H752" s="29">
        <v>45208</v>
      </c>
      <c r="M752" s="21">
        <f t="shared" si="11"/>
        <v>10</v>
      </c>
    </row>
    <row r="753" spans="1:13" x14ac:dyDescent="0.25">
      <c r="A753" s="3" t="s">
        <v>283</v>
      </c>
      <c r="B753" s="18">
        <v>45208</v>
      </c>
      <c r="C753" s="3" t="s">
        <v>327</v>
      </c>
      <c r="D753" s="30">
        <f>30+30.85+411.13</f>
        <v>471.98</v>
      </c>
      <c r="E753" s="24" t="s">
        <v>363</v>
      </c>
      <c r="F753" s="70" t="s">
        <v>28</v>
      </c>
      <c r="G753" s="70" t="s">
        <v>364</v>
      </c>
      <c r="H753" s="29">
        <v>45208</v>
      </c>
      <c r="M753" s="21">
        <f t="shared" si="11"/>
        <v>10</v>
      </c>
    </row>
    <row r="754" spans="1:13" x14ac:dyDescent="0.25">
      <c r="A754" s="3" t="s">
        <v>69</v>
      </c>
      <c r="B754" s="18">
        <v>45204</v>
      </c>
      <c r="C754" s="3" t="s">
        <v>23</v>
      </c>
      <c r="D754" s="30">
        <v>0.74</v>
      </c>
      <c r="E754" s="24" t="s">
        <v>370</v>
      </c>
      <c r="F754" s="70" t="s">
        <v>28</v>
      </c>
      <c r="G754" s="70" t="s">
        <v>365</v>
      </c>
      <c r="H754" s="29">
        <v>45208</v>
      </c>
      <c r="I754" s="22">
        <v>45204</v>
      </c>
      <c r="J754" s="22">
        <v>45206</v>
      </c>
      <c r="M754" s="21">
        <f t="shared" si="11"/>
        <v>10</v>
      </c>
    </row>
    <row r="755" spans="1:13" x14ac:dyDescent="0.25">
      <c r="A755" s="3" t="s">
        <v>69</v>
      </c>
      <c r="B755" s="18">
        <v>45204</v>
      </c>
      <c r="C755" s="3" t="s">
        <v>23</v>
      </c>
      <c r="D755" s="30">
        <v>4.9000000000000004</v>
      </c>
      <c r="E755" s="24" t="s">
        <v>369</v>
      </c>
      <c r="F755" s="70" t="s">
        <v>28</v>
      </c>
      <c r="G755" s="70" t="s">
        <v>365</v>
      </c>
      <c r="H755" s="29">
        <v>45208</v>
      </c>
      <c r="I755" s="22">
        <v>45204</v>
      </c>
      <c r="J755" s="22">
        <v>45206</v>
      </c>
      <c r="M755" s="21">
        <f t="shared" si="11"/>
        <v>10</v>
      </c>
    </row>
    <row r="756" spans="1:13" x14ac:dyDescent="0.25">
      <c r="A756" s="3" t="s">
        <v>69</v>
      </c>
      <c r="B756" s="18">
        <v>45204</v>
      </c>
      <c r="C756" s="3" t="s">
        <v>23</v>
      </c>
      <c r="D756" s="30">
        <v>5.35</v>
      </c>
      <c r="E756" s="24" t="s">
        <v>368</v>
      </c>
      <c r="F756" s="70" t="s">
        <v>28</v>
      </c>
      <c r="G756" s="70" t="s">
        <v>365</v>
      </c>
      <c r="H756" s="29">
        <v>45208</v>
      </c>
      <c r="I756" s="22">
        <v>45204</v>
      </c>
      <c r="J756" s="22">
        <v>45206</v>
      </c>
      <c r="M756" s="21">
        <f t="shared" si="11"/>
        <v>10</v>
      </c>
    </row>
    <row r="757" spans="1:13" x14ac:dyDescent="0.25">
      <c r="A757" s="3" t="s">
        <v>69</v>
      </c>
      <c r="B757" s="18">
        <v>45204</v>
      </c>
      <c r="C757" s="3" t="s">
        <v>23</v>
      </c>
      <c r="D757" s="30">
        <v>33.299999999999997</v>
      </c>
      <c r="E757" s="24" t="s">
        <v>366</v>
      </c>
      <c r="F757" s="70" t="s">
        <v>28</v>
      </c>
      <c r="G757" s="70" t="s">
        <v>365</v>
      </c>
      <c r="H757" s="29">
        <v>45208</v>
      </c>
      <c r="I757" s="22">
        <v>45204</v>
      </c>
      <c r="J757" s="22">
        <v>45206</v>
      </c>
      <c r="M757" s="21">
        <f t="shared" si="11"/>
        <v>10</v>
      </c>
    </row>
    <row r="758" spans="1:13" x14ac:dyDescent="0.25">
      <c r="A758" s="3" t="s">
        <v>69</v>
      </c>
      <c r="B758" s="18">
        <v>45204</v>
      </c>
      <c r="C758" s="3" t="s">
        <v>23</v>
      </c>
      <c r="D758" s="30">
        <v>11.2</v>
      </c>
      <c r="E758" s="24" t="s">
        <v>367</v>
      </c>
      <c r="F758" s="70" t="s">
        <v>28</v>
      </c>
      <c r="G758" s="70" t="s">
        <v>365</v>
      </c>
      <c r="H758" s="29">
        <v>45208</v>
      </c>
      <c r="I758" s="22">
        <v>45204</v>
      </c>
      <c r="J758" s="22">
        <v>45206</v>
      </c>
      <c r="M758" s="21">
        <f t="shared" si="11"/>
        <v>10</v>
      </c>
    </row>
    <row r="759" spans="1:13" x14ac:dyDescent="0.25">
      <c r="A759" s="3" t="s">
        <v>69</v>
      </c>
      <c r="B759" s="18">
        <v>45205</v>
      </c>
      <c r="C759" s="3" t="s">
        <v>23</v>
      </c>
      <c r="D759" s="30">
        <v>5.88</v>
      </c>
      <c r="E759" s="24" t="s">
        <v>371</v>
      </c>
      <c r="F759" s="70" t="s">
        <v>28</v>
      </c>
      <c r="G759" s="70" t="s">
        <v>365</v>
      </c>
      <c r="H759" s="29">
        <v>45208</v>
      </c>
      <c r="I759" s="22">
        <v>45204</v>
      </c>
      <c r="J759" s="22">
        <v>45206</v>
      </c>
      <c r="M759" s="21">
        <f t="shared" si="11"/>
        <v>10</v>
      </c>
    </row>
    <row r="760" spans="1:13" x14ac:dyDescent="0.25">
      <c r="A760" s="3" t="s">
        <v>69</v>
      </c>
      <c r="B760" s="18">
        <v>45205</v>
      </c>
      <c r="C760" s="3" t="s">
        <v>23</v>
      </c>
      <c r="D760" s="30">
        <v>11.6</v>
      </c>
      <c r="E760" s="24" t="s">
        <v>372</v>
      </c>
      <c r="F760" s="70" t="s">
        <v>28</v>
      </c>
      <c r="G760" s="70" t="s">
        <v>365</v>
      </c>
      <c r="H760" s="29">
        <v>45208</v>
      </c>
      <c r="I760" s="22">
        <v>45204</v>
      </c>
      <c r="J760" s="22">
        <v>45206</v>
      </c>
      <c r="M760" s="21">
        <f t="shared" si="11"/>
        <v>10</v>
      </c>
    </row>
    <row r="761" spans="1:13" x14ac:dyDescent="0.25">
      <c r="A761" s="3" t="s">
        <v>69</v>
      </c>
      <c r="B761" s="18">
        <v>45205</v>
      </c>
      <c r="C761" s="3" t="s">
        <v>23</v>
      </c>
      <c r="D761" s="30">
        <v>30</v>
      </c>
      <c r="E761" s="24" t="s">
        <v>373</v>
      </c>
      <c r="F761" s="70" t="s">
        <v>28</v>
      </c>
      <c r="G761" s="70" t="s">
        <v>365</v>
      </c>
      <c r="H761" s="29">
        <v>45208</v>
      </c>
      <c r="I761" s="22">
        <v>45204</v>
      </c>
      <c r="J761" s="22">
        <v>45206</v>
      </c>
      <c r="M761" s="21">
        <f t="shared" si="11"/>
        <v>10</v>
      </c>
    </row>
    <row r="762" spans="1:13" x14ac:dyDescent="0.25">
      <c r="A762" s="3" t="s">
        <v>69</v>
      </c>
      <c r="B762" s="18">
        <v>45206</v>
      </c>
      <c r="C762" s="3" t="s">
        <v>23</v>
      </c>
      <c r="D762" s="30">
        <v>7.43</v>
      </c>
      <c r="E762" s="24">
        <v>13.27</v>
      </c>
      <c r="F762" s="70" t="s">
        <v>28</v>
      </c>
      <c r="G762" s="70" t="s">
        <v>365</v>
      </c>
      <c r="H762" s="29">
        <v>45208</v>
      </c>
      <c r="I762" s="22">
        <v>45204</v>
      </c>
      <c r="J762" s="22">
        <v>45206</v>
      </c>
      <c r="M762" s="21">
        <f t="shared" si="11"/>
        <v>10</v>
      </c>
    </row>
    <row r="763" spans="1:13" x14ac:dyDescent="0.25">
      <c r="A763" s="3" t="s">
        <v>69</v>
      </c>
      <c r="B763" s="18">
        <v>45206</v>
      </c>
      <c r="C763" s="3" t="s">
        <v>23</v>
      </c>
      <c r="D763" s="30">
        <v>2.97</v>
      </c>
      <c r="E763" s="24">
        <v>12.33</v>
      </c>
      <c r="F763" s="70" t="s">
        <v>28</v>
      </c>
      <c r="G763" s="70" t="s">
        <v>365</v>
      </c>
      <c r="H763" s="29">
        <v>45208</v>
      </c>
      <c r="I763" s="22">
        <v>45204</v>
      </c>
      <c r="J763" s="22">
        <v>45206</v>
      </c>
      <c r="M763" s="21">
        <f t="shared" si="11"/>
        <v>10</v>
      </c>
    </row>
    <row r="764" spans="1:13" x14ac:dyDescent="0.25">
      <c r="A764" s="3" t="s">
        <v>69</v>
      </c>
      <c r="B764" s="18">
        <v>45206</v>
      </c>
      <c r="C764" s="3" t="s">
        <v>23</v>
      </c>
      <c r="D764" s="30">
        <v>2.0099999999999998</v>
      </c>
      <c r="F764" s="70" t="s">
        <v>28</v>
      </c>
      <c r="G764" s="70" t="s">
        <v>365</v>
      </c>
      <c r="H764" s="29">
        <v>45208</v>
      </c>
      <c r="I764" s="22">
        <v>45204</v>
      </c>
      <c r="J764" s="22">
        <v>45206</v>
      </c>
      <c r="M764" s="21">
        <f t="shared" si="11"/>
        <v>10</v>
      </c>
    </row>
    <row r="765" spans="1:13" x14ac:dyDescent="0.25">
      <c r="A765" s="3" t="s">
        <v>69</v>
      </c>
      <c r="B765" s="18">
        <v>45206</v>
      </c>
      <c r="C765" s="3" t="s">
        <v>23</v>
      </c>
      <c r="D765" s="30">
        <v>3</v>
      </c>
      <c r="E765" s="24">
        <v>17.100000000000001</v>
      </c>
      <c r="F765" s="70" t="s">
        <v>28</v>
      </c>
      <c r="G765" s="70" t="s">
        <v>365</v>
      </c>
      <c r="H765" s="29">
        <v>45208</v>
      </c>
      <c r="I765" s="22">
        <v>45204</v>
      </c>
      <c r="J765" s="22">
        <v>45206</v>
      </c>
      <c r="M765" s="21">
        <f t="shared" si="11"/>
        <v>10</v>
      </c>
    </row>
    <row r="766" spans="1:13" x14ac:dyDescent="0.25">
      <c r="A766" s="3" t="s">
        <v>69</v>
      </c>
      <c r="B766" s="18">
        <v>45204</v>
      </c>
      <c r="C766" s="21" t="s">
        <v>501</v>
      </c>
      <c r="D766" s="30">
        <v>11.3</v>
      </c>
      <c r="F766" s="70" t="s">
        <v>28</v>
      </c>
      <c r="G766" s="70" t="s">
        <v>365</v>
      </c>
      <c r="H766" s="29">
        <v>45208</v>
      </c>
      <c r="I766" s="22">
        <v>45204</v>
      </c>
      <c r="J766" s="22">
        <v>45206</v>
      </c>
      <c r="M766" s="21">
        <f t="shared" si="11"/>
        <v>10</v>
      </c>
    </row>
    <row r="767" spans="1:13" x14ac:dyDescent="0.25">
      <c r="A767" s="3" t="s">
        <v>69</v>
      </c>
      <c r="B767" s="18">
        <v>45204</v>
      </c>
      <c r="C767" s="21" t="s">
        <v>500</v>
      </c>
      <c r="D767" s="30">
        <v>0.6</v>
      </c>
      <c r="F767" s="70" t="s">
        <v>28</v>
      </c>
      <c r="G767" s="70" t="s">
        <v>365</v>
      </c>
      <c r="H767" s="29">
        <v>45208</v>
      </c>
      <c r="I767" s="22">
        <v>45204</v>
      </c>
      <c r="J767" s="22">
        <v>45206</v>
      </c>
      <c r="M767" s="21">
        <f t="shared" si="11"/>
        <v>10</v>
      </c>
    </row>
    <row r="768" spans="1:13" x14ac:dyDescent="0.25">
      <c r="A768" s="3" t="s">
        <v>69</v>
      </c>
      <c r="B768" s="18">
        <v>45204</v>
      </c>
      <c r="C768" s="3" t="s">
        <v>22</v>
      </c>
      <c r="D768" s="30">
        <v>77.05</v>
      </c>
      <c r="F768" s="70" t="s">
        <v>28</v>
      </c>
      <c r="G768" s="70" t="s">
        <v>365</v>
      </c>
      <c r="H768" s="29">
        <v>45208</v>
      </c>
      <c r="I768" s="22">
        <v>45204</v>
      </c>
      <c r="J768" s="22">
        <v>45206</v>
      </c>
      <c r="M768" s="21">
        <f t="shared" si="11"/>
        <v>10</v>
      </c>
    </row>
    <row r="769" spans="1:13" x14ac:dyDescent="0.25">
      <c r="A769" s="3" t="s">
        <v>32</v>
      </c>
      <c r="B769" s="18">
        <v>45204</v>
      </c>
      <c r="C769" s="3" t="s">
        <v>23</v>
      </c>
      <c r="D769" s="30">
        <v>10.5</v>
      </c>
      <c r="E769" s="24">
        <v>14.42</v>
      </c>
      <c r="F769" s="70" t="s">
        <v>28</v>
      </c>
      <c r="G769" s="70" t="s">
        <v>375</v>
      </c>
      <c r="H769" s="29">
        <v>45208</v>
      </c>
      <c r="I769" s="22">
        <v>45204</v>
      </c>
      <c r="J769" s="22">
        <v>45206</v>
      </c>
      <c r="M769" s="21">
        <f t="shared" si="11"/>
        <v>10</v>
      </c>
    </row>
    <row r="770" spans="1:13" x14ac:dyDescent="0.25">
      <c r="A770" s="3" t="s">
        <v>32</v>
      </c>
      <c r="B770" s="18">
        <v>45205</v>
      </c>
      <c r="C770" s="3" t="s">
        <v>23</v>
      </c>
      <c r="D770" s="30">
        <v>6.7</v>
      </c>
      <c r="E770" s="24">
        <v>12.08</v>
      </c>
      <c r="F770" s="70" t="s">
        <v>28</v>
      </c>
      <c r="G770" s="70" t="s">
        <v>375</v>
      </c>
      <c r="H770" s="29">
        <v>45208</v>
      </c>
      <c r="I770" s="22">
        <v>45204</v>
      </c>
      <c r="J770" s="22">
        <v>45206</v>
      </c>
      <c r="M770" s="21">
        <f t="shared" si="11"/>
        <v>10</v>
      </c>
    </row>
    <row r="771" spans="1:13" x14ac:dyDescent="0.25">
      <c r="A771" s="3" t="s">
        <v>32</v>
      </c>
      <c r="B771" s="18">
        <v>45205</v>
      </c>
      <c r="C771" s="3" t="s">
        <v>23</v>
      </c>
      <c r="D771" s="30">
        <v>15</v>
      </c>
      <c r="E771" s="24" t="s">
        <v>376</v>
      </c>
      <c r="F771" s="70" t="s">
        <v>28</v>
      </c>
      <c r="G771" s="70" t="s">
        <v>375</v>
      </c>
      <c r="H771" s="29">
        <v>45208</v>
      </c>
      <c r="I771" s="22">
        <v>45204</v>
      </c>
      <c r="J771" s="22">
        <v>45206</v>
      </c>
      <c r="M771" s="21">
        <f t="shared" ref="M771:M834" si="12">MONTH(B771)</f>
        <v>10</v>
      </c>
    </row>
    <row r="772" spans="1:13" x14ac:dyDescent="0.25">
      <c r="A772" s="3" t="s">
        <v>32</v>
      </c>
      <c r="B772" s="18">
        <v>45204</v>
      </c>
      <c r="C772" s="3" t="s">
        <v>23</v>
      </c>
      <c r="D772" s="30">
        <v>8.15</v>
      </c>
      <c r="E772" s="24">
        <v>13.14</v>
      </c>
      <c r="F772" s="70" t="s">
        <v>28</v>
      </c>
      <c r="G772" s="70" t="s">
        <v>375</v>
      </c>
      <c r="H772" s="29">
        <v>45208</v>
      </c>
      <c r="I772" s="22">
        <v>45204</v>
      </c>
      <c r="J772" s="22">
        <v>45206</v>
      </c>
      <c r="M772" s="21">
        <f t="shared" si="12"/>
        <v>10</v>
      </c>
    </row>
    <row r="773" spans="1:13" x14ac:dyDescent="0.25">
      <c r="A773" s="3" t="s">
        <v>32</v>
      </c>
      <c r="B773" s="18">
        <v>45204</v>
      </c>
      <c r="C773" s="3" t="s">
        <v>22</v>
      </c>
      <c r="D773" s="30">
        <v>69.900000000000006</v>
      </c>
      <c r="F773" s="70" t="s">
        <v>28</v>
      </c>
      <c r="G773" s="70" t="s">
        <v>375</v>
      </c>
      <c r="H773" s="29">
        <v>45208</v>
      </c>
      <c r="I773" s="22">
        <v>45204</v>
      </c>
      <c r="J773" s="22">
        <v>45206</v>
      </c>
      <c r="M773" s="21">
        <f t="shared" si="12"/>
        <v>10</v>
      </c>
    </row>
    <row r="774" spans="1:13" x14ac:dyDescent="0.25">
      <c r="A774" s="3" t="s">
        <v>32</v>
      </c>
      <c r="B774" s="18">
        <v>45205</v>
      </c>
      <c r="C774" s="3" t="s">
        <v>22</v>
      </c>
      <c r="D774" s="30">
        <v>82.29</v>
      </c>
      <c r="F774" s="70" t="s">
        <v>28</v>
      </c>
      <c r="G774" s="70" t="s">
        <v>375</v>
      </c>
      <c r="H774" s="29">
        <v>45208</v>
      </c>
      <c r="I774" s="22">
        <v>45204</v>
      </c>
      <c r="J774" s="22">
        <v>45206</v>
      </c>
      <c r="M774" s="21">
        <f t="shared" si="12"/>
        <v>10</v>
      </c>
    </row>
    <row r="775" spans="1:13" x14ac:dyDescent="0.25">
      <c r="A775" s="3" t="s">
        <v>32</v>
      </c>
      <c r="B775" s="18">
        <v>45204</v>
      </c>
      <c r="C775" s="3" t="s">
        <v>21</v>
      </c>
      <c r="D775" s="30">
        <v>71.2</v>
      </c>
      <c r="E775" s="24" t="s">
        <v>374</v>
      </c>
      <c r="F775" s="70" t="s">
        <v>28</v>
      </c>
      <c r="G775" s="70" t="s">
        <v>375</v>
      </c>
      <c r="H775" s="29">
        <v>45208</v>
      </c>
      <c r="I775" s="22">
        <v>45204</v>
      </c>
      <c r="J775" s="22">
        <v>45206</v>
      </c>
      <c r="M775" s="21">
        <f t="shared" si="12"/>
        <v>10</v>
      </c>
    </row>
    <row r="776" spans="1:13" x14ac:dyDescent="0.25">
      <c r="A776" s="3" t="s">
        <v>285</v>
      </c>
      <c r="B776" s="18">
        <v>45209</v>
      </c>
      <c r="C776" s="3" t="s">
        <v>377</v>
      </c>
      <c r="D776" s="30">
        <v>56.35</v>
      </c>
      <c r="E776" s="24" t="s">
        <v>381</v>
      </c>
      <c r="F776" s="70" t="s">
        <v>28</v>
      </c>
      <c r="G776" s="70" t="s">
        <v>382</v>
      </c>
      <c r="H776" s="29">
        <v>45209</v>
      </c>
      <c r="M776" s="21">
        <f t="shared" si="12"/>
        <v>10</v>
      </c>
    </row>
    <row r="777" spans="1:13" x14ac:dyDescent="0.25">
      <c r="A777" s="3" t="s">
        <v>283</v>
      </c>
      <c r="B777" s="18">
        <v>45210</v>
      </c>
      <c r="C777" s="3" t="s">
        <v>327</v>
      </c>
      <c r="D777" s="30">
        <v>300</v>
      </c>
      <c r="E777" s="24" t="s">
        <v>512</v>
      </c>
      <c r="F777" s="70" t="s">
        <v>28</v>
      </c>
      <c r="G777" s="70" t="s">
        <v>383</v>
      </c>
      <c r="H777" s="29">
        <v>45210</v>
      </c>
      <c r="M777" s="21">
        <f t="shared" si="12"/>
        <v>10</v>
      </c>
    </row>
    <row r="778" spans="1:13" x14ac:dyDescent="0.25">
      <c r="A778" s="3" t="s">
        <v>104</v>
      </c>
      <c r="B778" s="18">
        <v>45212</v>
      </c>
      <c r="C778" s="3" t="s">
        <v>454</v>
      </c>
      <c r="D778" s="30">
        <v>1000</v>
      </c>
      <c r="E778" s="24" t="s">
        <v>384</v>
      </c>
      <c r="F778" s="70" t="s">
        <v>28</v>
      </c>
      <c r="G778" s="70" t="s">
        <v>385</v>
      </c>
      <c r="H778" s="29">
        <v>45212</v>
      </c>
      <c r="M778" s="21">
        <f t="shared" si="12"/>
        <v>10</v>
      </c>
    </row>
    <row r="779" spans="1:13" x14ac:dyDescent="0.25">
      <c r="A779" s="3" t="s">
        <v>395</v>
      </c>
      <c r="B779" s="18">
        <v>45209</v>
      </c>
      <c r="C779" s="3" t="s">
        <v>22</v>
      </c>
      <c r="D779" s="30">
        <v>97.51</v>
      </c>
      <c r="F779" s="70" t="s">
        <v>28</v>
      </c>
      <c r="G779" s="70" t="s">
        <v>386</v>
      </c>
      <c r="H779" s="29">
        <v>45212</v>
      </c>
      <c r="I779" s="22">
        <v>45209</v>
      </c>
      <c r="J779" s="22">
        <v>45211</v>
      </c>
      <c r="M779" s="21">
        <f t="shared" si="12"/>
        <v>10</v>
      </c>
    </row>
    <row r="780" spans="1:13" x14ac:dyDescent="0.25">
      <c r="A780" s="3" t="s">
        <v>395</v>
      </c>
      <c r="B780" s="18">
        <v>45211</v>
      </c>
      <c r="C780" s="3" t="s">
        <v>22</v>
      </c>
      <c r="D780" s="30">
        <v>94.37</v>
      </c>
      <c r="F780" s="70" t="s">
        <v>28</v>
      </c>
      <c r="G780" s="70" t="s">
        <v>386</v>
      </c>
      <c r="H780" s="29">
        <v>45212</v>
      </c>
      <c r="I780" s="22">
        <v>45209</v>
      </c>
      <c r="J780" s="22">
        <v>45211</v>
      </c>
      <c r="M780" s="21">
        <f t="shared" si="12"/>
        <v>10</v>
      </c>
    </row>
    <row r="781" spans="1:13" x14ac:dyDescent="0.25">
      <c r="A781" s="3" t="s">
        <v>395</v>
      </c>
      <c r="B781" s="18">
        <v>45209</v>
      </c>
      <c r="C781" s="3" t="s">
        <v>44</v>
      </c>
      <c r="D781" s="30">
        <v>82.35</v>
      </c>
      <c r="E781" s="24" t="s">
        <v>387</v>
      </c>
      <c r="F781" s="70" t="s">
        <v>28</v>
      </c>
      <c r="G781" s="70" t="s">
        <v>386</v>
      </c>
      <c r="H781" s="29">
        <v>45212</v>
      </c>
      <c r="I781" s="22">
        <v>45209</v>
      </c>
      <c r="J781" s="22">
        <v>45211</v>
      </c>
      <c r="M781" s="21">
        <f t="shared" si="12"/>
        <v>10</v>
      </c>
    </row>
    <row r="782" spans="1:13" x14ac:dyDescent="0.25">
      <c r="A782" s="3" t="s">
        <v>395</v>
      </c>
      <c r="B782" s="18">
        <v>45209</v>
      </c>
      <c r="C782" s="3" t="s">
        <v>23</v>
      </c>
      <c r="D782" s="30">
        <v>45</v>
      </c>
      <c r="E782" s="24" t="s">
        <v>393</v>
      </c>
      <c r="F782" s="70" t="s">
        <v>28</v>
      </c>
      <c r="G782" s="70" t="s">
        <v>386</v>
      </c>
      <c r="H782" s="29">
        <v>45212</v>
      </c>
      <c r="I782" s="22">
        <v>45209</v>
      </c>
      <c r="J782" s="22">
        <v>45211</v>
      </c>
      <c r="M782" s="21">
        <f t="shared" si="12"/>
        <v>10</v>
      </c>
    </row>
    <row r="783" spans="1:13" x14ac:dyDescent="0.25">
      <c r="A783" s="3" t="s">
        <v>395</v>
      </c>
      <c r="B783" s="18">
        <v>45209</v>
      </c>
      <c r="C783" s="3" t="s">
        <v>23</v>
      </c>
      <c r="D783" s="30">
        <v>0</v>
      </c>
      <c r="E783" s="24" t="s">
        <v>388</v>
      </c>
      <c r="F783" s="70" t="s">
        <v>28</v>
      </c>
      <c r="G783" s="70" t="s">
        <v>386</v>
      </c>
      <c r="H783" s="29">
        <v>45212</v>
      </c>
      <c r="I783" s="22">
        <v>45209</v>
      </c>
      <c r="J783" s="22">
        <v>45211</v>
      </c>
      <c r="M783" s="21">
        <f t="shared" si="12"/>
        <v>10</v>
      </c>
    </row>
    <row r="784" spans="1:13" x14ac:dyDescent="0.25">
      <c r="A784" s="3" t="s">
        <v>395</v>
      </c>
      <c r="B784" s="18">
        <v>45209</v>
      </c>
      <c r="C784" s="3" t="s">
        <v>44</v>
      </c>
      <c r="D784" s="30">
        <v>9.5</v>
      </c>
      <c r="E784" s="24" t="s">
        <v>394</v>
      </c>
      <c r="F784" s="70" t="s">
        <v>28</v>
      </c>
      <c r="G784" s="70" t="s">
        <v>386</v>
      </c>
      <c r="H784" s="29">
        <v>45212</v>
      </c>
      <c r="I784" s="22">
        <v>45209</v>
      </c>
      <c r="J784" s="22">
        <v>45211</v>
      </c>
      <c r="M784" s="21">
        <f t="shared" si="12"/>
        <v>10</v>
      </c>
    </row>
    <row r="785" spans="1:13" x14ac:dyDescent="0.25">
      <c r="A785" s="3" t="s">
        <v>395</v>
      </c>
      <c r="B785" s="18">
        <v>45210</v>
      </c>
      <c r="C785" s="3" t="s">
        <v>23</v>
      </c>
      <c r="D785" s="30">
        <v>28.6</v>
      </c>
      <c r="E785" s="24" t="s">
        <v>389</v>
      </c>
      <c r="F785" s="70" t="s">
        <v>28</v>
      </c>
      <c r="G785" s="70" t="s">
        <v>386</v>
      </c>
      <c r="H785" s="29">
        <v>45212</v>
      </c>
      <c r="I785" s="22">
        <v>45209</v>
      </c>
      <c r="J785" s="22">
        <v>45211</v>
      </c>
      <c r="M785" s="21">
        <f t="shared" si="12"/>
        <v>10</v>
      </c>
    </row>
    <row r="786" spans="1:13" x14ac:dyDescent="0.25">
      <c r="A786" s="3" t="s">
        <v>395</v>
      </c>
      <c r="B786" s="18">
        <v>45210</v>
      </c>
      <c r="C786" s="3" t="s">
        <v>23</v>
      </c>
      <c r="D786" s="30">
        <v>30</v>
      </c>
      <c r="E786" s="24" t="s">
        <v>392</v>
      </c>
      <c r="F786" s="70" t="s">
        <v>28</v>
      </c>
      <c r="G786" s="70" t="s">
        <v>386</v>
      </c>
      <c r="H786" s="29">
        <v>45212</v>
      </c>
      <c r="I786" s="22">
        <v>45209</v>
      </c>
      <c r="J786" s="22">
        <v>45211</v>
      </c>
      <c r="M786" s="21">
        <f t="shared" si="12"/>
        <v>10</v>
      </c>
    </row>
    <row r="787" spans="1:13" x14ac:dyDescent="0.25">
      <c r="A787" s="3" t="s">
        <v>395</v>
      </c>
      <c r="B787" s="18">
        <v>45211</v>
      </c>
      <c r="C787" s="3" t="s">
        <v>23</v>
      </c>
      <c r="D787" s="30">
        <v>7.96</v>
      </c>
      <c r="E787" s="24" t="s">
        <v>390</v>
      </c>
      <c r="F787" s="70" t="s">
        <v>28</v>
      </c>
      <c r="G787" s="70" t="s">
        <v>386</v>
      </c>
      <c r="H787" s="29">
        <v>45212</v>
      </c>
      <c r="I787" s="22">
        <v>45209</v>
      </c>
      <c r="J787" s="22">
        <v>45211</v>
      </c>
      <c r="M787" s="21">
        <f t="shared" si="12"/>
        <v>10</v>
      </c>
    </row>
    <row r="788" spans="1:13" x14ac:dyDescent="0.25">
      <c r="A788" s="3" t="s">
        <v>395</v>
      </c>
      <c r="B788" s="18">
        <v>45209</v>
      </c>
      <c r="C788" s="21" t="s">
        <v>500</v>
      </c>
      <c r="D788" s="30">
        <v>4.6500000000000004</v>
      </c>
      <c r="F788" s="70" t="s">
        <v>28</v>
      </c>
      <c r="G788" s="70" t="s">
        <v>386</v>
      </c>
      <c r="H788" s="29">
        <v>45212</v>
      </c>
      <c r="I788" s="22">
        <v>45209</v>
      </c>
      <c r="J788" s="22">
        <v>45211</v>
      </c>
      <c r="M788" s="21">
        <f t="shared" si="12"/>
        <v>10</v>
      </c>
    </row>
    <row r="789" spans="1:13" x14ac:dyDescent="0.25">
      <c r="A789" s="3" t="s">
        <v>395</v>
      </c>
      <c r="B789" s="18">
        <v>45210</v>
      </c>
      <c r="C789" s="3" t="s">
        <v>21</v>
      </c>
      <c r="D789" s="30">
        <v>65</v>
      </c>
      <c r="E789" s="24" t="s">
        <v>391</v>
      </c>
      <c r="F789" s="70" t="s">
        <v>28</v>
      </c>
      <c r="G789" s="70" t="s">
        <v>386</v>
      </c>
      <c r="H789" s="29">
        <v>45212</v>
      </c>
      <c r="I789" s="22">
        <v>45209</v>
      </c>
      <c r="J789" s="22">
        <v>45211</v>
      </c>
      <c r="M789" s="21">
        <f t="shared" si="12"/>
        <v>10</v>
      </c>
    </row>
    <row r="790" spans="1:13" x14ac:dyDescent="0.25">
      <c r="A790" s="3" t="s">
        <v>283</v>
      </c>
      <c r="B790" s="18">
        <v>45215</v>
      </c>
      <c r="C790" s="3" t="s">
        <v>327</v>
      </c>
      <c r="D790" s="30">
        <v>14.4</v>
      </c>
      <c r="E790" s="24" t="s">
        <v>408</v>
      </c>
      <c r="F790" s="70" t="s">
        <v>28</v>
      </c>
      <c r="G790" s="70" t="s">
        <v>413</v>
      </c>
      <c r="H790" s="29">
        <v>45215</v>
      </c>
      <c r="M790" s="21">
        <f t="shared" si="12"/>
        <v>10</v>
      </c>
    </row>
    <row r="791" spans="1:13" x14ac:dyDescent="0.25">
      <c r="A791" s="3" t="s">
        <v>283</v>
      </c>
      <c r="B791" s="18">
        <v>45215</v>
      </c>
      <c r="C791" s="3" t="s">
        <v>327</v>
      </c>
      <c r="D791" s="30">
        <v>90</v>
      </c>
      <c r="E791" s="24" t="s">
        <v>409</v>
      </c>
      <c r="F791" s="70" t="s">
        <v>28</v>
      </c>
      <c r="G791" s="70" t="s">
        <v>413</v>
      </c>
      <c r="H791" s="29">
        <v>45215</v>
      </c>
      <c r="M791" s="21">
        <f t="shared" si="12"/>
        <v>10</v>
      </c>
    </row>
    <row r="792" spans="1:13" x14ac:dyDescent="0.25">
      <c r="A792" s="3" t="s">
        <v>283</v>
      </c>
      <c r="B792" s="18">
        <v>45215</v>
      </c>
      <c r="C792" s="3" t="s">
        <v>22</v>
      </c>
      <c r="D792" s="30">
        <v>96.52</v>
      </c>
      <c r="E792" s="24" t="s">
        <v>447</v>
      </c>
      <c r="F792" s="70" t="s">
        <v>28</v>
      </c>
      <c r="G792" s="70" t="s">
        <v>413</v>
      </c>
      <c r="H792" s="29">
        <v>45215</v>
      </c>
      <c r="M792" s="21">
        <f t="shared" si="12"/>
        <v>10</v>
      </c>
    </row>
    <row r="793" spans="1:13" x14ac:dyDescent="0.25">
      <c r="A793" s="3" t="s">
        <v>283</v>
      </c>
      <c r="B793" s="18">
        <v>45215</v>
      </c>
      <c r="C793" s="3" t="s">
        <v>410</v>
      </c>
      <c r="D793" s="30">
        <v>4.37</v>
      </c>
      <c r="E793" s="24" t="s">
        <v>411</v>
      </c>
      <c r="F793" s="70" t="s">
        <v>28</v>
      </c>
      <c r="G793" s="70" t="s">
        <v>413</v>
      </c>
      <c r="H793" s="29">
        <v>45215</v>
      </c>
      <c r="M793" s="21">
        <f t="shared" si="12"/>
        <v>10</v>
      </c>
    </row>
    <row r="794" spans="1:13" x14ac:dyDescent="0.25">
      <c r="A794" s="3" t="s">
        <v>283</v>
      </c>
      <c r="B794" s="18">
        <v>45215</v>
      </c>
      <c r="C794" s="3" t="s">
        <v>129</v>
      </c>
      <c r="D794" s="30">
        <v>4.5</v>
      </c>
      <c r="E794" s="24" t="s">
        <v>330</v>
      </c>
      <c r="F794" s="70" t="s">
        <v>28</v>
      </c>
      <c r="G794" s="70" t="s">
        <v>413</v>
      </c>
      <c r="H794" s="29">
        <v>45215</v>
      </c>
      <c r="M794" s="21">
        <f t="shared" si="12"/>
        <v>10</v>
      </c>
    </row>
    <row r="795" spans="1:13" x14ac:dyDescent="0.25">
      <c r="A795" s="3" t="s">
        <v>283</v>
      </c>
      <c r="B795" s="18">
        <v>45215</v>
      </c>
      <c r="C795" s="3" t="s">
        <v>327</v>
      </c>
      <c r="D795" s="30">
        <v>65.98</v>
      </c>
      <c r="E795" s="24" t="s">
        <v>414</v>
      </c>
      <c r="F795" s="70" t="s">
        <v>28</v>
      </c>
      <c r="G795" s="70" t="s">
        <v>413</v>
      </c>
      <c r="H795" s="29">
        <v>45215</v>
      </c>
      <c r="M795" s="21">
        <f t="shared" si="12"/>
        <v>10</v>
      </c>
    </row>
    <row r="796" spans="1:13" x14ac:dyDescent="0.25">
      <c r="A796" s="3" t="s">
        <v>29</v>
      </c>
      <c r="B796" s="18">
        <v>45213</v>
      </c>
      <c r="C796" s="3" t="s">
        <v>23</v>
      </c>
      <c r="D796" s="30">
        <v>7.49</v>
      </c>
      <c r="F796" s="70" t="s">
        <v>28</v>
      </c>
      <c r="G796" s="70" t="s">
        <v>415</v>
      </c>
      <c r="H796" s="29">
        <v>45215</v>
      </c>
      <c r="I796" s="22">
        <v>45208</v>
      </c>
      <c r="J796" s="22">
        <v>45213</v>
      </c>
      <c r="M796" s="21">
        <f t="shared" si="12"/>
        <v>10</v>
      </c>
    </row>
    <row r="797" spans="1:13" x14ac:dyDescent="0.25">
      <c r="A797" s="3" t="s">
        <v>29</v>
      </c>
      <c r="B797" s="18">
        <v>45210</v>
      </c>
      <c r="C797" s="3" t="s">
        <v>23</v>
      </c>
      <c r="D797" s="30">
        <v>8.35</v>
      </c>
      <c r="F797" s="70" t="s">
        <v>28</v>
      </c>
      <c r="G797" s="70" t="s">
        <v>415</v>
      </c>
      <c r="H797" s="29">
        <v>45215</v>
      </c>
      <c r="I797" s="22">
        <v>45208</v>
      </c>
      <c r="J797" s="22">
        <v>45213</v>
      </c>
      <c r="M797" s="21">
        <f t="shared" si="12"/>
        <v>10</v>
      </c>
    </row>
    <row r="798" spans="1:13" x14ac:dyDescent="0.25">
      <c r="A798" s="3" t="s">
        <v>29</v>
      </c>
      <c r="B798" s="18">
        <v>45211</v>
      </c>
      <c r="C798" s="3" t="s">
        <v>23</v>
      </c>
      <c r="D798" s="30">
        <v>1.25</v>
      </c>
      <c r="F798" s="70" t="s">
        <v>28</v>
      </c>
      <c r="G798" s="70" t="s">
        <v>415</v>
      </c>
      <c r="H798" s="29">
        <v>45215</v>
      </c>
      <c r="I798" s="22">
        <v>45208</v>
      </c>
      <c r="J798" s="22">
        <v>45213</v>
      </c>
      <c r="M798" s="21">
        <f t="shared" si="12"/>
        <v>10</v>
      </c>
    </row>
    <row r="799" spans="1:13" x14ac:dyDescent="0.25">
      <c r="A799" s="3" t="s">
        <v>29</v>
      </c>
      <c r="B799" s="18">
        <v>45210</v>
      </c>
      <c r="C799" s="3" t="s">
        <v>23</v>
      </c>
      <c r="D799" s="30">
        <v>4.6900000000000004</v>
      </c>
      <c r="F799" s="70" t="s">
        <v>28</v>
      </c>
      <c r="G799" s="70" t="s">
        <v>415</v>
      </c>
      <c r="H799" s="29">
        <v>45215</v>
      </c>
      <c r="I799" s="22">
        <v>45208</v>
      </c>
      <c r="J799" s="22">
        <v>45213</v>
      </c>
      <c r="M799" s="21">
        <f t="shared" si="12"/>
        <v>10</v>
      </c>
    </row>
    <row r="800" spans="1:13" x14ac:dyDescent="0.25">
      <c r="A800" s="3" t="s">
        <v>29</v>
      </c>
      <c r="B800" s="18">
        <v>45209</v>
      </c>
      <c r="C800" s="3" t="s">
        <v>23</v>
      </c>
      <c r="D800" s="30">
        <v>15</v>
      </c>
      <c r="E800" s="24" t="s">
        <v>420</v>
      </c>
      <c r="F800" s="70" t="s">
        <v>28</v>
      </c>
      <c r="G800" s="70" t="s">
        <v>415</v>
      </c>
      <c r="H800" s="29">
        <v>45215</v>
      </c>
      <c r="I800" s="22">
        <v>45208</v>
      </c>
      <c r="J800" s="22">
        <v>45213</v>
      </c>
      <c r="M800" s="21">
        <f t="shared" si="12"/>
        <v>10</v>
      </c>
    </row>
    <row r="801" spans="1:13" x14ac:dyDescent="0.25">
      <c r="A801" s="3" t="s">
        <v>29</v>
      </c>
      <c r="B801" s="18">
        <v>45209</v>
      </c>
      <c r="C801" s="3" t="s">
        <v>23</v>
      </c>
      <c r="D801" s="30">
        <v>0</v>
      </c>
      <c r="E801" s="24" t="s">
        <v>421</v>
      </c>
      <c r="F801" s="70" t="s">
        <v>28</v>
      </c>
      <c r="G801" s="70" t="s">
        <v>415</v>
      </c>
      <c r="H801" s="29">
        <v>45215</v>
      </c>
      <c r="I801" s="22">
        <v>45208</v>
      </c>
      <c r="J801" s="22">
        <v>45213</v>
      </c>
      <c r="M801" s="21">
        <f t="shared" si="12"/>
        <v>10</v>
      </c>
    </row>
    <row r="802" spans="1:13" x14ac:dyDescent="0.25">
      <c r="A802" s="3" t="s">
        <v>29</v>
      </c>
      <c r="B802" s="18">
        <v>45208</v>
      </c>
      <c r="C802" s="3" t="s">
        <v>23</v>
      </c>
      <c r="D802" s="30">
        <v>3.19</v>
      </c>
      <c r="F802" s="70" t="s">
        <v>28</v>
      </c>
      <c r="G802" s="70" t="s">
        <v>415</v>
      </c>
      <c r="H802" s="29">
        <v>45215</v>
      </c>
      <c r="I802" s="22">
        <v>45208</v>
      </c>
      <c r="J802" s="22">
        <v>45213</v>
      </c>
      <c r="M802" s="21">
        <f t="shared" si="12"/>
        <v>10</v>
      </c>
    </row>
    <row r="803" spans="1:13" x14ac:dyDescent="0.25">
      <c r="A803" s="3" t="s">
        <v>29</v>
      </c>
      <c r="B803" s="18">
        <v>45208</v>
      </c>
      <c r="C803" s="3" t="s">
        <v>23</v>
      </c>
      <c r="D803" s="30">
        <v>7.25</v>
      </c>
      <c r="F803" s="70" t="s">
        <v>28</v>
      </c>
      <c r="G803" s="70" t="s">
        <v>415</v>
      </c>
      <c r="H803" s="29">
        <v>45215</v>
      </c>
      <c r="I803" s="22">
        <v>45208</v>
      </c>
      <c r="J803" s="22">
        <v>45213</v>
      </c>
      <c r="M803" s="21">
        <f t="shared" si="12"/>
        <v>10</v>
      </c>
    </row>
    <row r="804" spans="1:13" x14ac:dyDescent="0.25">
      <c r="A804" s="3" t="s">
        <v>29</v>
      </c>
      <c r="B804" s="18">
        <v>45208</v>
      </c>
      <c r="C804" s="3" t="s">
        <v>23</v>
      </c>
      <c r="D804" s="30">
        <v>5.2</v>
      </c>
      <c r="F804" s="70" t="s">
        <v>28</v>
      </c>
      <c r="G804" s="70" t="s">
        <v>415</v>
      </c>
      <c r="H804" s="29">
        <v>45215</v>
      </c>
      <c r="I804" s="22">
        <v>45208</v>
      </c>
      <c r="J804" s="22">
        <v>45213</v>
      </c>
      <c r="M804" s="21">
        <f t="shared" si="12"/>
        <v>10</v>
      </c>
    </row>
    <row r="805" spans="1:13" x14ac:dyDescent="0.25">
      <c r="A805" s="3" t="s">
        <v>29</v>
      </c>
      <c r="B805" s="18">
        <v>45212</v>
      </c>
      <c r="C805" s="3" t="s">
        <v>23</v>
      </c>
      <c r="D805" s="30">
        <v>0</v>
      </c>
      <c r="E805" s="24" t="s">
        <v>422</v>
      </c>
      <c r="F805" s="70" t="s">
        <v>28</v>
      </c>
      <c r="G805" s="70" t="s">
        <v>415</v>
      </c>
      <c r="H805" s="29">
        <v>45215</v>
      </c>
      <c r="I805" s="22">
        <v>45208</v>
      </c>
      <c r="J805" s="22">
        <v>45213</v>
      </c>
      <c r="M805" s="21">
        <f t="shared" si="12"/>
        <v>10</v>
      </c>
    </row>
    <row r="806" spans="1:13" x14ac:dyDescent="0.25">
      <c r="A806" s="3" t="s">
        <v>29</v>
      </c>
      <c r="B806" s="18">
        <v>45213</v>
      </c>
      <c r="C806" s="3" t="s">
        <v>23</v>
      </c>
      <c r="D806" s="30">
        <v>4.5999999999999996</v>
      </c>
      <c r="F806" s="70" t="s">
        <v>28</v>
      </c>
      <c r="G806" s="70" t="s">
        <v>415</v>
      </c>
      <c r="H806" s="29">
        <v>45215</v>
      </c>
      <c r="I806" s="22">
        <v>45208</v>
      </c>
      <c r="J806" s="22">
        <v>45213</v>
      </c>
      <c r="M806" s="21">
        <f t="shared" si="12"/>
        <v>10</v>
      </c>
    </row>
    <row r="807" spans="1:13" x14ac:dyDescent="0.25">
      <c r="A807" s="3" t="s">
        <v>29</v>
      </c>
      <c r="B807" s="18">
        <v>45213</v>
      </c>
      <c r="C807" s="21" t="s">
        <v>500</v>
      </c>
      <c r="D807" s="30">
        <v>1</v>
      </c>
      <c r="F807" s="70" t="s">
        <v>28</v>
      </c>
      <c r="G807" s="70" t="s">
        <v>415</v>
      </c>
      <c r="H807" s="29">
        <v>45215</v>
      </c>
      <c r="I807" s="22">
        <v>45208</v>
      </c>
      <c r="J807" s="22">
        <v>45213</v>
      </c>
      <c r="M807" s="21">
        <f t="shared" si="12"/>
        <v>10</v>
      </c>
    </row>
    <row r="808" spans="1:13" x14ac:dyDescent="0.25">
      <c r="A808" s="3" t="s">
        <v>29</v>
      </c>
      <c r="B808" s="18">
        <v>45211</v>
      </c>
      <c r="C808" s="21" t="s">
        <v>500</v>
      </c>
      <c r="D808" s="30">
        <v>13.9</v>
      </c>
      <c r="F808" s="70" t="s">
        <v>28</v>
      </c>
      <c r="G808" s="70" t="s">
        <v>415</v>
      </c>
      <c r="H808" s="29">
        <v>45215</v>
      </c>
      <c r="I808" s="22">
        <v>45208</v>
      </c>
      <c r="J808" s="22">
        <v>45213</v>
      </c>
      <c r="M808" s="21">
        <f t="shared" si="12"/>
        <v>10</v>
      </c>
    </row>
    <row r="809" spans="1:13" x14ac:dyDescent="0.25">
      <c r="A809" s="3" t="s">
        <v>29</v>
      </c>
      <c r="B809" s="18">
        <v>45212</v>
      </c>
      <c r="C809" s="21" t="s">
        <v>500</v>
      </c>
      <c r="D809" s="30">
        <v>1.55</v>
      </c>
      <c r="F809" s="70" t="s">
        <v>28</v>
      </c>
      <c r="G809" s="70" t="s">
        <v>415</v>
      </c>
      <c r="H809" s="29">
        <v>45215</v>
      </c>
      <c r="I809" s="22">
        <v>45208</v>
      </c>
      <c r="J809" s="22">
        <v>45213</v>
      </c>
      <c r="M809" s="21">
        <f t="shared" si="12"/>
        <v>10</v>
      </c>
    </row>
    <row r="810" spans="1:13" x14ac:dyDescent="0.25">
      <c r="A810" s="3" t="s">
        <v>29</v>
      </c>
      <c r="B810" s="18">
        <v>45208</v>
      </c>
      <c r="C810" s="21" t="s">
        <v>500</v>
      </c>
      <c r="D810" s="30">
        <v>3.55</v>
      </c>
      <c r="F810" s="70" t="s">
        <v>28</v>
      </c>
      <c r="G810" s="70" t="s">
        <v>415</v>
      </c>
      <c r="H810" s="29">
        <v>45215</v>
      </c>
      <c r="I810" s="22">
        <v>45208</v>
      </c>
      <c r="J810" s="22">
        <v>45213</v>
      </c>
      <c r="M810" s="21">
        <f t="shared" si="12"/>
        <v>10</v>
      </c>
    </row>
    <row r="811" spans="1:13" x14ac:dyDescent="0.25">
      <c r="A811" s="3" t="s">
        <v>29</v>
      </c>
      <c r="B811" s="18">
        <v>45209</v>
      </c>
      <c r="C811" s="21" t="s">
        <v>500</v>
      </c>
      <c r="D811" s="30">
        <v>1</v>
      </c>
      <c r="F811" s="70" t="s">
        <v>28</v>
      </c>
      <c r="G811" s="70" t="s">
        <v>415</v>
      </c>
      <c r="H811" s="29">
        <v>45215</v>
      </c>
      <c r="I811" s="22">
        <v>45208</v>
      </c>
      <c r="J811" s="22">
        <v>45213</v>
      </c>
      <c r="M811" s="21">
        <f t="shared" si="12"/>
        <v>10</v>
      </c>
    </row>
    <row r="812" spans="1:13" x14ac:dyDescent="0.25">
      <c r="A812" s="3" t="s">
        <v>29</v>
      </c>
      <c r="B812" s="18">
        <v>45213</v>
      </c>
      <c r="C812" s="21" t="s">
        <v>500</v>
      </c>
      <c r="D812" s="30">
        <v>13.9</v>
      </c>
      <c r="F812" s="70" t="s">
        <v>28</v>
      </c>
      <c r="G812" s="70" t="s">
        <v>415</v>
      </c>
      <c r="H812" s="29">
        <v>45215</v>
      </c>
      <c r="I812" s="22">
        <v>45208</v>
      </c>
      <c r="J812" s="22">
        <v>45213</v>
      </c>
      <c r="M812" s="21">
        <f t="shared" si="12"/>
        <v>10</v>
      </c>
    </row>
    <row r="813" spans="1:13" x14ac:dyDescent="0.25">
      <c r="A813" s="3" t="s">
        <v>29</v>
      </c>
      <c r="B813" s="18">
        <v>45212</v>
      </c>
      <c r="C813" s="21" t="s">
        <v>500</v>
      </c>
      <c r="D813" s="30">
        <v>5.6</v>
      </c>
      <c r="F813" s="70" t="s">
        <v>28</v>
      </c>
      <c r="G813" s="70" t="s">
        <v>415</v>
      </c>
      <c r="H813" s="29">
        <v>45215</v>
      </c>
      <c r="I813" s="22">
        <v>45208</v>
      </c>
      <c r="J813" s="22">
        <v>45213</v>
      </c>
      <c r="M813" s="21">
        <f t="shared" si="12"/>
        <v>10</v>
      </c>
    </row>
    <row r="814" spans="1:13" x14ac:dyDescent="0.25">
      <c r="A814" s="3" t="s">
        <v>29</v>
      </c>
      <c r="B814" s="18">
        <v>45210</v>
      </c>
      <c r="C814" s="21" t="s">
        <v>500</v>
      </c>
      <c r="D814" s="30">
        <v>2.4500000000000002</v>
      </c>
      <c r="F814" s="70" t="s">
        <v>28</v>
      </c>
      <c r="G814" s="70" t="s">
        <v>415</v>
      </c>
      <c r="H814" s="29">
        <v>45215</v>
      </c>
      <c r="I814" s="22">
        <v>45208</v>
      </c>
      <c r="J814" s="22">
        <v>45213</v>
      </c>
      <c r="M814" s="21">
        <f t="shared" si="12"/>
        <v>10</v>
      </c>
    </row>
    <row r="815" spans="1:13" x14ac:dyDescent="0.25">
      <c r="A815" s="3" t="s">
        <v>29</v>
      </c>
      <c r="B815" s="18">
        <v>45212</v>
      </c>
      <c r="C815" s="21" t="s">
        <v>500</v>
      </c>
      <c r="D815" s="30">
        <v>14.3</v>
      </c>
      <c r="F815" s="70" t="s">
        <v>28</v>
      </c>
      <c r="G815" s="70" t="s">
        <v>415</v>
      </c>
      <c r="H815" s="29">
        <v>45215</v>
      </c>
      <c r="I815" s="22">
        <v>45208</v>
      </c>
      <c r="J815" s="22">
        <v>45213</v>
      </c>
      <c r="M815" s="21">
        <f t="shared" si="12"/>
        <v>10</v>
      </c>
    </row>
    <row r="816" spans="1:13" x14ac:dyDescent="0.25">
      <c r="A816" s="3" t="s">
        <v>29</v>
      </c>
      <c r="B816" s="18">
        <v>45213</v>
      </c>
      <c r="C816" s="21" t="s">
        <v>500</v>
      </c>
      <c r="D816" s="30">
        <v>14.3</v>
      </c>
      <c r="F816" s="70" t="s">
        <v>28</v>
      </c>
      <c r="G816" s="70" t="s">
        <v>415</v>
      </c>
      <c r="H816" s="29">
        <v>45215</v>
      </c>
      <c r="I816" s="22">
        <v>45208</v>
      </c>
      <c r="J816" s="22">
        <v>45213</v>
      </c>
      <c r="M816" s="21">
        <f t="shared" si="12"/>
        <v>10</v>
      </c>
    </row>
    <row r="817" spans="1:13" x14ac:dyDescent="0.25">
      <c r="A817" s="3" t="s">
        <v>29</v>
      </c>
      <c r="B817" s="18">
        <v>45212</v>
      </c>
      <c r="C817" s="21" t="s">
        <v>500</v>
      </c>
      <c r="D817" s="30">
        <v>5.6</v>
      </c>
      <c r="F817" s="70" t="s">
        <v>28</v>
      </c>
      <c r="G817" s="70" t="s">
        <v>415</v>
      </c>
      <c r="H817" s="29">
        <v>45215</v>
      </c>
      <c r="I817" s="22">
        <v>45208</v>
      </c>
      <c r="J817" s="22">
        <v>45213</v>
      </c>
      <c r="M817" s="21">
        <f t="shared" si="12"/>
        <v>10</v>
      </c>
    </row>
    <row r="818" spans="1:13" x14ac:dyDescent="0.25">
      <c r="A818" s="3" t="s">
        <v>29</v>
      </c>
      <c r="B818" s="18">
        <v>45210</v>
      </c>
      <c r="C818" s="3" t="s">
        <v>22</v>
      </c>
      <c r="D818" s="30">
        <v>83.21</v>
      </c>
      <c r="F818" s="70" t="s">
        <v>28</v>
      </c>
      <c r="G818" s="70" t="s">
        <v>415</v>
      </c>
      <c r="H818" s="29">
        <v>45215</v>
      </c>
      <c r="I818" s="22">
        <v>45208</v>
      </c>
      <c r="J818" s="22">
        <v>45213</v>
      </c>
      <c r="M818" s="21">
        <f t="shared" si="12"/>
        <v>10</v>
      </c>
    </row>
    <row r="819" spans="1:13" x14ac:dyDescent="0.25">
      <c r="A819" s="3" t="s">
        <v>29</v>
      </c>
      <c r="B819" s="18">
        <v>45211</v>
      </c>
      <c r="C819" s="3" t="s">
        <v>22</v>
      </c>
      <c r="D819" s="30">
        <v>77.03</v>
      </c>
      <c r="F819" s="70" t="s">
        <v>28</v>
      </c>
      <c r="G819" s="70" t="s">
        <v>415</v>
      </c>
      <c r="H819" s="29">
        <v>45215</v>
      </c>
      <c r="I819" s="22">
        <v>45208</v>
      </c>
      <c r="J819" s="22">
        <v>45213</v>
      </c>
      <c r="M819" s="21">
        <f t="shared" si="12"/>
        <v>10</v>
      </c>
    </row>
    <row r="820" spans="1:13" x14ac:dyDescent="0.25">
      <c r="A820" s="3" t="s">
        <v>29</v>
      </c>
      <c r="B820" s="18">
        <v>45208</v>
      </c>
      <c r="C820" s="3" t="s">
        <v>22</v>
      </c>
      <c r="D820" s="30">
        <v>88.39</v>
      </c>
      <c r="F820" s="70" t="s">
        <v>28</v>
      </c>
      <c r="G820" s="70" t="s">
        <v>415</v>
      </c>
      <c r="H820" s="29">
        <v>45215</v>
      </c>
      <c r="I820" s="22">
        <v>45208</v>
      </c>
      <c r="J820" s="22">
        <v>45213</v>
      </c>
      <c r="M820" s="21">
        <f t="shared" si="12"/>
        <v>10</v>
      </c>
    </row>
    <row r="821" spans="1:13" x14ac:dyDescent="0.25">
      <c r="A821" s="3" t="s">
        <v>29</v>
      </c>
      <c r="B821" s="18">
        <v>45208</v>
      </c>
      <c r="C821" s="3" t="s">
        <v>22</v>
      </c>
      <c r="D821" s="30">
        <v>32.659999999999997</v>
      </c>
      <c r="F821" s="70" t="s">
        <v>28</v>
      </c>
      <c r="G821" s="70" t="s">
        <v>415</v>
      </c>
      <c r="H821" s="29">
        <v>45215</v>
      </c>
      <c r="I821" s="22">
        <v>45208</v>
      </c>
      <c r="J821" s="22">
        <v>45213</v>
      </c>
      <c r="M821" s="21">
        <f t="shared" si="12"/>
        <v>10</v>
      </c>
    </row>
    <row r="822" spans="1:13" x14ac:dyDescent="0.25">
      <c r="A822" s="3" t="s">
        <v>29</v>
      </c>
      <c r="B822" s="18">
        <v>45212</v>
      </c>
      <c r="C822" s="3" t="s">
        <v>22</v>
      </c>
      <c r="D822" s="30">
        <v>62.12</v>
      </c>
      <c r="F822" s="70" t="s">
        <v>28</v>
      </c>
      <c r="G822" s="70" t="s">
        <v>415</v>
      </c>
      <c r="H822" s="29">
        <v>45215</v>
      </c>
      <c r="I822" s="22">
        <v>45208</v>
      </c>
      <c r="J822" s="22">
        <v>45213</v>
      </c>
      <c r="M822" s="21">
        <f t="shared" si="12"/>
        <v>10</v>
      </c>
    </row>
    <row r="823" spans="1:13" x14ac:dyDescent="0.25">
      <c r="A823" s="3" t="s">
        <v>29</v>
      </c>
      <c r="B823" s="18">
        <v>45212</v>
      </c>
      <c r="C823" s="3" t="s">
        <v>129</v>
      </c>
      <c r="D823" s="30">
        <v>5.9</v>
      </c>
      <c r="E823" s="24" t="s">
        <v>330</v>
      </c>
      <c r="F823" s="70" t="s">
        <v>28</v>
      </c>
      <c r="G823" s="70" t="s">
        <v>415</v>
      </c>
      <c r="H823" s="29">
        <v>45215</v>
      </c>
      <c r="I823" s="22">
        <v>45208</v>
      </c>
      <c r="J823" s="22">
        <v>45213</v>
      </c>
      <c r="M823" s="21">
        <f t="shared" si="12"/>
        <v>10</v>
      </c>
    </row>
    <row r="824" spans="1:13" x14ac:dyDescent="0.25">
      <c r="A824" s="3" t="s">
        <v>29</v>
      </c>
      <c r="B824" s="18">
        <v>45208</v>
      </c>
      <c r="C824" s="3" t="s">
        <v>21</v>
      </c>
      <c r="D824" s="30">
        <v>33</v>
      </c>
      <c r="F824" s="70" t="s">
        <v>28</v>
      </c>
      <c r="G824" s="70" t="s">
        <v>415</v>
      </c>
      <c r="H824" s="29">
        <v>45215</v>
      </c>
      <c r="I824" s="22">
        <v>45208</v>
      </c>
      <c r="J824" s="22">
        <v>45213</v>
      </c>
      <c r="M824" s="21">
        <f t="shared" si="12"/>
        <v>10</v>
      </c>
    </row>
    <row r="825" spans="1:13" x14ac:dyDescent="0.25">
      <c r="A825" s="3" t="s">
        <v>29</v>
      </c>
      <c r="B825" s="18">
        <v>45209</v>
      </c>
      <c r="C825" s="3" t="s">
        <v>21</v>
      </c>
      <c r="D825" s="30">
        <v>46</v>
      </c>
      <c r="F825" s="70" t="s">
        <v>28</v>
      </c>
      <c r="G825" s="70" t="s">
        <v>415</v>
      </c>
      <c r="H825" s="29">
        <v>45215</v>
      </c>
      <c r="I825" s="22">
        <v>45208</v>
      </c>
      <c r="J825" s="22">
        <v>45213</v>
      </c>
      <c r="M825" s="21">
        <f t="shared" si="12"/>
        <v>10</v>
      </c>
    </row>
    <row r="826" spans="1:13" x14ac:dyDescent="0.25">
      <c r="A826" s="3" t="s">
        <v>29</v>
      </c>
      <c r="B826" s="18">
        <v>45211</v>
      </c>
      <c r="C826" s="3" t="s">
        <v>21</v>
      </c>
      <c r="D826" s="30">
        <v>50</v>
      </c>
      <c r="E826" s="24" t="s">
        <v>416</v>
      </c>
      <c r="F826" s="70" t="s">
        <v>28</v>
      </c>
      <c r="G826" s="70" t="s">
        <v>415</v>
      </c>
      <c r="H826" s="29">
        <v>45215</v>
      </c>
      <c r="I826" s="22">
        <v>45208</v>
      </c>
      <c r="J826" s="22">
        <v>45213</v>
      </c>
      <c r="M826" s="21">
        <f t="shared" si="12"/>
        <v>10</v>
      </c>
    </row>
    <row r="827" spans="1:13" x14ac:dyDescent="0.25">
      <c r="A827" s="3" t="s">
        <v>29</v>
      </c>
      <c r="B827" s="18">
        <v>45212</v>
      </c>
      <c r="C827" s="3" t="s">
        <v>21</v>
      </c>
      <c r="D827" s="30">
        <v>50</v>
      </c>
      <c r="E827" s="24" t="s">
        <v>424</v>
      </c>
      <c r="F827" s="70" t="s">
        <v>28</v>
      </c>
      <c r="G827" s="70" t="s">
        <v>415</v>
      </c>
      <c r="H827" s="29">
        <v>45215</v>
      </c>
      <c r="I827" s="22">
        <v>45208</v>
      </c>
      <c r="J827" s="22">
        <v>45213</v>
      </c>
      <c r="M827" s="21">
        <f t="shared" si="12"/>
        <v>10</v>
      </c>
    </row>
    <row r="828" spans="1:13" x14ac:dyDescent="0.25">
      <c r="A828" s="3" t="s">
        <v>29</v>
      </c>
      <c r="B828" s="18">
        <v>45212</v>
      </c>
      <c r="C828" s="3" t="s">
        <v>44</v>
      </c>
      <c r="D828" s="30">
        <v>67.900000000000006</v>
      </c>
      <c r="E828" s="24" t="s">
        <v>417</v>
      </c>
      <c r="F828" s="70" t="s">
        <v>28</v>
      </c>
      <c r="G828" s="70" t="s">
        <v>415</v>
      </c>
      <c r="H828" s="29">
        <v>45215</v>
      </c>
      <c r="I828" s="22">
        <v>45208</v>
      </c>
      <c r="J828" s="22">
        <v>45213</v>
      </c>
      <c r="M828" s="21">
        <f t="shared" si="12"/>
        <v>10</v>
      </c>
    </row>
    <row r="829" spans="1:13" x14ac:dyDescent="0.25">
      <c r="A829" s="3" t="s">
        <v>29</v>
      </c>
      <c r="B829" s="18">
        <v>45209</v>
      </c>
      <c r="C829" s="3" t="s">
        <v>44</v>
      </c>
      <c r="D829" s="30">
        <v>58.7</v>
      </c>
      <c r="E829" s="24" t="s">
        <v>418</v>
      </c>
      <c r="F829" s="70" t="s">
        <v>28</v>
      </c>
      <c r="G829" s="70" t="s">
        <v>415</v>
      </c>
      <c r="H829" s="29">
        <v>45215</v>
      </c>
      <c r="I829" s="22">
        <v>45208</v>
      </c>
      <c r="J829" s="22">
        <v>45213</v>
      </c>
      <c r="M829" s="21">
        <f t="shared" si="12"/>
        <v>10</v>
      </c>
    </row>
    <row r="830" spans="1:13" x14ac:dyDescent="0.25">
      <c r="A830" s="3" t="s">
        <v>29</v>
      </c>
      <c r="B830" s="18">
        <v>45212</v>
      </c>
      <c r="C830" s="3" t="s">
        <v>44</v>
      </c>
      <c r="D830" s="30">
        <v>45</v>
      </c>
      <c r="E830" s="24" t="s">
        <v>419</v>
      </c>
      <c r="F830" s="70" t="s">
        <v>28</v>
      </c>
      <c r="G830" s="70" t="s">
        <v>415</v>
      </c>
      <c r="H830" s="29">
        <v>45215</v>
      </c>
      <c r="I830" s="22">
        <v>45208</v>
      </c>
      <c r="J830" s="22">
        <v>45213</v>
      </c>
      <c r="M830" s="21">
        <f t="shared" si="12"/>
        <v>10</v>
      </c>
    </row>
    <row r="831" spans="1:13" x14ac:dyDescent="0.25">
      <c r="A831" s="3" t="s">
        <v>29</v>
      </c>
      <c r="B831" s="18">
        <v>45215</v>
      </c>
      <c r="C831" s="3" t="s">
        <v>425</v>
      </c>
      <c r="D831" s="30">
        <f>447*0.23</f>
        <v>102.81</v>
      </c>
      <c r="E831" s="24" t="s">
        <v>423</v>
      </c>
      <c r="F831" s="70" t="s">
        <v>28</v>
      </c>
      <c r="G831" s="70" t="s">
        <v>415</v>
      </c>
      <c r="H831" s="29">
        <v>45215</v>
      </c>
      <c r="I831" s="22">
        <v>45208</v>
      </c>
      <c r="J831" s="22">
        <v>45213</v>
      </c>
      <c r="M831" s="21">
        <f t="shared" si="12"/>
        <v>10</v>
      </c>
    </row>
    <row r="832" spans="1:13" x14ac:dyDescent="0.25">
      <c r="A832" s="3" t="s">
        <v>32</v>
      </c>
      <c r="B832" s="18">
        <v>45212</v>
      </c>
      <c r="C832" s="3" t="s">
        <v>23</v>
      </c>
      <c r="D832" s="30">
        <v>15</v>
      </c>
      <c r="E832" s="24" t="s">
        <v>428</v>
      </c>
      <c r="F832" s="70" t="s">
        <v>28</v>
      </c>
      <c r="G832" s="70" t="s">
        <v>427</v>
      </c>
      <c r="H832" s="29">
        <v>45215</v>
      </c>
      <c r="I832" s="22">
        <v>45212</v>
      </c>
      <c r="J832" s="22">
        <v>45213</v>
      </c>
      <c r="M832" s="21">
        <f t="shared" si="12"/>
        <v>10</v>
      </c>
    </row>
    <row r="833" spans="1:13" x14ac:dyDescent="0.25">
      <c r="A833" s="3" t="s">
        <v>32</v>
      </c>
      <c r="B833" s="18">
        <v>45212</v>
      </c>
      <c r="C833" s="3" t="s">
        <v>23</v>
      </c>
      <c r="D833" s="30">
        <v>15</v>
      </c>
      <c r="E833" s="24" t="s">
        <v>429</v>
      </c>
      <c r="F833" s="70" t="s">
        <v>28</v>
      </c>
      <c r="G833" s="70" t="s">
        <v>427</v>
      </c>
      <c r="H833" s="29">
        <v>45215</v>
      </c>
      <c r="I833" s="22">
        <v>45212</v>
      </c>
      <c r="J833" s="22">
        <v>45213</v>
      </c>
      <c r="M833" s="21">
        <f t="shared" si="12"/>
        <v>10</v>
      </c>
    </row>
    <row r="834" spans="1:13" x14ac:dyDescent="0.25">
      <c r="A834" s="3" t="s">
        <v>32</v>
      </c>
      <c r="B834" s="18">
        <v>45213</v>
      </c>
      <c r="C834" s="3" t="s">
        <v>23</v>
      </c>
      <c r="D834" s="30">
        <v>10</v>
      </c>
      <c r="E834" s="24" t="s">
        <v>430</v>
      </c>
      <c r="F834" s="70" t="s">
        <v>28</v>
      </c>
      <c r="G834" s="70" t="s">
        <v>427</v>
      </c>
      <c r="H834" s="29">
        <v>45215</v>
      </c>
      <c r="I834" s="22">
        <v>45212</v>
      </c>
      <c r="J834" s="22">
        <v>45213</v>
      </c>
      <c r="M834" s="21">
        <f t="shared" si="12"/>
        <v>10</v>
      </c>
    </row>
    <row r="835" spans="1:13" x14ac:dyDescent="0.25">
      <c r="A835" s="3" t="s">
        <v>32</v>
      </c>
      <c r="B835" s="18">
        <v>45213</v>
      </c>
      <c r="C835" s="3" t="s">
        <v>23</v>
      </c>
      <c r="D835" s="30">
        <v>15</v>
      </c>
      <c r="E835" s="24" t="s">
        <v>431</v>
      </c>
      <c r="F835" s="70" t="s">
        <v>28</v>
      </c>
      <c r="G835" s="70" t="s">
        <v>427</v>
      </c>
      <c r="H835" s="29">
        <v>45215</v>
      </c>
      <c r="I835" s="22">
        <v>45212</v>
      </c>
      <c r="J835" s="22">
        <v>45213</v>
      </c>
      <c r="M835" s="21">
        <f t="shared" ref="M835:M898" si="13">MONTH(B835)</f>
        <v>10</v>
      </c>
    </row>
    <row r="836" spans="1:13" x14ac:dyDescent="0.25">
      <c r="A836" s="3" t="s">
        <v>32</v>
      </c>
      <c r="B836" s="18">
        <v>45213</v>
      </c>
      <c r="C836" s="3" t="s">
        <v>23</v>
      </c>
      <c r="D836" s="30">
        <v>3.5</v>
      </c>
      <c r="E836" s="24" t="s">
        <v>432</v>
      </c>
      <c r="F836" s="70" t="s">
        <v>28</v>
      </c>
      <c r="G836" s="70" t="s">
        <v>427</v>
      </c>
      <c r="H836" s="29">
        <v>45215</v>
      </c>
      <c r="I836" s="22">
        <v>45212</v>
      </c>
      <c r="J836" s="22">
        <v>45213</v>
      </c>
      <c r="M836" s="21">
        <f t="shared" si="13"/>
        <v>10</v>
      </c>
    </row>
    <row r="837" spans="1:13" x14ac:dyDescent="0.25">
      <c r="A837" s="3" t="s">
        <v>32</v>
      </c>
      <c r="B837" s="18">
        <v>45212</v>
      </c>
      <c r="C837" s="3" t="s">
        <v>22</v>
      </c>
      <c r="D837" s="30">
        <v>64.239999999999995</v>
      </c>
      <c r="F837" s="70" t="s">
        <v>28</v>
      </c>
      <c r="G837" s="70" t="s">
        <v>427</v>
      </c>
      <c r="H837" s="29">
        <v>45215</v>
      </c>
      <c r="I837" s="22">
        <v>45212</v>
      </c>
      <c r="J837" s="22">
        <v>45213</v>
      </c>
      <c r="M837" s="21">
        <f t="shared" si="13"/>
        <v>10</v>
      </c>
    </row>
    <row r="838" spans="1:13" x14ac:dyDescent="0.25">
      <c r="A838" s="3" t="s">
        <v>32</v>
      </c>
      <c r="B838" s="18">
        <v>45213</v>
      </c>
      <c r="C838" s="3" t="s">
        <v>22</v>
      </c>
      <c r="D838" s="30">
        <v>80.95</v>
      </c>
      <c r="F838" s="70" t="s">
        <v>28</v>
      </c>
      <c r="G838" s="70" t="s">
        <v>427</v>
      </c>
      <c r="H838" s="29">
        <v>45215</v>
      </c>
      <c r="I838" s="22">
        <v>45212</v>
      </c>
      <c r="J838" s="22">
        <v>45213</v>
      </c>
      <c r="M838" s="21">
        <f t="shared" si="13"/>
        <v>10</v>
      </c>
    </row>
    <row r="839" spans="1:13" x14ac:dyDescent="0.25">
      <c r="A839" s="3" t="s">
        <v>32</v>
      </c>
      <c r="B839" s="18">
        <v>45212</v>
      </c>
      <c r="C839" s="3" t="s">
        <v>21</v>
      </c>
      <c r="D839" s="30">
        <v>65</v>
      </c>
      <c r="F839" s="70" t="s">
        <v>28</v>
      </c>
      <c r="G839" s="70" t="s">
        <v>427</v>
      </c>
      <c r="H839" s="29">
        <v>45215</v>
      </c>
      <c r="I839" s="22">
        <v>45212</v>
      </c>
      <c r="J839" s="22">
        <v>45213</v>
      </c>
      <c r="M839" s="21">
        <f t="shared" si="13"/>
        <v>10</v>
      </c>
    </row>
    <row r="840" spans="1:13" x14ac:dyDescent="0.25">
      <c r="A840" s="3" t="s">
        <v>285</v>
      </c>
      <c r="B840" s="18">
        <v>45222</v>
      </c>
      <c r="C840" s="3" t="s">
        <v>433</v>
      </c>
      <c r="D840" s="30">
        <v>21.3</v>
      </c>
      <c r="E840" s="24" t="s">
        <v>434</v>
      </c>
      <c r="F840" s="70" t="s">
        <v>28</v>
      </c>
      <c r="G840" s="70" t="s">
        <v>442</v>
      </c>
      <c r="H840" s="29">
        <v>45217</v>
      </c>
      <c r="M840" s="21">
        <f t="shared" si="13"/>
        <v>10</v>
      </c>
    </row>
    <row r="841" spans="1:13" x14ac:dyDescent="0.25">
      <c r="A841" s="3" t="s">
        <v>285</v>
      </c>
      <c r="B841" s="18">
        <v>45223</v>
      </c>
      <c r="C841" s="3" t="s">
        <v>433</v>
      </c>
      <c r="D841" s="30">
        <v>82.45</v>
      </c>
      <c r="E841" s="24" t="s">
        <v>435</v>
      </c>
      <c r="F841" s="70" t="s">
        <v>28</v>
      </c>
      <c r="G841" s="70" t="s">
        <v>442</v>
      </c>
      <c r="H841" s="29">
        <v>45217</v>
      </c>
      <c r="M841" s="21">
        <f t="shared" si="13"/>
        <v>10</v>
      </c>
    </row>
    <row r="842" spans="1:13" x14ac:dyDescent="0.25">
      <c r="A842" s="3" t="s">
        <v>285</v>
      </c>
      <c r="B842" s="18">
        <v>45226</v>
      </c>
      <c r="C842" s="3" t="s">
        <v>433</v>
      </c>
      <c r="D842" s="30">
        <v>82.23</v>
      </c>
      <c r="E842" s="24" t="s">
        <v>436</v>
      </c>
      <c r="F842" s="70" t="s">
        <v>28</v>
      </c>
      <c r="G842" s="70" t="s">
        <v>442</v>
      </c>
      <c r="H842" s="29">
        <v>45217</v>
      </c>
      <c r="M842" s="21">
        <f t="shared" si="13"/>
        <v>10</v>
      </c>
    </row>
    <row r="843" spans="1:13" x14ac:dyDescent="0.25">
      <c r="A843" s="3" t="s">
        <v>285</v>
      </c>
      <c r="B843" s="18">
        <v>45224</v>
      </c>
      <c r="C843" s="3" t="s">
        <v>433</v>
      </c>
      <c r="D843" s="30">
        <v>18.989999999999998</v>
      </c>
      <c r="E843" s="24" t="s">
        <v>437</v>
      </c>
      <c r="F843" s="70" t="s">
        <v>28</v>
      </c>
      <c r="G843" s="70" t="s">
        <v>442</v>
      </c>
      <c r="H843" s="29">
        <v>45217</v>
      </c>
      <c r="M843" s="21">
        <f t="shared" si="13"/>
        <v>10</v>
      </c>
    </row>
    <row r="844" spans="1:13" x14ac:dyDescent="0.25">
      <c r="A844" s="3" t="s">
        <v>285</v>
      </c>
      <c r="B844" s="18">
        <v>45226</v>
      </c>
      <c r="C844" s="3" t="s">
        <v>433</v>
      </c>
      <c r="D844" s="30">
        <v>55.76</v>
      </c>
      <c r="E844" s="24" t="s">
        <v>438</v>
      </c>
      <c r="F844" s="70" t="s">
        <v>28</v>
      </c>
      <c r="G844" s="70" t="s">
        <v>442</v>
      </c>
      <c r="H844" s="29">
        <v>45217</v>
      </c>
      <c r="M844" s="21">
        <f t="shared" si="13"/>
        <v>10</v>
      </c>
    </row>
    <row r="845" spans="1:13" x14ac:dyDescent="0.25">
      <c r="A845" s="3" t="s">
        <v>285</v>
      </c>
      <c r="B845" s="18">
        <v>45218</v>
      </c>
      <c r="C845" s="3" t="s">
        <v>377</v>
      </c>
      <c r="D845" s="30">
        <v>56.5</v>
      </c>
      <c r="E845" s="24" t="s">
        <v>439</v>
      </c>
      <c r="F845" s="70" t="s">
        <v>28</v>
      </c>
      <c r="G845" s="70" t="s">
        <v>443</v>
      </c>
      <c r="H845" s="29">
        <v>45217</v>
      </c>
      <c r="M845" s="21">
        <f t="shared" si="13"/>
        <v>10</v>
      </c>
    </row>
    <row r="846" spans="1:13" x14ac:dyDescent="0.25">
      <c r="A846" s="3" t="s">
        <v>283</v>
      </c>
      <c r="B846" s="18">
        <v>45216</v>
      </c>
      <c r="C846" s="3" t="s">
        <v>433</v>
      </c>
      <c r="D846" s="30">
        <v>660</v>
      </c>
      <c r="E846" s="24" t="s">
        <v>441</v>
      </c>
      <c r="F846" s="70" t="s">
        <v>28</v>
      </c>
      <c r="G846" s="70" t="s">
        <v>444</v>
      </c>
      <c r="H846" s="29">
        <v>45217</v>
      </c>
      <c r="M846" s="21">
        <f t="shared" si="13"/>
        <v>10</v>
      </c>
    </row>
    <row r="847" spans="1:13" x14ac:dyDescent="0.25">
      <c r="A847" s="3" t="s">
        <v>283</v>
      </c>
      <c r="B847" s="18">
        <v>45216</v>
      </c>
      <c r="C847" s="3" t="s">
        <v>433</v>
      </c>
      <c r="D847" s="30">
        <v>1060</v>
      </c>
      <c r="E847" s="24" t="s">
        <v>440</v>
      </c>
      <c r="F847" s="70" t="s">
        <v>28</v>
      </c>
      <c r="G847" s="70" t="s">
        <v>444</v>
      </c>
      <c r="H847" s="29">
        <v>45217</v>
      </c>
      <c r="M847" s="21">
        <f t="shared" si="13"/>
        <v>10</v>
      </c>
    </row>
    <row r="848" spans="1:13" x14ac:dyDescent="0.25">
      <c r="A848" s="3" t="s">
        <v>104</v>
      </c>
      <c r="B848" s="18">
        <v>45218</v>
      </c>
      <c r="C848" s="3" t="s">
        <v>44</v>
      </c>
      <c r="D848" s="30">
        <v>277.25</v>
      </c>
      <c r="F848" s="70" t="s">
        <v>28</v>
      </c>
      <c r="G848" s="70" t="s">
        <v>448</v>
      </c>
      <c r="H848" s="29">
        <v>45218</v>
      </c>
      <c r="M848" s="21">
        <f t="shared" si="13"/>
        <v>10</v>
      </c>
    </row>
    <row r="849" spans="1:13" x14ac:dyDescent="0.25">
      <c r="A849" s="3" t="s">
        <v>283</v>
      </c>
      <c r="B849" s="18">
        <v>45218</v>
      </c>
      <c r="C849" s="3" t="s">
        <v>327</v>
      </c>
      <c r="D849" s="30">
        <v>296.39999999999998</v>
      </c>
      <c r="E849" s="24" t="s">
        <v>449</v>
      </c>
      <c r="F849" s="70" t="s">
        <v>28</v>
      </c>
      <c r="G849" s="70" t="s">
        <v>453</v>
      </c>
      <c r="H849" s="29">
        <v>45218</v>
      </c>
      <c r="M849" s="21">
        <f t="shared" si="13"/>
        <v>10</v>
      </c>
    </row>
    <row r="850" spans="1:13" x14ac:dyDescent="0.25">
      <c r="A850" s="3" t="s">
        <v>285</v>
      </c>
      <c r="B850" s="18">
        <v>45222</v>
      </c>
      <c r="C850" s="3" t="s">
        <v>454</v>
      </c>
      <c r="D850" s="30">
        <v>1719</v>
      </c>
      <c r="E850" s="24" t="s">
        <v>456</v>
      </c>
      <c r="F850" s="70" t="s">
        <v>28</v>
      </c>
      <c r="G850" s="70" t="s">
        <v>452</v>
      </c>
      <c r="H850" s="29">
        <v>45222</v>
      </c>
      <c r="M850" s="21">
        <f t="shared" si="13"/>
        <v>10</v>
      </c>
    </row>
    <row r="851" spans="1:13" x14ac:dyDescent="0.25">
      <c r="A851" s="3" t="s">
        <v>29</v>
      </c>
      <c r="B851" s="18">
        <v>45216</v>
      </c>
      <c r="C851" s="21" t="s">
        <v>500</v>
      </c>
      <c r="D851" s="30">
        <v>1.35</v>
      </c>
      <c r="E851" s="24" t="s">
        <v>457</v>
      </c>
      <c r="F851" s="70" t="s">
        <v>28</v>
      </c>
      <c r="G851" s="70" t="s">
        <v>458</v>
      </c>
      <c r="H851" s="29">
        <v>45222</v>
      </c>
      <c r="I851" s="22">
        <v>45216</v>
      </c>
      <c r="J851" s="22">
        <v>45220</v>
      </c>
      <c r="M851" s="21">
        <f t="shared" si="13"/>
        <v>10</v>
      </c>
    </row>
    <row r="852" spans="1:13" x14ac:dyDescent="0.25">
      <c r="A852" s="3" t="s">
        <v>29</v>
      </c>
      <c r="B852" s="18">
        <v>45216</v>
      </c>
      <c r="C852" s="21" t="s">
        <v>500</v>
      </c>
      <c r="D852" s="30">
        <v>4.6500000000000004</v>
      </c>
      <c r="E852" s="24" t="s">
        <v>457</v>
      </c>
      <c r="F852" s="70" t="s">
        <v>28</v>
      </c>
      <c r="G852" s="70" t="s">
        <v>458</v>
      </c>
      <c r="H852" s="29">
        <v>45222</v>
      </c>
      <c r="I852" s="22">
        <v>45216</v>
      </c>
      <c r="J852" s="22">
        <v>45220</v>
      </c>
      <c r="M852" s="21">
        <f t="shared" si="13"/>
        <v>10</v>
      </c>
    </row>
    <row r="853" spans="1:13" x14ac:dyDescent="0.25">
      <c r="A853" s="3" t="s">
        <v>29</v>
      </c>
      <c r="B853" s="18">
        <v>45216</v>
      </c>
      <c r="C853" s="21" t="s">
        <v>500</v>
      </c>
      <c r="D853" s="30">
        <v>13.6</v>
      </c>
      <c r="E853" s="24" t="s">
        <v>457</v>
      </c>
      <c r="F853" s="70" t="s">
        <v>28</v>
      </c>
      <c r="G853" s="70" t="s">
        <v>458</v>
      </c>
      <c r="H853" s="29">
        <v>45222</v>
      </c>
      <c r="I853" s="22">
        <v>45216</v>
      </c>
      <c r="J853" s="22">
        <v>45220</v>
      </c>
      <c r="M853" s="21">
        <f t="shared" si="13"/>
        <v>10</v>
      </c>
    </row>
    <row r="854" spans="1:13" x14ac:dyDescent="0.25">
      <c r="A854" s="3" t="s">
        <v>29</v>
      </c>
      <c r="B854" s="18">
        <v>45195</v>
      </c>
      <c r="C854" s="3" t="s">
        <v>44</v>
      </c>
      <c r="D854" s="30">
        <v>7.05</v>
      </c>
      <c r="E854" s="24" t="s">
        <v>461</v>
      </c>
      <c r="F854" s="70" t="s">
        <v>28</v>
      </c>
      <c r="G854" s="70" t="s">
        <v>458</v>
      </c>
      <c r="H854" s="29">
        <v>45222</v>
      </c>
      <c r="I854" s="22">
        <v>45216</v>
      </c>
      <c r="J854" s="22">
        <v>45220</v>
      </c>
      <c r="M854" s="21">
        <f t="shared" si="13"/>
        <v>9</v>
      </c>
    </row>
    <row r="855" spans="1:13" x14ac:dyDescent="0.25">
      <c r="A855" s="3" t="s">
        <v>29</v>
      </c>
      <c r="B855" s="18">
        <v>45195</v>
      </c>
      <c r="C855" s="3" t="s">
        <v>44</v>
      </c>
      <c r="D855" s="30">
        <v>60</v>
      </c>
      <c r="E855" s="24" t="s">
        <v>462</v>
      </c>
      <c r="F855" s="70" t="s">
        <v>28</v>
      </c>
      <c r="G855" s="70" t="s">
        <v>458</v>
      </c>
      <c r="H855" s="29">
        <v>45222</v>
      </c>
      <c r="I855" s="22">
        <v>45216</v>
      </c>
      <c r="J855" s="22">
        <v>45220</v>
      </c>
      <c r="M855" s="21">
        <f t="shared" si="13"/>
        <v>9</v>
      </c>
    </row>
    <row r="856" spans="1:13" x14ac:dyDescent="0.25">
      <c r="A856" s="3" t="s">
        <v>29</v>
      </c>
      <c r="B856" s="18">
        <v>45216</v>
      </c>
      <c r="C856" s="3" t="s">
        <v>44</v>
      </c>
      <c r="D856" s="30">
        <v>41.1</v>
      </c>
      <c r="E856" s="24" t="s">
        <v>459</v>
      </c>
      <c r="F856" s="70" t="s">
        <v>28</v>
      </c>
      <c r="G856" s="70" t="s">
        <v>458</v>
      </c>
      <c r="H856" s="29">
        <v>45222</v>
      </c>
      <c r="I856" s="22">
        <v>45216</v>
      </c>
      <c r="J856" s="22">
        <v>45220</v>
      </c>
      <c r="M856" s="21">
        <f t="shared" si="13"/>
        <v>10</v>
      </c>
    </row>
    <row r="857" spans="1:13" x14ac:dyDescent="0.25">
      <c r="A857" s="3" t="s">
        <v>29</v>
      </c>
      <c r="B857" s="18">
        <v>45220</v>
      </c>
      <c r="C857" s="3" t="s">
        <v>44</v>
      </c>
      <c r="D857" s="30">
        <v>37.44</v>
      </c>
      <c r="E857" s="24" t="s">
        <v>460</v>
      </c>
      <c r="F857" s="70" t="s">
        <v>28</v>
      </c>
      <c r="G857" s="70" t="s">
        <v>458</v>
      </c>
      <c r="H857" s="29">
        <v>45222</v>
      </c>
      <c r="I857" s="22">
        <v>45216</v>
      </c>
      <c r="J857" s="22">
        <v>45220</v>
      </c>
      <c r="M857" s="21">
        <f t="shared" si="13"/>
        <v>10</v>
      </c>
    </row>
    <row r="858" spans="1:13" x14ac:dyDescent="0.25">
      <c r="A858" s="3" t="s">
        <v>29</v>
      </c>
      <c r="B858" s="18">
        <v>45218</v>
      </c>
      <c r="C858" s="3" t="s">
        <v>44</v>
      </c>
      <c r="D858" s="30">
        <v>45.91</v>
      </c>
      <c r="E858" s="24" t="s">
        <v>460</v>
      </c>
      <c r="F858" s="70" t="s">
        <v>28</v>
      </c>
      <c r="G858" s="70" t="s">
        <v>458</v>
      </c>
      <c r="H858" s="29">
        <v>45222</v>
      </c>
      <c r="I858" s="22">
        <v>45216</v>
      </c>
      <c r="J858" s="22">
        <v>45220</v>
      </c>
      <c r="M858" s="21">
        <f t="shared" si="13"/>
        <v>10</v>
      </c>
    </row>
    <row r="859" spans="1:13" x14ac:dyDescent="0.25">
      <c r="A859" s="3" t="s">
        <v>29</v>
      </c>
      <c r="B859" s="18">
        <v>45216</v>
      </c>
      <c r="C859" s="3" t="s">
        <v>23</v>
      </c>
      <c r="D859" s="30">
        <v>3.35</v>
      </c>
      <c r="E859" s="24" t="s">
        <v>469</v>
      </c>
      <c r="F859" s="70" t="s">
        <v>28</v>
      </c>
      <c r="G859" s="70" t="s">
        <v>458</v>
      </c>
      <c r="H859" s="29">
        <v>45222</v>
      </c>
      <c r="I859" s="22">
        <v>45216</v>
      </c>
      <c r="J859" s="22">
        <v>45220</v>
      </c>
      <c r="M859" s="21">
        <f t="shared" si="13"/>
        <v>10</v>
      </c>
    </row>
    <row r="860" spans="1:13" x14ac:dyDescent="0.25">
      <c r="A860" s="3" t="s">
        <v>29</v>
      </c>
      <c r="B860" s="18">
        <v>45216</v>
      </c>
      <c r="C860" s="3" t="s">
        <v>23</v>
      </c>
      <c r="D860" s="30">
        <v>2.75</v>
      </c>
      <c r="E860" s="24" t="s">
        <v>469</v>
      </c>
      <c r="F860" s="70" t="s">
        <v>28</v>
      </c>
      <c r="G860" s="70" t="s">
        <v>458</v>
      </c>
      <c r="H860" s="29">
        <v>45222</v>
      </c>
      <c r="I860" s="22">
        <v>45216</v>
      </c>
      <c r="J860" s="22">
        <v>45220</v>
      </c>
      <c r="M860" s="21">
        <f t="shared" si="13"/>
        <v>10</v>
      </c>
    </row>
    <row r="861" spans="1:13" x14ac:dyDescent="0.25">
      <c r="A861" s="3" t="s">
        <v>29</v>
      </c>
      <c r="B861" s="18">
        <v>45217</v>
      </c>
      <c r="C861" s="3" t="s">
        <v>23</v>
      </c>
      <c r="D861" s="30">
        <v>3</v>
      </c>
      <c r="E861" s="24" t="s">
        <v>457</v>
      </c>
      <c r="F861" s="70" t="s">
        <v>28</v>
      </c>
      <c r="G861" s="70" t="s">
        <v>458</v>
      </c>
      <c r="H861" s="29">
        <v>45222</v>
      </c>
      <c r="I861" s="22">
        <v>45216</v>
      </c>
      <c r="J861" s="22">
        <v>45220</v>
      </c>
      <c r="M861" s="21">
        <f t="shared" si="13"/>
        <v>10</v>
      </c>
    </row>
    <row r="862" spans="1:13" x14ac:dyDescent="0.25">
      <c r="A862" s="3" t="s">
        <v>29</v>
      </c>
      <c r="B862" s="18">
        <v>45217</v>
      </c>
      <c r="C862" s="3" t="s">
        <v>23</v>
      </c>
      <c r="D862" s="30">
        <v>7</v>
      </c>
      <c r="E862" s="24" t="s">
        <v>457</v>
      </c>
      <c r="F862" s="70" t="s">
        <v>28</v>
      </c>
      <c r="G862" s="70" t="s">
        <v>458</v>
      </c>
      <c r="H862" s="29">
        <v>45222</v>
      </c>
      <c r="I862" s="22">
        <v>45216</v>
      </c>
      <c r="J862" s="22">
        <v>45220</v>
      </c>
      <c r="M862" s="21">
        <f t="shared" si="13"/>
        <v>10</v>
      </c>
    </row>
    <row r="863" spans="1:13" x14ac:dyDescent="0.25">
      <c r="A863" s="3" t="s">
        <v>29</v>
      </c>
      <c r="B863" s="18">
        <v>45218</v>
      </c>
      <c r="C863" s="3" t="s">
        <v>23</v>
      </c>
      <c r="D863" s="30">
        <v>2.99</v>
      </c>
      <c r="E863" s="24" t="s">
        <v>468</v>
      </c>
      <c r="F863" s="70" t="s">
        <v>28</v>
      </c>
      <c r="G863" s="70" t="s">
        <v>458</v>
      </c>
      <c r="H863" s="29">
        <v>45222</v>
      </c>
      <c r="I863" s="22">
        <v>45216</v>
      </c>
      <c r="J863" s="22">
        <v>45220</v>
      </c>
      <c r="M863" s="21">
        <f t="shared" si="13"/>
        <v>10</v>
      </c>
    </row>
    <row r="864" spans="1:13" x14ac:dyDescent="0.25">
      <c r="A864" s="3" t="s">
        <v>29</v>
      </c>
      <c r="B864" s="18">
        <v>45218</v>
      </c>
      <c r="C864" s="3" t="s">
        <v>23</v>
      </c>
      <c r="D864" s="30">
        <v>5.64</v>
      </c>
      <c r="E864" s="24" t="s">
        <v>468</v>
      </c>
      <c r="F864" s="70" t="s">
        <v>28</v>
      </c>
      <c r="G864" s="70" t="s">
        <v>458</v>
      </c>
      <c r="H864" s="29">
        <v>45222</v>
      </c>
      <c r="I864" s="22">
        <v>45216</v>
      </c>
      <c r="J864" s="22">
        <v>45220</v>
      </c>
      <c r="M864" s="21">
        <f t="shared" si="13"/>
        <v>10</v>
      </c>
    </row>
    <row r="865" spans="1:13" x14ac:dyDescent="0.25">
      <c r="A865" s="3" t="s">
        <v>29</v>
      </c>
      <c r="B865" s="18">
        <v>45219</v>
      </c>
      <c r="C865" s="3" t="s">
        <v>23</v>
      </c>
      <c r="D865" s="30">
        <v>10.5</v>
      </c>
      <c r="E865" s="24" t="s">
        <v>457</v>
      </c>
      <c r="F865" s="70" t="s">
        <v>28</v>
      </c>
      <c r="G865" s="70" t="s">
        <v>458</v>
      </c>
      <c r="H865" s="29">
        <v>45222</v>
      </c>
      <c r="I865" s="22">
        <v>45216</v>
      </c>
      <c r="J865" s="22">
        <v>45220</v>
      </c>
      <c r="M865" s="21">
        <f t="shared" si="13"/>
        <v>10</v>
      </c>
    </row>
    <row r="866" spans="1:13" x14ac:dyDescent="0.25">
      <c r="A866" s="3" t="s">
        <v>29</v>
      </c>
      <c r="B866" s="18">
        <v>45219</v>
      </c>
      <c r="C866" s="3" t="s">
        <v>23</v>
      </c>
      <c r="D866" s="30">
        <v>5.78</v>
      </c>
      <c r="E866" s="24" t="s">
        <v>457</v>
      </c>
      <c r="F866" s="70" t="s">
        <v>28</v>
      </c>
      <c r="G866" s="70" t="s">
        <v>458</v>
      </c>
      <c r="H866" s="29">
        <v>45222</v>
      </c>
      <c r="I866" s="22">
        <v>45216</v>
      </c>
      <c r="J866" s="22">
        <v>45220</v>
      </c>
      <c r="M866" s="21">
        <f t="shared" si="13"/>
        <v>10</v>
      </c>
    </row>
    <row r="867" spans="1:13" x14ac:dyDescent="0.25">
      <c r="A867" s="3" t="s">
        <v>29</v>
      </c>
      <c r="B867" s="18">
        <v>45219</v>
      </c>
      <c r="C867" s="3" t="s">
        <v>23</v>
      </c>
      <c r="D867" s="30">
        <v>3</v>
      </c>
      <c r="E867" s="24" t="s">
        <v>457</v>
      </c>
      <c r="F867" s="70" t="s">
        <v>28</v>
      </c>
      <c r="G867" s="70" t="s">
        <v>458</v>
      </c>
      <c r="H867" s="29">
        <v>45222</v>
      </c>
      <c r="I867" s="22">
        <v>45216</v>
      </c>
      <c r="J867" s="22">
        <v>45220</v>
      </c>
      <c r="M867" s="21">
        <f t="shared" si="13"/>
        <v>10</v>
      </c>
    </row>
    <row r="868" spans="1:13" x14ac:dyDescent="0.25">
      <c r="A868" s="3" t="s">
        <v>29</v>
      </c>
      <c r="B868" s="18">
        <v>45220</v>
      </c>
      <c r="C868" s="3" t="s">
        <v>23</v>
      </c>
      <c r="D868" s="30">
        <v>0</v>
      </c>
      <c r="E868" s="24" t="s">
        <v>466</v>
      </c>
      <c r="F868" s="70" t="s">
        <v>28</v>
      </c>
      <c r="G868" s="70" t="s">
        <v>458</v>
      </c>
      <c r="H868" s="29">
        <v>45222</v>
      </c>
      <c r="I868" s="22">
        <v>45216</v>
      </c>
      <c r="J868" s="22">
        <v>45220</v>
      </c>
      <c r="M868" s="21">
        <f t="shared" si="13"/>
        <v>10</v>
      </c>
    </row>
    <row r="869" spans="1:13" x14ac:dyDescent="0.25">
      <c r="A869" s="3" t="s">
        <v>29</v>
      </c>
      <c r="B869" s="18">
        <v>45220</v>
      </c>
      <c r="C869" s="3" t="s">
        <v>23</v>
      </c>
      <c r="D869" s="30">
        <v>0</v>
      </c>
      <c r="E869" s="24" t="s">
        <v>465</v>
      </c>
      <c r="F869" s="70" t="s">
        <v>28</v>
      </c>
      <c r="G869" s="70" t="s">
        <v>458</v>
      </c>
      <c r="H869" s="29">
        <v>45222</v>
      </c>
      <c r="I869" s="22">
        <v>45216</v>
      </c>
      <c r="J869" s="22">
        <v>45220</v>
      </c>
      <c r="M869" s="21">
        <f t="shared" si="13"/>
        <v>10</v>
      </c>
    </row>
    <row r="870" spans="1:13" x14ac:dyDescent="0.25">
      <c r="A870" s="3" t="s">
        <v>29</v>
      </c>
      <c r="B870" s="18">
        <v>45220</v>
      </c>
      <c r="C870" s="3" t="s">
        <v>23</v>
      </c>
      <c r="D870" s="30">
        <v>0</v>
      </c>
      <c r="E870" s="24" t="s">
        <v>464</v>
      </c>
      <c r="F870" s="70" t="s">
        <v>28</v>
      </c>
      <c r="G870" s="70" t="s">
        <v>458</v>
      </c>
      <c r="H870" s="29">
        <v>45222</v>
      </c>
      <c r="I870" s="22">
        <v>45216</v>
      </c>
      <c r="J870" s="22">
        <v>45220</v>
      </c>
      <c r="M870" s="21">
        <f t="shared" si="13"/>
        <v>10</v>
      </c>
    </row>
    <row r="871" spans="1:13" x14ac:dyDescent="0.25">
      <c r="A871" s="3" t="s">
        <v>29</v>
      </c>
      <c r="B871" s="18">
        <v>45220</v>
      </c>
      <c r="C871" s="3" t="s">
        <v>23</v>
      </c>
      <c r="D871" s="30">
        <v>30</v>
      </c>
      <c r="E871" s="24" t="s">
        <v>463</v>
      </c>
      <c r="F871" s="70" t="s">
        <v>28</v>
      </c>
      <c r="G871" s="70" t="s">
        <v>458</v>
      </c>
      <c r="H871" s="29">
        <v>45222</v>
      </c>
      <c r="I871" s="22">
        <v>45216</v>
      </c>
      <c r="J871" s="22">
        <v>45220</v>
      </c>
      <c r="M871" s="21">
        <f t="shared" si="13"/>
        <v>10</v>
      </c>
    </row>
    <row r="872" spans="1:13" x14ac:dyDescent="0.25">
      <c r="A872" s="3" t="s">
        <v>29</v>
      </c>
      <c r="B872" s="18">
        <v>45220</v>
      </c>
      <c r="C872" s="3" t="s">
        <v>23</v>
      </c>
      <c r="D872" s="30">
        <v>0</v>
      </c>
      <c r="E872" s="24" t="s">
        <v>467</v>
      </c>
      <c r="F872" s="70" t="s">
        <v>28</v>
      </c>
      <c r="G872" s="70" t="s">
        <v>458</v>
      </c>
      <c r="H872" s="29">
        <v>45222</v>
      </c>
      <c r="I872" s="22">
        <v>45216</v>
      </c>
      <c r="J872" s="22">
        <v>45220</v>
      </c>
      <c r="M872" s="21">
        <f t="shared" si="13"/>
        <v>10</v>
      </c>
    </row>
    <row r="873" spans="1:13" x14ac:dyDescent="0.25">
      <c r="A873" s="3" t="s">
        <v>29</v>
      </c>
      <c r="B873" s="18">
        <v>45222</v>
      </c>
      <c r="C873" s="3" t="s">
        <v>23</v>
      </c>
      <c r="D873" s="30">
        <v>-15</v>
      </c>
      <c r="E873" s="24" t="s">
        <v>470</v>
      </c>
      <c r="F873" s="70" t="s">
        <v>28</v>
      </c>
      <c r="G873" s="70" t="s">
        <v>458</v>
      </c>
      <c r="H873" s="29">
        <v>45222</v>
      </c>
      <c r="I873" s="22">
        <v>45216</v>
      </c>
      <c r="J873" s="22">
        <v>45220</v>
      </c>
      <c r="M873" s="21">
        <f t="shared" si="13"/>
        <v>10</v>
      </c>
    </row>
    <row r="874" spans="1:13" x14ac:dyDescent="0.25">
      <c r="A874" s="3" t="s">
        <v>29</v>
      </c>
      <c r="B874" s="18">
        <v>45217</v>
      </c>
      <c r="C874" s="3" t="s">
        <v>22</v>
      </c>
      <c r="D874" s="30">
        <v>96.89</v>
      </c>
      <c r="E874" s="24" t="s">
        <v>457</v>
      </c>
      <c r="F874" s="70" t="s">
        <v>28</v>
      </c>
      <c r="G874" s="70" t="s">
        <v>458</v>
      </c>
      <c r="H874" s="29">
        <v>45222</v>
      </c>
      <c r="I874" s="22">
        <v>45216</v>
      </c>
      <c r="J874" s="22">
        <v>45220</v>
      </c>
      <c r="M874" s="21">
        <f t="shared" si="13"/>
        <v>10</v>
      </c>
    </row>
    <row r="875" spans="1:13" x14ac:dyDescent="0.25">
      <c r="A875" s="3" t="s">
        <v>29</v>
      </c>
      <c r="B875" s="18">
        <v>45220</v>
      </c>
      <c r="C875" s="3" t="s">
        <v>22</v>
      </c>
      <c r="D875" s="30">
        <v>84.34</v>
      </c>
      <c r="E875" s="24" t="s">
        <v>457</v>
      </c>
      <c r="F875" s="70" t="s">
        <v>28</v>
      </c>
      <c r="G875" s="70" t="s">
        <v>458</v>
      </c>
      <c r="H875" s="29">
        <v>45222</v>
      </c>
      <c r="I875" s="22">
        <v>45216</v>
      </c>
      <c r="J875" s="22">
        <v>45220</v>
      </c>
      <c r="M875" s="21">
        <f t="shared" si="13"/>
        <v>10</v>
      </c>
    </row>
    <row r="876" spans="1:13" x14ac:dyDescent="0.25">
      <c r="A876" s="3" t="s">
        <v>29</v>
      </c>
      <c r="B876" s="18">
        <v>45217</v>
      </c>
      <c r="C876" s="3" t="s">
        <v>21</v>
      </c>
      <c r="D876" s="30">
        <v>58</v>
      </c>
      <c r="E876" s="24" t="s">
        <v>457</v>
      </c>
      <c r="F876" s="70" t="s">
        <v>28</v>
      </c>
      <c r="G876" s="70" t="s">
        <v>458</v>
      </c>
      <c r="H876" s="29">
        <v>45222</v>
      </c>
      <c r="I876" s="22">
        <v>45216</v>
      </c>
      <c r="J876" s="22">
        <v>45220</v>
      </c>
      <c r="M876" s="21">
        <f t="shared" si="13"/>
        <v>10</v>
      </c>
    </row>
    <row r="877" spans="1:13" x14ac:dyDescent="0.25">
      <c r="A877" s="3" t="s">
        <v>29</v>
      </c>
      <c r="B877" s="18">
        <v>45218</v>
      </c>
      <c r="C877" s="3" t="s">
        <v>21</v>
      </c>
      <c r="D877" s="30">
        <v>58</v>
      </c>
      <c r="E877" s="24" t="s">
        <v>457</v>
      </c>
      <c r="F877" s="70" t="s">
        <v>28</v>
      </c>
      <c r="G877" s="70" t="s">
        <v>458</v>
      </c>
      <c r="H877" s="29">
        <v>45222</v>
      </c>
      <c r="I877" s="22">
        <v>45216</v>
      </c>
      <c r="J877" s="22">
        <v>45220</v>
      </c>
      <c r="M877" s="21">
        <f t="shared" si="13"/>
        <v>10</v>
      </c>
    </row>
    <row r="878" spans="1:13" x14ac:dyDescent="0.25">
      <c r="A878" s="3" t="s">
        <v>29</v>
      </c>
      <c r="B878" s="18">
        <v>45219</v>
      </c>
      <c r="C878" s="3" t="s">
        <v>21</v>
      </c>
      <c r="D878" s="30">
        <v>55</v>
      </c>
      <c r="E878" s="24" t="s">
        <v>457</v>
      </c>
      <c r="F878" s="70" t="s">
        <v>28</v>
      </c>
      <c r="G878" s="70" t="s">
        <v>458</v>
      </c>
      <c r="H878" s="29">
        <v>45222</v>
      </c>
      <c r="I878" s="22">
        <v>45216</v>
      </c>
      <c r="J878" s="22">
        <v>45220</v>
      </c>
      <c r="M878" s="21">
        <f t="shared" si="13"/>
        <v>10</v>
      </c>
    </row>
    <row r="879" spans="1:13" x14ac:dyDescent="0.25">
      <c r="A879" s="3" t="s">
        <v>29</v>
      </c>
      <c r="B879" s="18">
        <v>45217</v>
      </c>
      <c r="C879" s="3" t="s">
        <v>21</v>
      </c>
      <c r="D879" s="30">
        <v>58</v>
      </c>
      <c r="E879" s="24" t="s">
        <v>457</v>
      </c>
      <c r="F879" s="70" t="s">
        <v>28</v>
      </c>
      <c r="G879" s="70" t="s">
        <v>458</v>
      </c>
      <c r="H879" s="29">
        <v>45222</v>
      </c>
      <c r="I879" s="22">
        <v>45216</v>
      </c>
      <c r="J879" s="22">
        <v>45220</v>
      </c>
      <c r="M879" s="21">
        <f t="shared" si="13"/>
        <v>10</v>
      </c>
    </row>
    <row r="880" spans="1:13" x14ac:dyDescent="0.25">
      <c r="A880" s="3" t="s">
        <v>64</v>
      </c>
      <c r="B880" s="18">
        <v>45204</v>
      </c>
      <c r="C880" s="3" t="s">
        <v>44</v>
      </c>
      <c r="D880" s="53">
        <v>102.5</v>
      </c>
      <c r="E880" s="24" t="s">
        <v>472</v>
      </c>
      <c r="F880" s="70" t="s">
        <v>28</v>
      </c>
      <c r="G880" s="70" t="s">
        <v>471</v>
      </c>
      <c r="H880" s="29">
        <v>45223</v>
      </c>
      <c r="I880" s="22">
        <v>45203</v>
      </c>
      <c r="J880" s="22">
        <v>45223</v>
      </c>
      <c r="M880" s="21">
        <f t="shared" si="13"/>
        <v>10</v>
      </c>
    </row>
    <row r="881" spans="1:13" x14ac:dyDescent="0.25">
      <c r="A881" s="3" t="s">
        <v>64</v>
      </c>
      <c r="B881" s="18">
        <v>45205</v>
      </c>
      <c r="C881" s="3" t="s">
        <v>44</v>
      </c>
      <c r="D881" s="53">
        <v>20</v>
      </c>
      <c r="E881" s="24" t="s">
        <v>333</v>
      </c>
      <c r="F881" s="70" t="s">
        <v>28</v>
      </c>
      <c r="G881" s="70" t="s">
        <v>471</v>
      </c>
      <c r="H881" s="29">
        <v>45223</v>
      </c>
      <c r="I881" s="22">
        <v>45203</v>
      </c>
      <c r="J881" s="22">
        <v>45223</v>
      </c>
      <c r="M881" s="21">
        <f t="shared" si="13"/>
        <v>10</v>
      </c>
    </row>
    <row r="882" spans="1:13" x14ac:dyDescent="0.25">
      <c r="A882" s="3" t="s">
        <v>64</v>
      </c>
      <c r="B882" s="18">
        <v>45206</v>
      </c>
      <c r="C882" s="3" t="s">
        <v>44</v>
      </c>
      <c r="D882" s="53">
        <v>146.75</v>
      </c>
      <c r="E882" s="24" t="s">
        <v>473</v>
      </c>
      <c r="F882" s="70" t="s">
        <v>28</v>
      </c>
      <c r="G882" s="70" t="s">
        <v>471</v>
      </c>
      <c r="H882" s="29">
        <v>45223</v>
      </c>
      <c r="I882" s="22">
        <v>45203</v>
      </c>
      <c r="J882" s="22">
        <v>45223</v>
      </c>
      <c r="M882" s="21">
        <f t="shared" si="13"/>
        <v>10</v>
      </c>
    </row>
    <row r="883" spans="1:13" x14ac:dyDescent="0.25">
      <c r="A883" s="3" t="s">
        <v>64</v>
      </c>
      <c r="B883" s="18">
        <v>45207</v>
      </c>
      <c r="C883" s="3" t="s">
        <v>44</v>
      </c>
      <c r="D883" s="53">
        <v>20.8</v>
      </c>
      <c r="E883" s="24" t="s">
        <v>333</v>
      </c>
      <c r="F883" s="70" t="s">
        <v>28</v>
      </c>
      <c r="G883" s="70" t="s">
        <v>471</v>
      </c>
      <c r="H883" s="29">
        <v>45223</v>
      </c>
      <c r="I883" s="22">
        <v>45203</v>
      </c>
      <c r="J883" s="22">
        <v>45223</v>
      </c>
      <c r="M883" s="21">
        <f t="shared" si="13"/>
        <v>10</v>
      </c>
    </row>
    <row r="884" spans="1:13" x14ac:dyDescent="0.25">
      <c r="A884" s="3" t="s">
        <v>64</v>
      </c>
      <c r="B884" s="18">
        <v>45207</v>
      </c>
      <c r="C884" s="3" t="s">
        <v>44</v>
      </c>
      <c r="D884" s="53">
        <v>138.69999999999999</v>
      </c>
      <c r="E884" s="24" t="s">
        <v>474</v>
      </c>
      <c r="F884" s="70" t="s">
        <v>28</v>
      </c>
      <c r="G884" s="70" t="s">
        <v>471</v>
      </c>
      <c r="H884" s="29">
        <v>45223</v>
      </c>
      <c r="I884" s="22">
        <v>45203</v>
      </c>
      <c r="J884" s="22">
        <v>45223</v>
      </c>
      <c r="M884" s="21">
        <f t="shared" si="13"/>
        <v>10</v>
      </c>
    </row>
    <row r="885" spans="1:13" x14ac:dyDescent="0.25">
      <c r="A885" s="3" t="s">
        <v>64</v>
      </c>
      <c r="B885" s="18">
        <v>45208</v>
      </c>
      <c r="C885" s="3" t="s">
        <v>44</v>
      </c>
      <c r="D885" s="53">
        <v>5.25</v>
      </c>
      <c r="E885" s="24" t="s">
        <v>475</v>
      </c>
      <c r="F885" s="70" t="s">
        <v>28</v>
      </c>
      <c r="G885" s="70" t="s">
        <v>471</v>
      </c>
      <c r="H885" s="29">
        <v>45223</v>
      </c>
      <c r="I885" s="22">
        <v>45203</v>
      </c>
      <c r="J885" s="22">
        <v>45223</v>
      </c>
      <c r="M885" s="21">
        <f t="shared" si="13"/>
        <v>10</v>
      </c>
    </row>
    <row r="886" spans="1:13" x14ac:dyDescent="0.25">
      <c r="A886" s="3" t="s">
        <v>64</v>
      </c>
      <c r="B886" s="18">
        <v>45208</v>
      </c>
      <c r="C886" s="3" t="s">
        <v>44</v>
      </c>
      <c r="D886" s="53">
        <v>63</v>
      </c>
      <c r="E886" s="24" t="s">
        <v>476</v>
      </c>
      <c r="F886" s="70" t="s">
        <v>28</v>
      </c>
      <c r="G886" s="70" t="s">
        <v>471</v>
      </c>
      <c r="H886" s="29">
        <v>45223</v>
      </c>
      <c r="I886" s="22">
        <v>45203</v>
      </c>
      <c r="J886" s="22">
        <v>45223</v>
      </c>
      <c r="M886" s="21">
        <f t="shared" si="13"/>
        <v>10</v>
      </c>
    </row>
    <row r="887" spans="1:13" x14ac:dyDescent="0.25">
      <c r="A887" s="3" t="s">
        <v>64</v>
      </c>
      <c r="B887" s="18">
        <v>45210</v>
      </c>
      <c r="C887" s="3" t="s">
        <v>44</v>
      </c>
      <c r="D887" s="53">
        <v>52</v>
      </c>
      <c r="E887" s="24" t="s">
        <v>478</v>
      </c>
      <c r="F887" s="70" t="s">
        <v>28</v>
      </c>
      <c r="G887" s="70" t="s">
        <v>471</v>
      </c>
      <c r="H887" s="29">
        <v>45223</v>
      </c>
      <c r="I887" s="22">
        <v>45203</v>
      </c>
      <c r="J887" s="22">
        <v>45223</v>
      </c>
      <c r="M887" s="21">
        <f t="shared" si="13"/>
        <v>10</v>
      </c>
    </row>
    <row r="888" spans="1:13" x14ac:dyDescent="0.25">
      <c r="A888" s="3" t="s">
        <v>64</v>
      </c>
      <c r="B888" s="18">
        <v>45211</v>
      </c>
      <c r="C888" s="3" t="s">
        <v>44</v>
      </c>
      <c r="D888" s="53">
        <v>173.5</v>
      </c>
      <c r="E888" s="24" t="s">
        <v>477</v>
      </c>
      <c r="F888" s="70" t="s">
        <v>28</v>
      </c>
      <c r="G888" s="70" t="s">
        <v>471</v>
      </c>
      <c r="H888" s="29">
        <v>45223</v>
      </c>
      <c r="I888" s="22">
        <v>45203</v>
      </c>
      <c r="J888" s="22">
        <v>45223</v>
      </c>
      <c r="M888" s="21">
        <f t="shared" si="13"/>
        <v>10</v>
      </c>
    </row>
    <row r="889" spans="1:13" x14ac:dyDescent="0.25">
      <c r="A889" s="3" t="s">
        <v>64</v>
      </c>
      <c r="B889" s="18">
        <v>45212</v>
      </c>
      <c r="C889" s="3" t="s">
        <v>44</v>
      </c>
      <c r="D889" s="53">
        <v>45.4</v>
      </c>
      <c r="E889" s="24" t="s">
        <v>479</v>
      </c>
      <c r="F889" s="70" t="s">
        <v>28</v>
      </c>
      <c r="G889" s="70" t="s">
        <v>471</v>
      </c>
      <c r="H889" s="29">
        <v>45223</v>
      </c>
      <c r="I889" s="22">
        <v>45203</v>
      </c>
      <c r="J889" s="22">
        <v>45223</v>
      </c>
      <c r="M889" s="21">
        <f t="shared" si="13"/>
        <v>10</v>
      </c>
    </row>
    <row r="890" spans="1:13" x14ac:dyDescent="0.25">
      <c r="A890" s="3" t="s">
        <v>64</v>
      </c>
      <c r="B890" s="18">
        <v>45212</v>
      </c>
      <c r="C890" s="3" t="s">
        <v>44</v>
      </c>
      <c r="D890" s="53">
        <v>75.38</v>
      </c>
      <c r="E890" s="24" t="s">
        <v>480</v>
      </c>
      <c r="F890" s="70" t="s">
        <v>28</v>
      </c>
      <c r="G890" s="70" t="s">
        <v>471</v>
      </c>
      <c r="H890" s="29">
        <v>45223</v>
      </c>
      <c r="I890" s="22">
        <v>45203</v>
      </c>
      <c r="J890" s="22">
        <v>45223</v>
      </c>
      <c r="M890" s="21">
        <f t="shared" si="13"/>
        <v>10</v>
      </c>
    </row>
    <row r="891" spans="1:13" x14ac:dyDescent="0.25">
      <c r="A891" s="3" t="s">
        <v>64</v>
      </c>
      <c r="B891" s="18">
        <v>45213</v>
      </c>
      <c r="C891" s="3" t="s">
        <v>44</v>
      </c>
      <c r="D891" s="53">
        <v>21.1</v>
      </c>
      <c r="E891" s="24" t="s">
        <v>481</v>
      </c>
      <c r="F891" s="70" t="s">
        <v>28</v>
      </c>
      <c r="G891" s="70" t="s">
        <v>471</v>
      </c>
      <c r="H891" s="29">
        <v>45223</v>
      </c>
      <c r="I891" s="22">
        <v>45203</v>
      </c>
      <c r="J891" s="22">
        <v>45223</v>
      </c>
      <c r="K891" s="75" t="s">
        <v>482</v>
      </c>
      <c r="M891" s="21">
        <f t="shared" si="13"/>
        <v>10</v>
      </c>
    </row>
    <row r="892" spans="1:13" x14ac:dyDescent="0.25">
      <c r="A892" s="3" t="s">
        <v>64</v>
      </c>
      <c r="B892" s="18">
        <v>45213</v>
      </c>
      <c r="C892" s="3" t="s">
        <v>44</v>
      </c>
      <c r="D892" s="53">
        <v>7.8</v>
      </c>
      <c r="E892" s="24" t="s">
        <v>481</v>
      </c>
      <c r="F892" s="70" t="s">
        <v>28</v>
      </c>
      <c r="G892" s="70" t="s">
        <v>471</v>
      </c>
      <c r="H892" s="29">
        <v>45223</v>
      </c>
      <c r="I892" s="22">
        <v>45203</v>
      </c>
      <c r="J892" s="22">
        <v>45223</v>
      </c>
      <c r="M892" s="21">
        <f t="shared" si="13"/>
        <v>10</v>
      </c>
    </row>
    <row r="893" spans="1:13" x14ac:dyDescent="0.25">
      <c r="A893" s="3" t="s">
        <v>64</v>
      </c>
      <c r="B893" s="18">
        <v>45213</v>
      </c>
      <c r="C893" s="3" t="s">
        <v>44</v>
      </c>
      <c r="D893" s="53">
        <v>13.2</v>
      </c>
      <c r="E893" s="24" t="s">
        <v>483</v>
      </c>
      <c r="F893" s="70" t="s">
        <v>28</v>
      </c>
      <c r="G893" s="70" t="s">
        <v>471</v>
      </c>
      <c r="H893" s="29">
        <v>45223</v>
      </c>
      <c r="I893" s="22">
        <v>45203</v>
      </c>
      <c r="J893" s="22">
        <v>45223</v>
      </c>
      <c r="M893" s="21">
        <f t="shared" si="13"/>
        <v>10</v>
      </c>
    </row>
    <row r="894" spans="1:13" x14ac:dyDescent="0.25">
      <c r="A894" s="3" t="s">
        <v>64</v>
      </c>
      <c r="B894" s="18">
        <v>45214</v>
      </c>
      <c r="C894" s="3" t="s">
        <v>44</v>
      </c>
      <c r="D894" s="53">
        <v>28</v>
      </c>
      <c r="E894" s="24" t="s">
        <v>333</v>
      </c>
      <c r="F894" s="70" t="s">
        <v>28</v>
      </c>
      <c r="G894" s="70" t="s">
        <v>471</v>
      </c>
      <c r="H894" s="29">
        <v>45223</v>
      </c>
      <c r="I894" s="22">
        <v>45203</v>
      </c>
      <c r="J894" s="22">
        <v>45223</v>
      </c>
      <c r="M894" s="21">
        <f t="shared" si="13"/>
        <v>10</v>
      </c>
    </row>
    <row r="895" spans="1:13" x14ac:dyDescent="0.25">
      <c r="A895" s="3" t="s">
        <v>64</v>
      </c>
      <c r="B895" s="18">
        <v>45214</v>
      </c>
      <c r="C895" s="3" t="s">
        <v>44</v>
      </c>
      <c r="D895" s="53">
        <v>37</v>
      </c>
      <c r="E895" s="24" t="s">
        <v>484</v>
      </c>
      <c r="F895" s="70" t="s">
        <v>28</v>
      </c>
      <c r="G895" s="70" t="s">
        <v>471</v>
      </c>
      <c r="H895" s="29">
        <v>45223</v>
      </c>
      <c r="I895" s="22">
        <v>45203</v>
      </c>
      <c r="J895" s="22">
        <v>45223</v>
      </c>
      <c r="M895" s="21">
        <f t="shared" si="13"/>
        <v>10</v>
      </c>
    </row>
    <row r="896" spans="1:13" x14ac:dyDescent="0.25">
      <c r="A896" s="3" t="s">
        <v>64</v>
      </c>
      <c r="B896" s="18">
        <v>45216</v>
      </c>
      <c r="C896" s="3" t="s">
        <v>44</v>
      </c>
      <c r="D896" s="53">
        <v>96.5</v>
      </c>
      <c r="E896" s="24" t="s">
        <v>485</v>
      </c>
      <c r="F896" s="70" t="s">
        <v>28</v>
      </c>
      <c r="G896" s="70" t="s">
        <v>471</v>
      </c>
      <c r="H896" s="29">
        <v>45223</v>
      </c>
      <c r="I896" s="22">
        <v>45203</v>
      </c>
      <c r="J896" s="22">
        <v>45223</v>
      </c>
      <c r="M896" s="21">
        <f t="shared" si="13"/>
        <v>10</v>
      </c>
    </row>
    <row r="897" spans="1:13" x14ac:dyDescent="0.25">
      <c r="A897" s="3" t="s">
        <v>64</v>
      </c>
      <c r="B897" s="18">
        <v>45219</v>
      </c>
      <c r="C897" s="3" t="s">
        <v>44</v>
      </c>
      <c r="D897" s="53">
        <v>16.8</v>
      </c>
      <c r="E897" s="24" t="s">
        <v>333</v>
      </c>
      <c r="F897" s="70" t="s">
        <v>28</v>
      </c>
      <c r="G897" s="70" t="s">
        <v>471</v>
      </c>
      <c r="H897" s="29">
        <v>45223</v>
      </c>
      <c r="I897" s="22">
        <v>45203</v>
      </c>
      <c r="J897" s="22">
        <v>45223</v>
      </c>
      <c r="M897" s="21">
        <f t="shared" si="13"/>
        <v>10</v>
      </c>
    </row>
    <row r="898" spans="1:13" x14ac:dyDescent="0.25">
      <c r="A898" s="3" t="s">
        <v>64</v>
      </c>
      <c r="B898" s="18">
        <v>45220</v>
      </c>
      <c r="C898" s="3" t="s">
        <v>44</v>
      </c>
      <c r="D898" s="53">
        <v>163.04</v>
      </c>
      <c r="E898" s="24" t="s">
        <v>486</v>
      </c>
      <c r="F898" s="70" t="s">
        <v>28</v>
      </c>
      <c r="G898" s="70" t="s">
        <v>471</v>
      </c>
      <c r="H898" s="29">
        <v>45223</v>
      </c>
      <c r="I898" s="22">
        <v>45203</v>
      </c>
      <c r="J898" s="22">
        <v>45223</v>
      </c>
      <c r="M898" s="21">
        <f t="shared" si="13"/>
        <v>10</v>
      </c>
    </row>
    <row r="899" spans="1:13" x14ac:dyDescent="0.25">
      <c r="A899" s="3" t="s">
        <v>64</v>
      </c>
      <c r="B899" s="18">
        <v>45222</v>
      </c>
      <c r="C899" s="3" t="s">
        <v>44</v>
      </c>
      <c r="D899" s="53">
        <v>31.6</v>
      </c>
      <c r="E899" s="24" t="s">
        <v>333</v>
      </c>
      <c r="F899" s="70" t="s">
        <v>28</v>
      </c>
      <c r="G899" s="70" t="s">
        <v>471</v>
      </c>
      <c r="H899" s="29">
        <v>45223</v>
      </c>
      <c r="I899" s="22">
        <v>45203</v>
      </c>
      <c r="J899" s="22">
        <v>45223</v>
      </c>
      <c r="M899" s="21">
        <f t="shared" ref="M899:M962" si="14">MONTH(B899)</f>
        <v>10</v>
      </c>
    </row>
    <row r="900" spans="1:13" x14ac:dyDescent="0.25">
      <c r="A900" s="3" t="s">
        <v>64</v>
      </c>
      <c r="B900" s="18">
        <v>45225</v>
      </c>
      <c r="C900" s="3" t="s">
        <v>44</v>
      </c>
      <c r="D900" s="53">
        <v>74.599999999999994</v>
      </c>
      <c r="E900" s="24" t="s">
        <v>487</v>
      </c>
      <c r="F900" s="70" t="s">
        <v>28</v>
      </c>
      <c r="G900" s="70" t="s">
        <v>471</v>
      </c>
      <c r="H900" s="29">
        <v>45223</v>
      </c>
      <c r="I900" s="22">
        <v>45203</v>
      </c>
      <c r="J900" s="22">
        <v>45223</v>
      </c>
      <c r="M900" s="21">
        <f t="shared" si="14"/>
        <v>10</v>
      </c>
    </row>
    <row r="901" spans="1:13" x14ac:dyDescent="0.25">
      <c r="A901" s="3" t="s">
        <v>64</v>
      </c>
      <c r="B901" s="18">
        <v>45204</v>
      </c>
      <c r="C901" s="3" t="s">
        <v>22</v>
      </c>
      <c r="D901" s="30">
        <v>115.84</v>
      </c>
      <c r="F901" s="70" t="s">
        <v>28</v>
      </c>
      <c r="G901" s="70" t="s">
        <v>471</v>
      </c>
      <c r="H901" s="29">
        <v>45223</v>
      </c>
      <c r="I901" s="22">
        <v>45203</v>
      </c>
      <c r="J901" s="22">
        <v>45223</v>
      </c>
      <c r="M901" s="21">
        <f t="shared" si="14"/>
        <v>10</v>
      </c>
    </row>
    <row r="902" spans="1:13" x14ac:dyDescent="0.25">
      <c r="A902" s="3" t="s">
        <v>64</v>
      </c>
      <c r="B902" s="18">
        <v>45212</v>
      </c>
      <c r="C902" s="3" t="s">
        <v>22</v>
      </c>
      <c r="D902" s="30">
        <v>119.8</v>
      </c>
      <c r="F902" s="70" t="s">
        <v>28</v>
      </c>
      <c r="G902" s="70" t="s">
        <v>471</v>
      </c>
      <c r="H902" s="29">
        <v>45223</v>
      </c>
      <c r="I902" s="22">
        <v>45203</v>
      </c>
      <c r="J902" s="22">
        <v>45223</v>
      </c>
      <c r="M902" s="21">
        <f t="shared" si="14"/>
        <v>10</v>
      </c>
    </row>
    <row r="903" spans="1:13" x14ac:dyDescent="0.25">
      <c r="A903" s="3" t="s">
        <v>64</v>
      </c>
      <c r="B903" s="18">
        <v>45218</v>
      </c>
      <c r="C903" s="3" t="s">
        <v>22</v>
      </c>
      <c r="D903" s="30">
        <v>82.94</v>
      </c>
      <c r="F903" s="70" t="s">
        <v>28</v>
      </c>
      <c r="G903" s="70" t="s">
        <v>471</v>
      </c>
      <c r="H903" s="29">
        <v>45223</v>
      </c>
      <c r="I903" s="22">
        <v>45203</v>
      </c>
      <c r="J903" s="22">
        <v>45223</v>
      </c>
      <c r="M903" s="21">
        <f t="shared" si="14"/>
        <v>10</v>
      </c>
    </row>
    <row r="904" spans="1:13" x14ac:dyDescent="0.25">
      <c r="A904" s="3" t="s">
        <v>64</v>
      </c>
      <c r="B904" s="18">
        <v>45218</v>
      </c>
      <c r="C904" s="3" t="s">
        <v>22</v>
      </c>
      <c r="D904" s="30">
        <v>120.17</v>
      </c>
      <c r="F904" s="70" t="s">
        <v>28</v>
      </c>
      <c r="G904" s="70" t="s">
        <v>471</v>
      </c>
      <c r="H904" s="29">
        <v>45223</v>
      </c>
      <c r="I904" s="22">
        <v>45203</v>
      </c>
      <c r="J904" s="22">
        <v>45223</v>
      </c>
      <c r="M904" s="21">
        <f t="shared" si="14"/>
        <v>10</v>
      </c>
    </row>
    <row r="905" spans="1:13" x14ac:dyDescent="0.25">
      <c r="A905" s="3" t="s">
        <v>64</v>
      </c>
      <c r="B905" s="18">
        <v>45221</v>
      </c>
      <c r="C905" s="3" t="s">
        <v>22</v>
      </c>
      <c r="D905" s="30">
        <v>119.33</v>
      </c>
      <c r="F905" s="70" t="s">
        <v>28</v>
      </c>
      <c r="G905" s="70" t="s">
        <v>471</v>
      </c>
      <c r="H905" s="29">
        <v>45223</v>
      </c>
      <c r="I905" s="22">
        <v>45203</v>
      </c>
      <c r="J905" s="22">
        <v>45223</v>
      </c>
      <c r="M905" s="21">
        <f t="shared" si="14"/>
        <v>10</v>
      </c>
    </row>
    <row r="906" spans="1:13" x14ac:dyDescent="0.25">
      <c r="A906" s="3" t="s">
        <v>64</v>
      </c>
      <c r="B906" s="18">
        <v>45222</v>
      </c>
      <c r="C906" s="3" t="s">
        <v>22</v>
      </c>
      <c r="D906" s="30">
        <v>97.01</v>
      </c>
      <c r="F906" s="70" t="s">
        <v>28</v>
      </c>
      <c r="G906" s="70" t="s">
        <v>471</v>
      </c>
      <c r="H906" s="29">
        <v>45223</v>
      </c>
      <c r="I906" s="22">
        <v>45203</v>
      </c>
      <c r="J906" s="22">
        <v>45223</v>
      </c>
      <c r="M906" s="21">
        <f t="shared" si="14"/>
        <v>10</v>
      </c>
    </row>
    <row r="907" spans="1:13" x14ac:dyDescent="0.25">
      <c r="A907" s="3" t="s">
        <v>64</v>
      </c>
      <c r="B907" s="18">
        <v>45222</v>
      </c>
      <c r="C907" s="3" t="s">
        <v>22</v>
      </c>
      <c r="D907" s="30">
        <v>7.2</v>
      </c>
      <c r="F907" s="70" t="s">
        <v>28</v>
      </c>
      <c r="G907" s="70" t="s">
        <v>471</v>
      </c>
      <c r="H907" s="29">
        <v>45223</v>
      </c>
      <c r="I907" s="22">
        <v>45203</v>
      </c>
      <c r="J907" s="22">
        <v>45223</v>
      </c>
      <c r="M907" s="21">
        <f t="shared" si="14"/>
        <v>10</v>
      </c>
    </row>
    <row r="908" spans="1:13" x14ac:dyDescent="0.25">
      <c r="A908" s="3" t="s">
        <v>64</v>
      </c>
      <c r="B908" s="18">
        <v>45219</v>
      </c>
      <c r="C908" s="21" t="s">
        <v>500</v>
      </c>
      <c r="D908" s="30">
        <v>3.05</v>
      </c>
      <c r="F908" s="70" t="s">
        <v>28</v>
      </c>
      <c r="G908" s="70" t="s">
        <v>471</v>
      </c>
      <c r="H908" s="29">
        <v>45223</v>
      </c>
      <c r="I908" s="22">
        <v>45203</v>
      </c>
      <c r="J908" s="22">
        <v>45223</v>
      </c>
      <c r="M908" s="21">
        <f t="shared" si="14"/>
        <v>10</v>
      </c>
    </row>
    <row r="909" spans="1:13" x14ac:dyDescent="0.25">
      <c r="A909" s="3" t="s">
        <v>64</v>
      </c>
      <c r="B909" s="18">
        <v>45222</v>
      </c>
      <c r="C909" s="21" t="s">
        <v>500</v>
      </c>
      <c r="D909" s="30">
        <v>1.05</v>
      </c>
      <c r="F909" s="70" t="s">
        <v>28</v>
      </c>
      <c r="G909" s="70" t="s">
        <v>471</v>
      </c>
      <c r="H909" s="29">
        <v>45223</v>
      </c>
      <c r="I909" s="22">
        <v>45203</v>
      </c>
      <c r="J909" s="22">
        <v>45223</v>
      </c>
      <c r="M909" s="21">
        <f t="shared" si="14"/>
        <v>10</v>
      </c>
    </row>
    <row r="910" spans="1:13" x14ac:dyDescent="0.25">
      <c r="A910" s="3" t="s">
        <v>64</v>
      </c>
      <c r="B910" s="18">
        <v>45222</v>
      </c>
      <c r="C910" s="21" t="s">
        <v>500</v>
      </c>
      <c r="D910" s="30">
        <v>2.5</v>
      </c>
      <c r="F910" s="70" t="s">
        <v>28</v>
      </c>
      <c r="G910" s="70" t="s">
        <v>471</v>
      </c>
      <c r="H910" s="29">
        <v>45223</v>
      </c>
      <c r="I910" s="22">
        <v>45203</v>
      </c>
      <c r="J910" s="22">
        <v>45223</v>
      </c>
      <c r="M910" s="21">
        <f t="shared" si="14"/>
        <v>10</v>
      </c>
    </row>
    <row r="911" spans="1:13" x14ac:dyDescent="0.25">
      <c r="A911" s="3" t="s">
        <v>64</v>
      </c>
      <c r="B911" s="18">
        <v>45220</v>
      </c>
      <c r="C911" s="21" t="s">
        <v>500</v>
      </c>
      <c r="D911" s="30">
        <v>17.100000000000001</v>
      </c>
      <c r="F911" s="70" t="s">
        <v>28</v>
      </c>
      <c r="G911" s="70" t="s">
        <v>471</v>
      </c>
      <c r="H911" s="29">
        <v>45223</v>
      </c>
      <c r="I911" s="22">
        <v>45203</v>
      </c>
      <c r="J911" s="22">
        <v>45223</v>
      </c>
      <c r="M911" s="21">
        <f t="shared" si="14"/>
        <v>10</v>
      </c>
    </row>
    <row r="912" spans="1:13" x14ac:dyDescent="0.25">
      <c r="A912" s="3" t="s">
        <v>64</v>
      </c>
      <c r="B912" s="18">
        <v>45219</v>
      </c>
      <c r="C912" s="21" t="s">
        <v>500</v>
      </c>
      <c r="D912" s="30">
        <v>10</v>
      </c>
      <c r="F912" s="70" t="s">
        <v>28</v>
      </c>
      <c r="G912" s="70" t="s">
        <v>471</v>
      </c>
      <c r="H912" s="29">
        <v>45223</v>
      </c>
      <c r="I912" s="22">
        <v>45203</v>
      </c>
      <c r="J912" s="22">
        <v>45223</v>
      </c>
      <c r="M912" s="21">
        <f t="shared" si="14"/>
        <v>10</v>
      </c>
    </row>
    <row r="913" spans="1:13" x14ac:dyDescent="0.25">
      <c r="A913" s="3" t="s">
        <v>64</v>
      </c>
      <c r="B913" s="18">
        <v>45218</v>
      </c>
      <c r="C913" s="21" t="s">
        <v>500</v>
      </c>
      <c r="D913" s="30">
        <v>18.100000000000001</v>
      </c>
      <c r="F913" s="70" t="s">
        <v>28</v>
      </c>
      <c r="G913" s="70" t="s">
        <v>471</v>
      </c>
      <c r="H913" s="29">
        <v>45223</v>
      </c>
      <c r="I913" s="22">
        <v>45203</v>
      </c>
      <c r="J913" s="22">
        <v>45223</v>
      </c>
      <c r="M913" s="21">
        <f t="shared" si="14"/>
        <v>10</v>
      </c>
    </row>
    <row r="914" spans="1:13" x14ac:dyDescent="0.25">
      <c r="A914" s="3" t="s">
        <v>64</v>
      </c>
      <c r="B914" s="18">
        <v>45204</v>
      </c>
      <c r="C914" s="21" t="s">
        <v>500</v>
      </c>
      <c r="D914" s="30">
        <v>2.5</v>
      </c>
      <c r="F914" s="70" t="s">
        <v>28</v>
      </c>
      <c r="G914" s="70" t="s">
        <v>471</v>
      </c>
      <c r="H914" s="29">
        <v>45223</v>
      </c>
      <c r="I914" s="22">
        <v>45203</v>
      </c>
      <c r="J914" s="22">
        <v>45223</v>
      </c>
      <c r="M914" s="21">
        <f t="shared" si="14"/>
        <v>10</v>
      </c>
    </row>
    <row r="915" spans="1:13" x14ac:dyDescent="0.25">
      <c r="A915" s="3" t="s">
        <v>64</v>
      </c>
      <c r="B915" s="18">
        <v>45186</v>
      </c>
      <c r="C915" s="21" t="s">
        <v>500</v>
      </c>
      <c r="D915" s="30">
        <v>5.85</v>
      </c>
      <c r="F915" s="70" t="s">
        <v>28</v>
      </c>
      <c r="G915" s="70" t="s">
        <v>471</v>
      </c>
      <c r="H915" s="29">
        <v>45223</v>
      </c>
      <c r="I915" s="22">
        <v>45203</v>
      </c>
      <c r="J915" s="22">
        <v>45223</v>
      </c>
      <c r="M915" s="21">
        <f t="shared" si="14"/>
        <v>9</v>
      </c>
    </row>
    <row r="916" spans="1:13" x14ac:dyDescent="0.25">
      <c r="A916" s="3" t="s">
        <v>64</v>
      </c>
      <c r="B916" s="18">
        <v>45210</v>
      </c>
      <c r="C916" s="3" t="s">
        <v>21</v>
      </c>
      <c r="D916" s="30">
        <v>76.510000000000005</v>
      </c>
      <c r="E916" s="24" t="s">
        <v>488</v>
      </c>
      <c r="F916" s="70" t="s">
        <v>28</v>
      </c>
      <c r="G916" s="70" t="s">
        <v>471</v>
      </c>
      <c r="H916" s="29">
        <v>45223</v>
      </c>
      <c r="I916" s="22">
        <v>45203</v>
      </c>
      <c r="J916" s="22">
        <v>45223</v>
      </c>
      <c r="M916" s="21">
        <f t="shared" si="14"/>
        <v>10</v>
      </c>
    </row>
    <row r="917" spans="1:13" x14ac:dyDescent="0.25">
      <c r="A917" s="3" t="s">
        <v>64</v>
      </c>
      <c r="B917" s="18">
        <v>45219</v>
      </c>
      <c r="C917" s="3" t="s">
        <v>21</v>
      </c>
      <c r="D917" s="30">
        <v>85</v>
      </c>
      <c r="E917" s="24" t="s">
        <v>488</v>
      </c>
      <c r="F917" s="70" t="s">
        <v>28</v>
      </c>
      <c r="G917" s="70" t="s">
        <v>471</v>
      </c>
      <c r="H917" s="29">
        <v>45223</v>
      </c>
      <c r="I917" s="22">
        <v>45203</v>
      </c>
      <c r="J917" s="22">
        <v>45223</v>
      </c>
      <c r="M917" s="21">
        <f t="shared" si="14"/>
        <v>10</v>
      </c>
    </row>
    <row r="918" spans="1:13" x14ac:dyDescent="0.25">
      <c r="A918" s="3" t="s">
        <v>64</v>
      </c>
      <c r="B918" s="18">
        <v>45219</v>
      </c>
      <c r="C918" s="3" t="s">
        <v>21</v>
      </c>
      <c r="D918" s="30">
        <v>85</v>
      </c>
      <c r="E918" s="24" t="s">
        <v>488</v>
      </c>
      <c r="F918" s="70" t="s">
        <v>28</v>
      </c>
      <c r="G918" s="70" t="s">
        <v>471</v>
      </c>
      <c r="H918" s="29">
        <v>45223</v>
      </c>
      <c r="I918" s="22">
        <v>45203</v>
      </c>
      <c r="J918" s="22">
        <v>45223</v>
      </c>
      <c r="M918" s="21">
        <f t="shared" si="14"/>
        <v>10</v>
      </c>
    </row>
    <row r="919" spans="1:13" x14ac:dyDescent="0.25">
      <c r="A919" s="3" t="s">
        <v>64</v>
      </c>
      <c r="B919" s="18">
        <v>45213</v>
      </c>
      <c r="C919" s="3" t="s">
        <v>21</v>
      </c>
      <c r="D919" s="30">
        <v>87.48</v>
      </c>
      <c r="E919" s="24" t="s">
        <v>488</v>
      </c>
      <c r="F919" s="70" t="s">
        <v>28</v>
      </c>
      <c r="G919" s="70" t="s">
        <v>471</v>
      </c>
      <c r="H919" s="29">
        <v>45223</v>
      </c>
      <c r="I919" s="22">
        <v>45203</v>
      </c>
      <c r="J919" s="22">
        <v>45223</v>
      </c>
      <c r="M919" s="21">
        <f t="shared" si="14"/>
        <v>10</v>
      </c>
    </row>
    <row r="920" spans="1:13" x14ac:dyDescent="0.25">
      <c r="A920" s="3" t="s">
        <v>64</v>
      </c>
      <c r="B920" s="18">
        <v>45219</v>
      </c>
      <c r="C920" s="3" t="s">
        <v>21</v>
      </c>
      <c r="D920" s="30">
        <v>130.1</v>
      </c>
      <c r="E920" s="24" t="s">
        <v>488</v>
      </c>
      <c r="F920" s="70" t="s">
        <v>28</v>
      </c>
      <c r="G920" s="70" t="s">
        <v>471</v>
      </c>
      <c r="H920" s="29">
        <v>45223</v>
      </c>
      <c r="I920" s="22">
        <v>45203</v>
      </c>
      <c r="J920" s="22">
        <v>45223</v>
      </c>
      <c r="M920" s="21">
        <f t="shared" si="14"/>
        <v>10</v>
      </c>
    </row>
    <row r="921" spans="1:13" x14ac:dyDescent="0.25">
      <c r="A921" s="3" t="s">
        <v>64</v>
      </c>
      <c r="B921" s="18">
        <v>45213</v>
      </c>
      <c r="C921" s="3" t="s">
        <v>21</v>
      </c>
      <c r="D921" s="30">
        <v>40</v>
      </c>
      <c r="E921" s="24" t="s">
        <v>488</v>
      </c>
      <c r="F921" s="70" t="s">
        <v>28</v>
      </c>
      <c r="G921" s="70" t="s">
        <v>471</v>
      </c>
      <c r="H921" s="29">
        <v>45223</v>
      </c>
      <c r="I921" s="22">
        <v>45203</v>
      </c>
      <c r="J921" s="22">
        <v>45223</v>
      </c>
      <c r="M921" s="21">
        <f t="shared" si="14"/>
        <v>10</v>
      </c>
    </row>
    <row r="922" spans="1:13" x14ac:dyDescent="0.25">
      <c r="A922" s="3" t="s">
        <v>64</v>
      </c>
      <c r="B922" s="18">
        <v>45213</v>
      </c>
      <c r="C922" s="3" t="s">
        <v>44</v>
      </c>
      <c r="D922" s="30">
        <v>518.4</v>
      </c>
      <c r="F922" s="70" t="s">
        <v>28</v>
      </c>
      <c r="G922" s="70" t="s">
        <v>489</v>
      </c>
      <c r="H922" s="29">
        <v>45223</v>
      </c>
      <c r="I922" s="22">
        <v>45203</v>
      </c>
      <c r="J922" s="22">
        <v>45223</v>
      </c>
      <c r="M922" s="21">
        <f t="shared" si="14"/>
        <v>10</v>
      </c>
    </row>
    <row r="923" spans="1:13" x14ac:dyDescent="0.25">
      <c r="A923" s="3" t="s">
        <v>283</v>
      </c>
      <c r="B923" s="18">
        <v>45224</v>
      </c>
      <c r="C923" s="3" t="s">
        <v>327</v>
      </c>
      <c r="D923" s="30">
        <v>181.5</v>
      </c>
      <c r="E923" s="24" t="s">
        <v>490</v>
      </c>
      <c r="F923" s="70" t="s">
        <v>28</v>
      </c>
      <c r="G923" s="70" t="s">
        <v>491</v>
      </c>
      <c r="H923" s="29">
        <v>45224</v>
      </c>
      <c r="M923" s="21">
        <f t="shared" si="14"/>
        <v>10</v>
      </c>
    </row>
    <row r="924" spans="1:13" x14ac:dyDescent="0.25">
      <c r="A924" s="3" t="s">
        <v>318</v>
      </c>
      <c r="B924" s="18">
        <v>45200</v>
      </c>
      <c r="C924" s="3" t="s">
        <v>234</v>
      </c>
      <c r="D924" s="30">
        <v>7.5</v>
      </c>
      <c r="F924" s="70" t="s">
        <v>28</v>
      </c>
      <c r="G924" s="70" t="s">
        <v>492</v>
      </c>
      <c r="H924" s="29">
        <v>45224</v>
      </c>
      <c r="M924" s="21">
        <f t="shared" si="14"/>
        <v>10</v>
      </c>
    </row>
    <row r="925" spans="1:13" x14ac:dyDescent="0.25">
      <c r="A925" s="3" t="s">
        <v>318</v>
      </c>
      <c r="B925" s="18">
        <v>45204</v>
      </c>
      <c r="C925" s="3" t="s">
        <v>234</v>
      </c>
      <c r="D925" s="30">
        <v>6.5</v>
      </c>
      <c r="F925" s="70" t="s">
        <v>28</v>
      </c>
      <c r="G925" s="70" t="s">
        <v>492</v>
      </c>
      <c r="H925" s="29">
        <v>45224</v>
      </c>
      <c r="M925" s="21">
        <f t="shared" si="14"/>
        <v>10</v>
      </c>
    </row>
    <row r="926" spans="1:13" x14ac:dyDescent="0.25">
      <c r="A926" s="3" t="s">
        <v>318</v>
      </c>
      <c r="B926" s="18">
        <v>45207</v>
      </c>
      <c r="C926" s="3" t="s">
        <v>234</v>
      </c>
      <c r="D926" s="30">
        <v>7.5</v>
      </c>
      <c r="F926" s="70" t="s">
        <v>28</v>
      </c>
      <c r="G926" s="70" t="s">
        <v>492</v>
      </c>
      <c r="H926" s="29">
        <v>45224</v>
      </c>
      <c r="M926" s="21">
        <f t="shared" si="14"/>
        <v>10</v>
      </c>
    </row>
    <row r="927" spans="1:13" x14ac:dyDescent="0.25">
      <c r="A927" s="3" t="s">
        <v>224</v>
      </c>
      <c r="B927" s="18">
        <v>45224</v>
      </c>
      <c r="C927" s="3" t="s">
        <v>112</v>
      </c>
      <c r="D927" s="30">
        <f>K927*20</f>
        <v>2320</v>
      </c>
      <c r="E927" s="24" t="s">
        <v>494</v>
      </c>
      <c r="F927" s="70" t="s">
        <v>28</v>
      </c>
      <c r="G927" s="70" t="s">
        <v>493</v>
      </c>
      <c r="H927" s="29">
        <v>45224</v>
      </c>
      <c r="I927" s="22">
        <v>45205</v>
      </c>
      <c r="J927" s="22">
        <v>45224</v>
      </c>
      <c r="K927" s="75">
        <f>5+12+20+6+5+17+5+17+18+3+8</f>
        <v>116</v>
      </c>
      <c r="M927" s="21">
        <f t="shared" si="14"/>
        <v>10</v>
      </c>
    </row>
    <row r="928" spans="1:13" x14ac:dyDescent="0.25">
      <c r="A928" s="3" t="s">
        <v>224</v>
      </c>
      <c r="B928" s="18">
        <v>45224</v>
      </c>
      <c r="C928" s="3" t="s">
        <v>503</v>
      </c>
      <c r="D928" s="30">
        <f>L928*10</f>
        <v>270</v>
      </c>
      <c r="E928" s="24" t="s">
        <v>495</v>
      </c>
      <c r="F928" s="70" t="s">
        <v>28</v>
      </c>
      <c r="G928" s="70" t="s">
        <v>493</v>
      </c>
      <c r="H928" s="29">
        <v>45224</v>
      </c>
      <c r="I928" s="22">
        <v>45205</v>
      </c>
      <c r="J928" s="22">
        <v>45224</v>
      </c>
      <c r="L928" s="76">
        <f>3+10+7+7</f>
        <v>27</v>
      </c>
      <c r="M928" s="21">
        <f t="shared" si="14"/>
        <v>10</v>
      </c>
    </row>
    <row r="929" spans="1:13" x14ac:dyDescent="0.25">
      <c r="A929" s="3" t="s">
        <v>224</v>
      </c>
      <c r="B929" s="18">
        <v>45206</v>
      </c>
      <c r="C929" s="21" t="s">
        <v>500</v>
      </c>
      <c r="D929" s="30">
        <v>0.55000000000000004</v>
      </c>
      <c r="F929" s="70" t="s">
        <v>28</v>
      </c>
      <c r="G929" s="70" t="s">
        <v>496</v>
      </c>
      <c r="H929" s="29">
        <v>45224</v>
      </c>
      <c r="I929" s="22">
        <v>45205</v>
      </c>
      <c r="J929" s="22">
        <v>45224</v>
      </c>
      <c r="M929" s="21">
        <f t="shared" si="14"/>
        <v>10</v>
      </c>
    </row>
    <row r="930" spans="1:13" x14ac:dyDescent="0.25">
      <c r="A930" s="3" t="s">
        <v>224</v>
      </c>
      <c r="B930" s="18">
        <v>45206</v>
      </c>
      <c r="C930" s="21" t="s">
        <v>500</v>
      </c>
      <c r="D930" s="30">
        <v>4.6500000000000004</v>
      </c>
      <c r="F930" s="70" t="s">
        <v>28</v>
      </c>
      <c r="G930" s="70" t="s">
        <v>496</v>
      </c>
      <c r="H930" s="29">
        <v>45224</v>
      </c>
      <c r="I930" s="22">
        <v>45205</v>
      </c>
      <c r="J930" s="22">
        <v>45224</v>
      </c>
      <c r="M930" s="21">
        <f t="shared" si="14"/>
        <v>10</v>
      </c>
    </row>
    <row r="931" spans="1:13" x14ac:dyDescent="0.25">
      <c r="A931" s="3" t="s">
        <v>224</v>
      </c>
      <c r="B931" s="18">
        <v>45205</v>
      </c>
      <c r="C931" s="3" t="s">
        <v>22</v>
      </c>
      <c r="D931" s="30">
        <v>70.05</v>
      </c>
      <c r="F931" s="70" t="s">
        <v>28</v>
      </c>
      <c r="G931" s="70" t="s">
        <v>496</v>
      </c>
      <c r="H931" s="29">
        <v>45224</v>
      </c>
      <c r="I931" s="22">
        <v>45205</v>
      </c>
      <c r="J931" s="22">
        <v>45224</v>
      </c>
      <c r="M931" s="21">
        <f t="shared" si="14"/>
        <v>10</v>
      </c>
    </row>
    <row r="932" spans="1:13" x14ac:dyDescent="0.25">
      <c r="A932" s="3" t="s">
        <v>224</v>
      </c>
      <c r="B932" s="18">
        <v>45206</v>
      </c>
      <c r="C932" s="3" t="s">
        <v>22</v>
      </c>
      <c r="D932" s="53">
        <v>66.97</v>
      </c>
      <c r="F932" s="70" t="s">
        <v>28</v>
      </c>
      <c r="G932" s="70" t="s">
        <v>496</v>
      </c>
      <c r="H932" s="29">
        <v>45224</v>
      </c>
      <c r="I932" s="22">
        <v>45205</v>
      </c>
      <c r="J932" s="22">
        <v>45224</v>
      </c>
      <c r="M932" s="21">
        <f t="shared" si="14"/>
        <v>10</v>
      </c>
    </row>
    <row r="933" spans="1:13" x14ac:dyDescent="0.25">
      <c r="A933" s="3" t="s">
        <v>224</v>
      </c>
      <c r="B933" s="18">
        <v>45209</v>
      </c>
      <c r="C933" s="3" t="s">
        <v>22</v>
      </c>
      <c r="D933" s="53">
        <v>65.98</v>
      </c>
      <c r="F933" s="70" t="s">
        <v>28</v>
      </c>
      <c r="G933" s="70" t="s">
        <v>496</v>
      </c>
      <c r="H933" s="29">
        <v>45224</v>
      </c>
      <c r="I933" s="22">
        <v>45205</v>
      </c>
      <c r="J933" s="22">
        <v>45224</v>
      </c>
      <c r="M933" s="21">
        <f t="shared" si="14"/>
        <v>10</v>
      </c>
    </row>
    <row r="934" spans="1:13" x14ac:dyDescent="0.25">
      <c r="A934" s="3" t="s">
        <v>224</v>
      </c>
      <c r="B934" s="18">
        <v>45210</v>
      </c>
      <c r="C934" s="3" t="s">
        <v>22</v>
      </c>
      <c r="D934" s="53">
        <v>70.599999999999994</v>
      </c>
      <c r="F934" s="70" t="s">
        <v>28</v>
      </c>
      <c r="G934" s="70" t="s">
        <v>496</v>
      </c>
      <c r="H934" s="29">
        <v>45224</v>
      </c>
      <c r="I934" s="22">
        <v>45205</v>
      </c>
      <c r="J934" s="22">
        <v>45224</v>
      </c>
      <c r="M934" s="21">
        <f t="shared" si="14"/>
        <v>10</v>
      </c>
    </row>
    <row r="935" spans="1:13" x14ac:dyDescent="0.25">
      <c r="A935" s="3" t="s">
        <v>224</v>
      </c>
      <c r="B935" s="18">
        <v>45211</v>
      </c>
      <c r="C935" s="3" t="s">
        <v>22</v>
      </c>
      <c r="D935" s="53">
        <v>60.75</v>
      </c>
      <c r="F935" s="70" t="s">
        <v>28</v>
      </c>
      <c r="G935" s="70" t="s">
        <v>496</v>
      </c>
      <c r="H935" s="29">
        <v>45224</v>
      </c>
      <c r="I935" s="22">
        <v>45205</v>
      </c>
      <c r="J935" s="22">
        <v>45224</v>
      </c>
      <c r="M935" s="21">
        <f t="shared" si="14"/>
        <v>10</v>
      </c>
    </row>
    <row r="936" spans="1:13" x14ac:dyDescent="0.25">
      <c r="A936" s="3" t="s">
        <v>224</v>
      </c>
      <c r="B936" s="18">
        <v>45213</v>
      </c>
      <c r="C936" s="3" t="s">
        <v>22</v>
      </c>
      <c r="D936" s="53">
        <v>59.82</v>
      </c>
      <c r="F936" s="70" t="s">
        <v>28</v>
      </c>
      <c r="G936" s="70" t="s">
        <v>496</v>
      </c>
      <c r="H936" s="29">
        <v>45224</v>
      </c>
      <c r="I936" s="22">
        <v>45205</v>
      </c>
      <c r="J936" s="22">
        <v>45224</v>
      </c>
      <c r="M936" s="21">
        <f t="shared" si="14"/>
        <v>10</v>
      </c>
    </row>
    <row r="937" spans="1:13" x14ac:dyDescent="0.25">
      <c r="A937" s="3" t="s">
        <v>224</v>
      </c>
      <c r="B937" s="18">
        <v>45215</v>
      </c>
      <c r="C937" s="3" t="s">
        <v>22</v>
      </c>
      <c r="D937" s="53">
        <v>74.02</v>
      </c>
      <c r="F937" s="70" t="s">
        <v>28</v>
      </c>
      <c r="G937" s="70" t="s">
        <v>496</v>
      </c>
      <c r="H937" s="29">
        <v>45224</v>
      </c>
      <c r="I937" s="22">
        <v>45205</v>
      </c>
      <c r="J937" s="22">
        <v>45224</v>
      </c>
      <c r="M937" s="21">
        <f t="shared" si="14"/>
        <v>10</v>
      </c>
    </row>
    <row r="938" spans="1:13" x14ac:dyDescent="0.25">
      <c r="A938" s="3" t="s">
        <v>224</v>
      </c>
      <c r="B938" s="18">
        <v>45217</v>
      </c>
      <c r="C938" s="3" t="s">
        <v>22</v>
      </c>
      <c r="D938" s="53">
        <v>62.23</v>
      </c>
      <c r="F938" s="70" t="s">
        <v>28</v>
      </c>
      <c r="G938" s="70" t="s">
        <v>496</v>
      </c>
      <c r="H938" s="29">
        <v>45224</v>
      </c>
      <c r="I938" s="22">
        <v>45205</v>
      </c>
      <c r="J938" s="22">
        <v>45224</v>
      </c>
      <c r="M938" s="21">
        <f t="shared" si="14"/>
        <v>10</v>
      </c>
    </row>
    <row r="939" spans="1:13" x14ac:dyDescent="0.25">
      <c r="A939" s="3" t="s">
        <v>224</v>
      </c>
      <c r="B939" s="18">
        <v>45223</v>
      </c>
      <c r="C939" s="3" t="s">
        <v>22</v>
      </c>
      <c r="D939" s="53">
        <v>72.78</v>
      </c>
      <c r="F939" s="70" t="s">
        <v>28</v>
      </c>
      <c r="G939" s="70" t="s">
        <v>496</v>
      </c>
      <c r="H939" s="29">
        <v>45224</v>
      </c>
      <c r="I939" s="22">
        <v>45205</v>
      </c>
      <c r="J939" s="22">
        <v>45224</v>
      </c>
      <c r="M939" s="21">
        <f t="shared" si="14"/>
        <v>10</v>
      </c>
    </row>
    <row r="940" spans="1:13" x14ac:dyDescent="0.25">
      <c r="A940" s="3" t="s">
        <v>57</v>
      </c>
      <c r="B940" s="18">
        <v>45224</v>
      </c>
      <c r="C940" s="3" t="s">
        <v>112</v>
      </c>
      <c r="D940" s="30">
        <f>K940*22</f>
        <v>2552</v>
      </c>
      <c r="F940" s="70" t="s">
        <v>28</v>
      </c>
      <c r="G940" s="70" t="s">
        <v>497</v>
      </c>
      <c r="H940" s="29">
        <v>45224</v>
      </c>
      <c r="I940" s="22">
        <v>45205</v>
      </c>
      <c r="J940" s="22">
        <v>45224</v>
      </c>
      <c r="K940" s="75">
        <f>5+12+20+6+5+17+5+17+18+3+8</f>
        <v>116</v>
      </c>
      <c r="M940" s="21">
        <f t="shared" si="14"/>
        <v>10</v>
      </c>
    </row>
    <row r="941" spans="1:13" x14ac:dyDescent="0.25">
      <c r="A941" s="3" t="s">
        <v>57</v>
      </c>
      <c r="B941" s="18">
        <v>45224</v>
      </c>
      <c r="C941" s="3" t="s">
        <v>503</v>
      </c>
      <c r="D941" s="30">
        <f>L941*11</f>
        <v>297</v>
      </c>
      <c r="F941" s="70" t="s">
        <v>28</v>
      </c>
      <c r="G941" s="70" t="s">
        <v>497</v>
      </c>
      <c r="H941" s="29">
        <v>45224</v>
      </c>
      <c r="I941" s="22">
        <v>45205</v>
      </c>
      <c r="J941" s="22">
        <v>45224</v>
      </c>
      <c r="L941" s="76">
        <f>3+10+7+7</f>
        <v>27</v>
      </c>
      <c r="M941" s="21">
        <f t="shared" si="14"/>
        <v>10</v>
      </c>
    </row>
    <row r="942" spans="1:13" x14ac:dyDescent="0.25">
      <c r="A942" s="3" t="s">
        <v>57</v>
      </c>
      <c r="B942" s="18">
        <v>45210</v>
      </c>
      <c r="C942" s="21" t="s">
        <v>500</v>
      </c>
      <c r="D942" s="30">
        <v>5.5</v>
      </c>
      <c r="F942" s="70" t="s">
        <v>28</v>
      </c>
      <c r="G942" s="70" t="s">
        <v>498</v>
      </c>
      <c r="H942" s="29">
        <v>45224</v>
      </c>
      <c r="I942" s="22">
        <v>45205</v>
      </c>
      <c r="J942" s="22">
        <v>45224</v>
      </c>
      <c r="M942" s="21">
        <f t="shared" si="14"/>
        <v>10</v>
      </c>
    </row>
    <row r="943" spans="1:13" x14ac:dyDescent="0.25">
      <c r="A943" s="3" t="s">
        <v>57</v>
      </c>
      <c r="B943" s="18">
        <v>45208</v>
      </c>
      <c r="C943" s="21" t="s">
        <v>500</v>
      </c>
      <c r="D943" s="30">
        <v>5</v>
      </c>
      <c r="F943" s="70" t="s">
        <v>28</v>
      </c>
      <c r="G943" s="70" t="s">
        <v>498</v>
      </c>
      <c r="H943" s="29">
        <v>45224</v>
      </c>
      <c r="I943" s="22">
        <v>45205</v>
      </c>
      <c r="J943" s="22">
        <v>45224</v>
      </c>
      <c r="M943" s="21">
        <f t="shared" si="14"/>
        <v>10</v>
      </c>
    </row>
    <row r="944" spans="1:13" x14ac:dyDescent="0.25">
      <c r="A944" s="3" t="s">
        <v>57</v>
      </c>
      <c r="B944" s="18">
        <v>45208</v>
      </c>
      <c r="C944" s="21" t="s">
        <v>500</v>
      </c>
      <c r="D944" s="30">
        <v>5</v>
      </c>
      <c r="F944" s="70" t="s">
        <v>28</v>
      </c>
      <c r="G944" s="70" t="s">
        <v>498</v>
      </c>
      <c r="H944" s="29">
        <v>45224</v>
      </c>
      <c r="I944" s="22">
        <v>45205</v>
      </c>
      <c r="J944" s="22">
        <v>45224</v>
      </c>
      <c r="M944" s="21">
        <f t="shared" si="14"/>
        <v>10</v>
      </c>
    </row>
    <row r="945" spans="1:13" x14ac:dyDescent="0.25">
      <c r="A945" s="3" t="s">
        <v>57</v>
      </c>
      <c r="B945" s="18">
        <v>45208</v>
      </c>
      <c r="C945" s="21" t="s">
        <v>500</v>
      </c>
      <c r="D945" s="30">
        <v>2.8</v>
      </c>
      <c r="F945" s="70" t="s">
        <v>28</v>
      </c>
      <c r="G945" s="70" t="s">
        <v>498</v>
      </c>
      <c r="H945" s="29">
        <v>45224</v>
      </c>
      <c r="I945" s="22">
        <v>45205</v>
      </c>
      <c r="J945" s="22">
        <v>45224</v>
      </c>
      <c r="M945" s="21">
        <f t="shared" si="14"/>
        <v>10</v>
      </c>
    </row>
    <row r="946" spans="1:13" x14ac:dyDescent="0.25">
      <c r="A946" s="3" t="s">
        <v>57</v>
      </c>
      <c r="B946" s="18">
        <v>45208</v>
      </c>
      <c r="C946" s="21" t="s">
        <v>500</v>
      </c>
      <c r="D946" s="30">
        <v>2.8</v>
      </c>
      <c r="F946" s="70" t="s">
        <v>28</v>
      </c>
      <c r="G946" s="70" t="s">
        <v>498</v>
      </c>
      <c r="H946" s="29">
        <v>45224</v>
      </c>
      <c r="I946" s="22">
        <v>45205</v>
      </c>
      <c r="J946" s="22">
        <v>45224</v>
      </c>
      <c r="M946" s="21">
        <f t="shared" si="14"/>
        <v>10</v>
      </c>
    </row>
    <row r="947" spans="1:13" x14ac:dyDescent="0.25">
      <c r="A947" s="3" t="s">
        <v>57</v>
      </c>
      <c r="B947" s="18">
        <v>45221</v>
      </c>
      <c r="C947" s="21" t="s">
        <v>500</v>
      </c>
      <c r="D947" s="30">
        <v>0.55000000000000004</v>
      </c>
      <c r="F947" s="70" t="s">
        <v>28</v>
      </c>
      <c r="G947" s="70" t="s">
        <v>498</v>
      </c>
      <c r="H947" s="29">
        <v>45224</v>
      </c>
      <c r="I947" s="22">
        <v>45205</v>
      </c>
      <c r="J947" s="22">
        <v>45224</v>
      </c>
      <c r="M947" s="21">
        <f t="shared" si="14"/>
        <v>10</v>
      </c>
    </row>
    <row r="948" spans="1:13" x14ac:dyDescent="0.25">
      <c r="A948" s="3" t="s">
        <v>57</v>
      </c>
      <c r="B948" s="18">
        <v>45219</v>
      </c>
      <c r="C948" s="21" t="s">
        <v>500</v>
      </c>
      <c r="D948" s="30">
        <v>13.5</v>
      </c>
      <c r="F948" s="70" t="s">
        <v>28</v>
      </c>
      <c r="G948" s="70" t="s">
        <v>498</v>
      </c>
      <c r="H948" s="29">
        <v>45224</v>
      </c>
      <c r="I948" s="22">
        <v>45205</v>
      </c>
      <c r="J948" s="22">
        <v>45224</v>
      </c>
      <c r="M948" s="21">
        <f t="shared" si="14"/>
        <v>10</v>
      </c>
    </row>
    <row r="949" spans="1:13" x14ac:dyDescent="0.25">
      <c r="A949" s="3" t="s">
        <v>57</v>
      </c>
      <c r="B949" s="18">
        <v>45205</v>
      </c>
      <c r="C949" s="21" t="s">
        <v>500</v>
      </c>
      <c r="D949" s="30">
        <v>4.6500000000000004</v>
      </c>
      <c r="F949" s="70" t="s">
        <v>28</v>
      </c>
      <c r="G949" s="70" t="s">
        <v>498</v>
      </c>
      <c r="H949" s="29">
        <v>45224</v>
      </c>
      <c r="I949" s="22">
        <v>45205</v>
      </c>
      <c r="J949" s="22">
        <v>45224</v>
      </c>
      <c r="M949" s="21">
        <f t="shared" si="14"/>
        <v>10</v>
      </c>
    </row>
    <row r="950" spans="1:13" x14ac:dyDescent="0.25">
      <c r="A950" s="3" t="s">
        <v>57</v>
      </c>
      <c r="B950" s="18">
        <v>45221</v>
      </c>
      <c r="C950" s="21" t="s">
        <v>500</v>
      </c>
      <c r="D950" s="30">
        <v>2.36</v>
      </c>
      <c r="F950" s="70" t="s">
        <v>28</v>
      </c>
      <c r="G950" s="70" t="s">
        <v>498</v>
      </c>
      <c r="H950" s="29">
        <v>45224</v>
      </c>
      <c r="I950" s="22">
        <v>45205</v>
      </c>
      <c r="J950" s="22">
        <v>45224</v>
      </c>
      <c r="M950" s="21">
        <f t="shared" si="14"/>
        <v>10</v>
      </c>
    </row>
    <row r="951" spans="1:13" x14ac:dyDescent="0.25">
      <c r="A951" s="3" t="s">
        <v>57</v>
      </c>
      <c r="B951" s="18">
        <v>45221</v>
      </c>
      <c r="C951" s="21" t="s">
        <v>500</v>
      </c>
      <c r="D951" s="30">
        <v>3.84</v>
      </c>
      <c r="F951" s="70" t="s">
        <v>28</v>
      </c>
      <c r="G951" s="70" t="s">
        <v>498</v>
      </c>
      <c r="H951" s="29">
        <v>45224</v>
      </c>
      <c r="I951" s="22">
        <v>45205</v>
      </c>
      <c r="J951" s="22">
        <v>45224</v>
      </c>
      <c r="M951" s="21">
        <f t="shared" si="14"/>
        <v>10</v>
      </c>
    </row>
    <row r="952" spans="1:13" x14ac:dyDescent="0.25">
      <c r="A952" s="3" t="s">
        <v>57</v>
      </c>
      <c r="B952" s="18">
        <v>45210</v>
      </c>
      <c r="C952" s="3" t="s">
        <v>127</v>
      </c>
      <c r="D952" s="30">
        <v>356.41</v>
      </c>
      <c r="F952" s="70" t="s">
        <v>28</v>
      </c>
      <c r="G952" s="70" t="s">
        <v>498</v>
      </c>
      <c r="H952" s="29">
        <v>45224</v>
      </c>
      <c r="I952" s="22">
        <v>45205</v>
      </c>
      <c r="J952" s="22">
        <v>45224</v>
      </c>
      <c r="M952" s="21">
        <f t="shared" si="14"/>
        <v>10</v>
      </c>
    </row>
    <row r="953" spans="1:13" x14ac:dyDescent="0.25">
      <c r="A953" s="3" t="s">
        <v>57</v>
      </c>
      <c r="B953" s="18">
        <v>45224</v>
      </c>
      <c r="C953" s="3" t="s">
        <v>48</v>
      </c>
      <c r="D953" s="30">
        <v>13.5</v>
      </c>
      <c r="E953" s="24" t="s">
        <v>499</v>
      </c>
      <c r="F953" s="70" t="s">
        <v>28</v>
      </c>
      <c r="G953" s="70" t="s">
        <v>498</v>
      </c>
      <c r="H953" s="29">
        <v>45224</v>
      </c>
      <c r="I953" s="22">
        <v>45205</v>
      </c>
      <c r="J953" s="22">
        <v>45224</v>
      </c>
      <c r="M953" s="21">
        <f t="shared" si="14"/>
        <v>10</v>
      </c>
    </row>
    <row r="954" spans="1:13" x14ac:dyDescent="0.25">
      <c r="A954" s="3" t="s">
        <v>283</v>
      </c>
      <c r="B954" s="18">
        <v>45224</v>
      </c>
      <c r="C954" s="3" t="s">
        <v>327</v>
      </c>
      <c r="D954" s="30">
        <v>1200</v>
      </c>
      <c r="E954" s="24" t="s">
        <v>505</v>
      </c>
      <c r="F954" s="70" t="s">
        <v>28</v>
      </c>
      <c r="G954" s="70" t="s">
        <v>491</v>
      </c>
      <c r="H954" s="29">
        <v>45224</v>
      </c>
      <c r="M954" s="21">
        <f t="shared" si="14"/>
        <v>10</v>
      </c>
    </row>
    <row r="955" spans="1:13" x14ac:dyDescent="0.25">
      <c r="A955" s="3" t="s">
        <v>283</v>
      </c>
      <c r="B955" s="18">
        <v>45218</v>
      </c>
      <c r="C955" s="3" t="s">
        <v>327</v>
      </c>
      <c r="D955" s="30">
        <v>170</v>
      </c>
      <c r="E955" s="24" t="s">
        <v>506</v>
      </c>
      <c r="F955" s="70" t="s">
        <v>28</v>
      </c>
      <c r="G955" s="70" t="s">
        <v>511</v>
      </c>
      <c r="H955" s="29">
        <v>45226</v>
      </c>
      <c r="M955" s="21">
        <f t="shared" si="14"/>
        <v>10</v>
      </c>
    </row>
    <row r="956" spans="1:13" x14ac:dyDescent="0.25">
      <c r="A956" s="3" t="s">
        <v>283</v>
      </c>
      <c r="B956" s="18">
        <v>45219</v>
      </c>
      <c r="C956" s="3" t="s">
        <v>327</v>
      </c>
      <c r="D956" s="30">
        <v>30</v>
      </c>
      <c r="E956" s="24" t="s">
        <v>409</v>
      </c>
      <c r="F956" s="70" t="s">
        <v>28</v>
      </c>
      <c r="G956" s="70" t="s">
        <v>511</v>
      </c>
      <c r="H956" s="29">
        <v>45226</v>
      </c>
      <c r="M956" s="21">
        <f t="shared" si="14"/>
        <v>10</v>
      </c>
    </row>
    <row r="957" spans="1:13" x14ac:dyDescent="0.25">
      <c r="A957" s="3" t="s">
        <v>283</v>
      </c>
      <c r="B957" s="18">
        <v>45225</v>
      </c>
      <c r="C957" s="3" t="s">
        <v>22</v>
      </c>
      <c r="D957" s="30">
        <v>80</v>
      </c>
      <c r="E957" s="24" t="s">
        <v>507</v>
      </c>
      <c r="F957" s="70" t="s">
        <v>28</v>
      </c>
      <c r="G957" s="70" t="s">
        <v>511</v>
      </c>
      <c r="H957" s="29">
        <v>45226</v>
      </c>
      <c r="M957" s="21">
        <f t="shared" si="14"/>
        <v>10</v>
      </c>
    </row>
    <row r="958" spans="1:13" x14ac:dyDescent="0.25">
      <c r="A958" s="3" t="s">
        <v>283</v>
      </c>
      <c r="B958" s="18">
        <v>45226</v>
      </c>
      <c r="C958" s="3" t="s">
        <v>129</v>
      </c>
      <c r="D958" s="30">
        <v>18</v>
      </c>
      <c r="E958" s="24" t="s">
        <v>508</v>
      </c>
      <c r="F958" s="70" t="s">
        <v>28</v>
      </c>
      <c r="G958" s="70" t="s">
        <v>511</v>
      </c>
      <c r="H958" s="29">
        <v>45226</v>
      </c>
      <c r="M958" s="21">
        <f t="shared" si="14"/>
        <v>10</v>
      </c>
    </row>
    <row r="959" spans="1:13" x14ac:dyDescent="0.25">
      <c r="A959" s="3" t="s">
        <v>283</v>
      </c>
      <c r="B959" s="18">
        <v>45215</v>
      </c>
      <c r="C959" s="3" t="s">
        <v>22</v>
      </c>
      <c r="D959" s="30">
        <v>75.59</v>
      </c>
      <c r="E959" s="24" t="s">
        <v>509</v>
      </c>
      <c r="F959" s="70" t="s">
        <v>28</v>
      </c>
      <c r="G959" s="70" t="s">
        <v>511</v>
      </c>
      <c r="H959" s="29">
        <v>45226</v>
      </c>
      <c r="M959" s="21">
        <f t="shared" si="14"/>
        <v>10</v>
      </c>
    </row>
    <row r="960" spans="1:13" x14ac:dyDescent="0.25">
      <c r="A960" s="3" t="s">
        <v>283</v>
      </c>
      <c r="B960" s="18">
        <v>45226</v>
      </c>
      <c r="C960" s="3" t="s">
        <v>500</v>
      </c>
      <c r="D960" s="30">
        <v>1.3</v>
      </c>
      <c r="E960" s="24" t="s">
        <v>510</v>
      </c>
      <c r="F960" s="70" t="s">
        <v>28</v>
      </c>
      <c r="G960" s="70" t="s">
        <v>511</v>
      </c>
      <c r="H960" s="29">
        <v>45226</v>
      </c>
      <c r="M960" s="21">
        <f t="shared" si="14"/>
        <v>10</v>
      </c>
    </row>
    <row r="961" spans="1:13" x14ac:dyDescent="0.25">
      <c r="A961" s="3" t="s">
        <v>69</v>
      </c>
      <c r="B961" s="18">
        <v>45217</v>
      </c>
      <c r="C961" s="3" t="s">
        <v>500</v>
      </c>
      <c r="D961" s="53">
        <v>1.55</v>
      </c>
      <c r="F961" s="70" t="s">
        <v>28</v>
      </c>
      <c r="G961" s="70" t="s">
        <v>513</v>
      </c>
      <c r="H961" s="29">
        <v>45229</v>
      </c>
      <c r="I961" s="22">
        <v>45214</v>
      </c>
      <c r="J961" s="22">
        <v>45218</v>
      </c>
      <c r="M961" s="21">
        <f t="shared" si="14"/>
        <v>10</v>
      </c>
    </row>
    <row r="962" spans="1:13" x14ac:dyDescent="0.25">
      <c r="A962" s="3" t="s">
        <v>69</v>
      </c>
      <c r="B962" s="18">
        <v>45221</v>
      </c>
      <c r="C962" s="3" t="s">
        <v>500</v>
      </c>
      <c r="D962" s="53">
        <v>12.82</v>
      </c>
      <c r="F962" s="70" t="s">
        <v>28</v>
      </c>
      <c r="G962" s="70" t="s">
        <v>513</v>
      </c>
      <c r="H962" s="29">
        <v>45229</v>
      </c>
      <c r="I962" s="22">
        <v>45214</v>
      </c>
      <c r="J962" s="22">
        <v>45218</v>
      </c>
      <c r="M962" s="21">
        <f t="shared" si="14"/>
        <v>10</v>
      </c>
    </row>
    <row r="963" spans="1:13" x14ac:dyDescent="0.25">
      <c r="A963" s="3" t="s">
        <v>69</v>
      </c>
      <c r="B963" s="18">
        <v>45217</v>
      </c>
      <c r="C963" s="3" t="s">
        <v>500</v>
      </c>
      <c r="D963" s="53">
        <v>2.5</v>
      </c>
      <c r="F963" s="70" t="s">
        <v>28</v>
      </c>
      <c r="G963" s="70" t="s">
        <v>513</v>
      </c>
      <c r="H963" s="29">
        <v>45229</v>
      </c>
      <c r="I963" s="22">
        <v>45214</v>
      </c>
      <c r="J963" s="22">
        <v>45218</v>
      </c>
      <c r="M963" s="21">
        <f t="shared" ref="M963:M1026" si="15">MONTH(B963)</f>
        <v>10</v>
      </c>
    </row>
    <row r="964" spans="1:13" x14ac:dyDescent="0.25">
      <c r="A964" s="3" t="s">
        <v>69</v>
      </c>
      <c r="B964" s="18">
        <v>45216</v>
      </c>
      <c r="C964" s="3" t="s">
        <v>500</v>
      </c>
      <c r="D964" s="53">
        <v>2.15</v>
      </c>
      <c r="F964" s="70" t="s">
        <v>28</v>
      </c>
      <c r="G964" s="70" t="s">
        <v>513</v>
      </c>
      <c r="H964" s="29">
        <v>45229</v>
      </c>
      <c r="I964" s="22">
        <v>45214</v>
      </c>
      <c r="J964" s="22">
        <v>45218</v>
      </c>
      <c r="M964" s="21">
        <f t="shared" si="15"/>
        <v>10</v>
      </c>
    </row>
    <row r="965" spans="1:13" x14ac:dyDescent="0.25">
      <c r="A965" s="3" t="s">
        <v>69</v>
      </c>
      <c r="B965" s="18">
        <v>45217</v>
      </c>
      <c r="C965" s="3" t="s">
        <v>500</v>
      </c>
      <c r="D965" s="53">
        <v>0.2</v>
      </c>
      <c r="F965" s="70" t="s">
        <v>28</v>
      </c>
      <c r="G965" s="70" t="s">
        <v>513</v>
      </c>
      <c r="H965" s="29">
        <v>45229</v>
      </c>
      <c r="I965" s="22">
        <v>45214</v>
      </c>
      <c r="J965" s="22">
        <v>45218</v>
      </c>
      <c r="M965" s="21">
        <f t="shared" si="15"/>
        <v>10</v>
      </c>
    </row>
    <row r="966" spans="1:13" x14ac:dyDescent="0.25">
      <c r="A966" s="3" t="s">
        <v>69</v>
      </c>
      <c r="B966" s="18">
        <v>45217</v>
      </c>
      <c r="C966" s="3" t="s">
        <v>500</v>
      </c>
      <c r="D966" s="53">
        <v>1.35</v>
      </c>
      <c r="F966" s="70" t="s">
        <v>28</v>
      </c>
      <c r="G966" s="70" t="s">
        <v>513</v>
      </c>
      <c r="H966" s="29">
        <v>45229</v>
      </c>
      <c r="I966" s="22">
        <v>45214</v>
      </c>
      <c r="J966" s="22">
        <v>45218</v>
      </c>
      <c r="M966" s="21">
        <f t="shared" si="15"/>
        <v>10</v>
      </c>
    </row>
    <row r="967" spans="1:13" x14ac:dyDescent="0.25">
      <c r="A967" s="3" t="s">
        <v>69</v>
      </c>
      <c r="B967" s="18">
        <v>45221</v>
      </c>
      <c r="C967" s="3" t="s">
        <v>500</v>
      </c>
      <c r="D967" s="53">
        <v>10</v>
      </c>
      <c r="F967" s="70" t="s">
        <v>28</v>
      </c>
      <c r="G967" s="70" t="s">
        <v>513</v>
      </c>
      <c r="H967" s="29">
        <v>45229</v>
      </c>
      <c r="I967" s="22">
        <v>45214</v>
      </c>
      <c r="J967" s="22">
        <v>45218</v>
      </c>
      <c r="M967" s="21">
        <f t="shared" si="15"/>
        <v>10</v>
      </c>
    </row>
    <row r="968" spans="1:13" x14ac:dyDescent="0.25">
      <c r="A968" s="3" t="s">
        <v>69</v>
      </c>
      <c r="B968" s="18">
        <v>45218</v>
      </c>
      <c r="C968" s="3" t="s">
        <v>500</v>
      </c>
      <c r="D968" s="30">
        <v>0.55000000000000004</v>
      </c>
      <c r="F968" s="70" t="s">
        <v>28</v>
      </c>
      <c r="G968" s="70" t="s">
        <v>513</v>
      </c>
      <c r="H968" s="29">
        <v>45229</v>
      </c>
      <c r="I968" s="22">
        <v>45214</v>
      </c>
      <c r="J968" s="22">
        <v>45218</v>
      </c>
      <c r="M968" s="21">
        <f t="shared" si="15"/>
        <v>10</v>
      </c>
    </row>
    <row r="969" spans="1:13" x14ac:dyDescent="0.25">
      <c r="A969" s="3" t="s">
        <v>69</v>
      </c>
      <c r="B969" s="18">
        <v>45214</v>
      </c>
      <c r="C969" s="3" t="s">
        <v>44</v>
      </c>
      <c r="D969" s="53">
        <v>57.5</v>
      </c>
      <c r="E969" s="24" t="s">
        <v>514</v>
      </c>
      <c r="F969" s="70" t="s">
        <v>28</v>
      </c>
      <c r="G969" s="70" t="s">
        <v>513</v>
      </c>
      <c r="H969" s="29">
        <v>45229</v>
      </c>
      <c r="I969" s="22">
        <v>45214</v>
      </c>
      <c r="J969" s="22">
        <v>45218</v>
      </c>
      <c r="M969" s="21">
        <f t="shared" si="15"/>
        <v>10</v>
      </c>
    </row>
    <row r="970" spans="1:13" x14ac:dyDescent="0.25">
      <c r="A970" s="3" t="s">
        <v>69</v>
      </c>
      <c r="B970" s="18">
        <v>45214</v>
      </c>
      <c r="C970" s="3" t="s">
        <v>23</v>
      </c>
      <c r="D970" s="53">
        <v>16</v>
      </c>
      <c r="E970" s="24" t="s">
        <v>515</v>
      </c>
      <c r="F970" s="70" t="s">
        <v>28</v>
      </c>
      <c r="G970" s="70" t="s">
        <v>513</v>
      </c>
      <c r="H970" s="29">
        <v>45229</v>
      </c>
      <c r="I970" s="22">
        <v>45214</v>
      </c>
      <c r="J970" s="22">
        <v>45218</v>
      </c>
      <c r="M970" s="21">
        <f t="shared" si="15"/>
        <v>10</v>
      </c>
    </row>
    <row r="971" spans="1:13" x14ac:dyDescent="0.25">
      <c r="A971" s="3" t="s">
        <v>69</v>
      </c>
      <c r="B971" s="18">
        <v>45215</v>
      </c>
      <c r="C971" s="3" t="s">
        <v>23</v>
      </c>
      <c r="D971" s="53">
        <v>24.98</v>
      </c>
      <c r="E971" s="24" t="s">
        <v>515</v>
      </c>
      <c r="F971" s="70" t="s">
        <v>28</v>
      </c>
      <c r="G971" s="70" t="s">
        <v>513</v>
      </c>
      <c r="H971" s="29">
        <v>45229</v>
      </c>
      <c r="I971" s="22">
        <v>45214</v>
      </c>
      <c r="J971" s="22">
        <v>45218</v>
      </c>
      <c r="M971" s="21">
        <f t="shared" si="15"/>
        <v>10</v>
      </c>
    </row>
    <row r="972" spans="1:13" x14ac:dyDescent="0.25">
      <c r="A972" s="3" t="s">
        <v>69</v>
      </c>
      <c r="B972" s="18">
        <v>45216</v>
      </c>
      <c r="C972" s="3" t="s">
        <v>23</v>
      </c>
      <c r="D972" s="53">
        <v>3.5</v>
      </c>
      <c r="E972" s="24" t="s">
        <v>515</v>
      </c>
      <c r="F972" s="70" t="s">
        <v>28</v>
      </c>
      <c r="G972" s="70" t="s">
        <v>513</v>
      </c>
      <c r="H972" s="29">
        <v>45229</v>
      </c>
      <c r="I972" s="22">
        <v>45214</v>
      </c>
      <c r="J972" s="22">
        <v>45218</v>
      </c>
      <c r="M972" s="21">
        <f t="shared" si="15"/>
        <v>10</v>
      </c>
    </row>
    <row r="973" spans="1:13" x14ac:dyDescent="0.25">
      <c r="A973" s="3" t="s">
        <v>69</v>
      </c>
      <c r="B973" s="18">
        <v>45216</v>
      </c>
      <c r="C973" s="3" t="s">
        <v>23</v>
      </c>
      <c r="D973" s="53">
        <v>12</v>
      </c>
      <c r="E973" s="24" t="s">
        <v>515</v>
      </c>
      <c r="F973" s="70" t="s">
        <v>28</v>
      </c>
      <c r="G973" s="70" t="s">
        <v>513</v>
      </c>
      <c r="H973" s="29">
        <v>45229</v>
      </c>
      <c r="I973" s="22">
        <v>45214</v>
      </c>
      <c r="J973" s="22">
        <v>45218</v>
      </c>
      <c r="M973" s="21">
        <f t="shared" si="15"/>
        <v>10</v>
      </c>
    </row>
    <row r="974" spans="1:13" x14ac:dyDescent="0.25">
      <c r="A974" s="3" t="s">
        <v>69</v>
      </c>
      <c r="B974" s="18">
        <v>45216</v>
      </c>
      <c r="C974" s="3" t="s">
        <v>23</v>
      </c>
      <c r="D974" s="53">
        <v>29.8</v>
      </c>
      <c r="E974" s="24" t="s">
        <v>515</v>
      </c>
      <c r="F974" s="70" t="s">
        <v>28</v>
      </c>
      <c r="G974" s="70" t="s">
        <v>513</v>
      </c>
      <c r="H974" s="29">
        <v>45229</v>
      </c>
      <c r="I974" s="22">
        <v>45214</v>
      </c>
      <c r="J974" s="22">
        <v>45218</v>
      </c>
      <c r="M974" s="21">
        <f t="shared" si="15"/>
        <v>10</v>
      </c>
    </row>
    <row r="975" spans="1:13" x14ac:dyDescent="0.25">
      <c r="A975" s="3" t="s">
        <v>69</v>
      </c>
      <c r="B975" s="18">
        <v>45217</v>
      </c>
      <c r="C975" s="3" t="s">
        <v>23</v>
      </c>
      <c r="D975" s="53">
        <v>20.399999999999999</v>
      </c>
      <c r="E975" s="24" t="s">
        <v>515</v>
      </c>
      <c r="F975" s="70" t="s">
        <v>28</v>
      </c>
      <c r="G975" s="70" t="s">
        <v>513</v>
      </c>
      <c r="H975" s="29">
        <v>45229</v>
      </c>
      <c r="I975" s="22">
        <v>45214</v>
      </c>
      <c r="J975" s="22">
        <v>45218</v>
      </c>
      <c r="M975" s="21">
        <f t="shared" si="15"/>
        <v>10</v>
      </c>
    </row>
    <row r="976" spans="1:13" x14ac:dyDescent="0.25">
      <c r="A976" s="3" t="s">
        <v>69</v>
      </c>
      <c r="B976" s="18">
        <v>45217</v>
      </c>
      <c r="C976" s="3" t="s">
        <v>23</v>
      </c>
      <c r="D976" s="53">
        <v>19.93</v>
      </c>
      <c r="E976" s="24" t="s">
        <v>515</v>
      </c>
      <c r="F976" s="70" t="s">
        <v>28</v>
      </c>
      <c r="G976" s="70" t="s">
        <v>513</v>
      </c>
      <c r="H976" s="29">
        <v>45229</v>
      </c>
      <c r="I976" s="22">
        <v>45214</v>
      </c>
      <c r="J976" s="22">
        <v>45218</v>
      </c>
      <c r="M976" s="21">
        <f t="shared" si="15"/>
        <v>10</v>
      </c>
    </row>
    <row r="977" spans="1:13" x14ac:dyDescent="0.25">
      <c r="A977" s="3" t="s">
        <v>69</v>
      </c>
      <c r="B977" s="18">
        <v>45218</v>
      </c>
      <c r="C977" s="3" t="s">
        <v>23</v>
      </c>
      <c r="D977" s="53">
        <v>5.25</v>
      </c>
      <c r="E977" s="24" t="s">
        <v>515</v>
      </c>
      <c r="F977" s="70" t="s">
        <v>28</v>
      </c>
      <c r="G977" s="70" t="s">
        <v>513</v>
      </c>
      <c r="H977" s="29">
        <v>45229</v>
      </c>
      <c r="I977" s="22">
        <v>45214</v>
      </c>
      <c r="J977" s="22">
        <v>45218</v>
      </c>
      <c r="M977" s="21">
        <f t="shared" si="15"/>
        <v>10</v>
      </c>
    </row>
    <row r="978" spans="1:13" x14ac:dyDescent="0.25">
      <c r="A978" s="3" t="s">
        <v>69</v>
      </c>
      <c r="B978" s="18">
        <v>45218</v>
      </c>
      <c r="C978" s="3" t="s">
        <v>23</v>
      </c>
      <c r="D978" s="53">
        <v>15.2</v>
      </c>
      <c r="E978" s="24" t="s">
        <v>515</v>
      </c>
      <c r="F978" s="70" t="s">
        <v>28</v>
      </c>
      <c r="G978" s="70" t="s">
        <v>513</v>
      </c>
      <c r="H978" s="29">
        <v>45229</v>
      </c>
      <c r="I978" s="22">
        <v>45214</v>
      </c>
      <c r="J978" s="22">
        <v>45218</v>
      </c>
      <c r="M978" s="21">
        <f t="shared" si="15"/>
        <v>10</v>
      </c>
    </row>
    <row r="979" spans="1:13" x14ac:dyDescent="0.25">
      <c r="A979" s="3" t="s">
        <v>69</v>
      </c>
      <c r="B979" s="18">
        <v>45215</v>
      </c>
      <c r="C979" s="3" t="s">
        <v>21</v>
      </c>
      <c r="D979" s="30">
        <v>59</v>
      </c>
      <c r="F979" s="70" t="s">
        <v>28</v>
      </c>
      <c r="G979" s="70" t="s">
        <v>513</v>
      </c>
      <c r="H979" s="29">
        <v>45229</v>
      </c>
      <c r="I979" s="22">
        <v>45214</v>
      </c>
      <c r="J979" s="22">
        <v>45218</v>
      </c>
      <c r="M979" s="21">
        <f t="shared" si="15"/>
        <v>10</v>
      </c>
    </row>
    <row r="980" spans="1:13" x14ac:dyDescent="0.25">
      <c r="A980" s="3" t="s">
        <v>69</v>
      </c>
      <c r="B980" s="18">
        <v>45216</v>
      </c>
      <c r="C980" s="3" t="s">
        <v>22</v>
      </c>
      <c r="D980" s="30">
        <v>42.77</v>
      </c>
      <c r="F980" s="70" t="s">
        <v>28</v>
      </c>
      <c r="G980" s="70" t="s">
        <v>513</v>
      </c>
      <c r="H980" s="29">
        <v>45229</v>
      </c>
      <c r="I980" s="22">
        <v>45214</v>
      </c>
      <c r="J980" s="22">
        <v>45218</v>
      </c>
      <c r="M980" s="21">
        <f t="shared" si="15"/>
        <v>10</v>
      </c>
    </row>
    <row r="981" spans="1:13" x14ac:dyDescent="0.25">
      <c r="A981" s="3" t="s">
        <v>69</v>
      </c>
      <c r="B981" s="18">
        <v>45214</v>
      </c>
      <c r="C981" s="3" t="s">
        <v>22</v>
      </c>
      <c r="D981" s="30">
        <v>43.08</v>
      </c>
      <c r="F981" s="70" t="s">
        <v>28</v>
      </c>
      <c r="G981" s="70" t="s">
        <v>513</v>
      </c>
      <c r="H981" s="29">
        <v>45229</v>
      </c>
      <c r="I981" s="22">
        <v>45214</v>
      </c>
      <c r="J981" s="22">
        <v>45218</v>
      </c>
      <c r="M981" s="21">
        <f t="shared" si="15"/>
        <v>10</v>
      </c>
    </row>
    <row r="982" spans="1:13" x14ac:dyDescent="0.25">
      <c r="A982" s="3" t="s">
        <v>69</v>
      </c>
      <c r="B982" s="18">
        <v>45221</v>
      </c>
      <c r="C982" s="3" t="s">
        <v>22</v>
      </c>
      <c r="D982" s="30">
        <v>85.01</v>
      </c>
      <c r="F982" s="70" t="s">
        <v>28</v>
      </c>
      <c r="G982" s="70" t="s">
        <v>513</v>
      </c>
      <c r="H982" s="29">
        <v>45229</v>
      </c>
      <c r="I982" s="22">
        <v>45214</v>
      </c>
      <c r="J982" s="22">
        <v>45218</v>
      </c>
      <c r="M982" s="21">
        <f t="shared" si="15"/>
        <v>10</v>
      </c>
    </row>
    <row r="983" spans="1:13" x14ac:dyDescent="0.25">
      <c r="A983" s="3" t="s">
        <v>69</v>
      </c>
      <c r="B983" s="18">
        <v>45229</v>
      </c>
      <c r="C983" s="3" t="s">
        <v>48</v>
      </c>
      <c r="D983" s="30">
        <v>214</v>
      </c>
      <c r="E983" s="24" t="s">
        <v>516</v>
      </c>
      <c r="F983" s="70" t="s">
        <v>28</v>
      </c>
      <c r="G983" s="70" t="s">
        <v>517</v>
      </c>
      <c r="H983" s="29">
        <v>45229</v>
      </c>
      <c r="M983" s="21">
        <f t="shared" si="15"/>
        <v>10</v>
      </c>
    </row>
    <row r="984" spans="1:13" x14ac:dyDescent="0.25">
      <c r="A984" s="3" t="s">
        <v>32</v>
      </c>
      <c r="B984" s="18">
        <v>45216</v>
      </c>
      <c r="C984" s="3" t="s">
        <v>500</v>
      </c>
      <c r="D984" s="30">
        <v>4.3499999999999996</v>
      </c>
      <c r="F984" s="70" t="s">
        <v>28</v>
      </c>
      <c r="G984" s="70" t="s">
        <v>518</v>
      </c>
      <c r="H984" s="29">
        <v>45229</v>
      </c>
      <c r="I984" s="22">
        <v>45216</v>
      </c>
      <c r="J984" s="22">
        <v>45226</v>
      </c>
      <c r="M984" s="21">
        <f t="shared" si="15"/>
        <v>10</v>
      </c>
    </row>
    <row r="985" spans="1:13" x14ac:dyDescent="0.25">
      <c r="A985" s="3" t="s">
        <v>32</v>
      </c>
      <c r="B985" s="18">
        <v>45217</v>
      </c>
      <c r="C985" s="3" t="s">
        <v>500</v>
      </c>
      <c r="D985" s="30">
        <v>1.4</v>
      </c>
      <c r="F985" s="70" t="s">
        <v>28</v>
      </c>
      <c r="G985" s="70" t="s">
        <v>518</v>
      </c>
      <c r="H985" s="29">
        <v>45229</v>
      </c>
      <c r="I985" s="22">
        <v>45216</v>
      </c>
      <c r="J985" s="22">
        <v>45226</v>
      </c>
      <c r="M985" s="21">
        <f t="shared" si="15"/>
        <v>10</v>
      </c>
    </row>
    <row r="986" spans="1:13" x14ac:dyDescent="0.25">
      <c r="A986" s="3" t="s">
        <v>32</v>
      </c>
      <c r="B986" s="18">
        <v>45218</v>
      </c>
      <c r="C986" s="3" t="s">
        <v>500</v>
      </c>
      <c r="D986" s="30">
        <v>3.25</v>
      </c>
      <c r="F986" s="70" t="s">
        <v>28</v>
      </c>
      <c r="G986" s="70" t="s">
        <v>518</v>
      </c>
      <c r="H986" s="29">
        <v>45229</v>
      </c>
      <c r="I986" s="22">
        <v>45216</v>
      </c>
      <c r="J986" s="22">
        <v>45226</v>
      </c>
      <c r="M986" s="21">
        <f t="shared" si="15"/>
        <v>10</v>
      </c>
    </row>
    <row r="987" spans="1:13" x14ac:dyDescent="0.25">
      <c r="A987" s="3" t="s">
        <v>32</v>
      </c>
      <c r="B987" s="18">
        <v>45218</v>
      </c>
      <c r="C987" s="3" t="s">
        <v>500</v>
      </c>
      <c r="D987" s="30">
        <v>6.5</v>
      </c>
      <c r="F987" s="70" t="s">
        <v>28</v>
      </c>
      <c r="G987" s="70" t="s">
        <v>518</v>
      </c>
      <c r="H987" s="29">
        <v>45229</v>
      </c>
      <c r="I987" s="22">
        <v>45216</v>
      </c>
      <c r="J987" s="22">
        <v>45226</v>
      </c>
      <c r="M987" s="21">
        <f t="shared" si="15"/>
        <v>10</v>
      </c>
    </row>
    <row r="988" spans="1:13" x14ac:dyDescent="0.25">
      <c r="A988" s="3" t="s">
        <v>32</v>
      </c>
      <c r="B988" s="18">
        <v>45219</v>
      </c>
      <c r="C988" s="3" t="s">
        <v>500</v>
      </c>
      <c r="D988" s="30">
        <v>6.1</v>
      </c>
      <c r="F988" s="70" t="s">
        <v>28</v>
      </c>
      <c r="G988" s="70" t="s">
        <v>518</v>
      </c>
      <c r="H988" s="29">
        <v>45229</v>
      </c>
      <c r="I988" s="22">
        <v>45216</v>
      </c>
      <c r="J988" s="22">
        <v>45226</v>
      </c>
      <c r="M988" s="21">
        <f t="shared" si="15"/>
        <v>10</v>
      </c>
    </row>
    <row r="989" spans="1:13" x14ac:dyDescent="0.25">
      <c r="A989" s="3" t="s">
        <v>32</v>
      </c>
      <c r="B989" s="18">
        <v>45222</v>
      </c>
      <c r="C989" s="3" t="s">
        <v>500</v>
      </c>
      <c r="D989" s="30">
        <v>6.5</v>
      </c>
      <c r="F989" s="70" t="s">
        <v>28</v>
      </c>
      <c r="G989" s="70" t="s">
        <v>518</v>
      </c>
      <c r="H989" s="29">
        <v>45229</v>
      </c>
      <c r="I989" s="22">
        <v>45216</v>
      </c>
      <c r="J989" s="22">
        <v>45226</v>
      </c>
      <c r="M989" s="21">
        <f t="shared" si="15"/>
        <v>10</v>
      </c>
    </row>
    <row r="990" spans="1:13" x14ac:dyDescent="0.25">
      <c r="A990" s="3" t="s">
        <v>32</v>
      </c>
      <c r="B990" s="18">
        <v>45220</v>
      </c>
      <c r="C990" s="3" t="s">
        <v>500</v>
      </c>
      <c r="D990" s="30">
        <v>3.4</v>
      </c>
      <c r="F990" s="70" t="s">
        <v>28</v>
      </c>
      <c r="G990" s="70" t="s">
        <v>518</v>
      </c>
      <c r="H990" s="29">
        <v>45229</v>
      </c>
      <c r="I990" s="22">
        <v>45216</v>
      </c>
      <c r="J990" s="22">
        <v>45226</v>
      </c>
      <c r="M990" s="21">
        <f t="shared" si="15"/>
        <v>10</v>
      </c>
    </row>
    <row r="991" spans="1:13" x14ac:dyDescent="0.25">
      <c r="A991" s="3" t="s">
        <v>32</v>
      </c>
      <c r="B991" s="18">
        <v>45219</v>
      </c>
      <c r="C991" s="3" t="s">
        <v>500</v>
      </c>
      <c r="D991" s="30">
        <v>6.5</v>
      </c>
      <c r="F991" s="70" t="s">
        <v>28</v>
      </c>
      <c r="G991" s="70" t="s">
        <v>518</v>
      </c>
      <c r="H991" s="29">
        <v>45229</v>
      </c>
      <c r="I991" s="22">
        <v>45216</v>
      </c>
      <c r="J991" s="22">
        <v>45226</v>
      </c>
      <c r="M991" s="21">
        <f t="shared" si="15"/>
        <v>10</v>
      </c>
    </row>
    <row r="992" spans="1:13" x14ac:dyDescent="0.25">
      <c r="A992" s="3" t="s">
        <v>32</v>
      </c>
      <c r="B992" s="18">
        <v>45219</v>
      </c>
      <c r="C992" s="3" t="s">
        <v>500</v>
      </c>
      <c r="D992" s="30">
        <v>3.2</v>
      </c>
      <c r="F992" s="70" t="s">
        <v>28</v>
      </c>
      <c r="G992" s="70" t="s">
        <v>518</v>
      </c>
      <c r="H992" s="29">
        <v>45229</v>
      </c>
      <c r="I992" s="22">
        <v>45216</v>
      </c>
      <c r="J992" s="22">
        <v>45226</v>
      </c>
      <c r="M992" s="21">
        <f t="shared" si="15"/>
        <v>10</v>
      </c>
    </row>
    <row r="993" spans="1:13" x14ac:dyDescent="0.25">
      <c r="A993" s="3" t="s">
        <v>32</v>
      </c>
      <c r="B993" s="18">
        <v>45224</v>
      </c>
      <c r="C993" s="3" t="s">
        <v>500</v>
      </c>
      <c r="D993" s="30">
        <v>13.48</v>
      </c>
      <c r="F993" s="70" t="s">
        <v>28</v>
      </c>
      <c r="G993" s="70" t="s">
        <v>518</v>
      </c>
      <c r="H993" s="29">
        <v>45229</v>
      </c>
      <c r="I993" s="22">
        <v>45216</v>
      </c>
      <c r="J993" s="22">
        <v>45226</v>
      </c>
      <c r="M993" s="21">
        <f t="shared" si="15"/>
        <v>10</v>
      </c>
    </row>
    <row r="994" spans="1:13" x14ac:dyDescent="0.25">
      <c r="A994" s="3" t="s">
        <v>32</v>
      </c>
      <c r="B994" s="18">
        <v>45225</v>
      </c>
      <c r="C994" s="3" t="s">
        <v>500</v>
      </c>
      <c r="D994" s="30">
        <v>7.79</v>
      </c>
      <c r="F994" s="70" t="s">
        <v>28</v>
      </c>
      <c r="G994" s="70" t="s">
        <v>518</v>
      </c>
      <c r="H994" s="29">
        <v>45229</v>
      </c>
      <c r="I994" s="22">
        <v>45216</v>
      </c>
      <c r="J994" s="22">
        <v>45226</v>
      </c>
      <c r="M994" s="21">
        <f t="shared" si="15"/>
        <v>10</v>
      </c>
    </row>
    <row r="995" spans="1:13" x14ac:dyDescent="0.25">
      <c r="A995" s="3" t="s">
        <v>32</v>
      </c>
      <c r="B995" s="18">
        <v>45225</v>
      </c>
      <c r="C995" s="3" t="s">
        <v>500</v>
      </c>
      <c r="D995" s="30">
        <v>4.6500000000000004</v>
      </c>
      <c r="F995" s="70" t="s">
        <v>28</v>
      </c>
      <c r="G995" s="70" t="s">
        <v>518</v>
      </c>
      <c r="H995" s="29">
        <v>45229</v>
      </c>
      <c r="I995" s="22">
        <v>45216</v>
      </c>
      <c r="J995" s="22">
        <v>45226</v>
      </c>
      <c r="M995" s="21">
        <f t="shared" si="15"/>
        <v>10</v>
      </c>
    </row>
    <row r="996" spans="1:13" x14ac:dyDescent="0.25">
      <c r="A996" s="3" t="s">
        <v>32</v>
      </c>
      <c r="B996" s="18">
        <v>45225</v>
      </c>
      <c r="C996" s="3" t="s">
        <v>500</v>
      </c>
      <c r="D996" s="30">
        <v>3.65</v>
      </c>
      <c r="F996" s="70" t="s">
        <v>28</v>
      </c>
      <c r="G996" s="70" t="s">
        <v>518</v>
      </c>
      <c r="H996" s="29">
        <v>45229</v>
      </c>
      <c r="I996" s="22">
        <v>45216</v>
      </c>
      <c r="J996" s="22">
        <v>45226</v>
      </c>
      <c r="M996" s="21">
        <f t="shared" si="15"/>
        <v>10</v>
      </c>
    </row>
    <row r="997" spans="1:13" x14ac:dyDescent="0.25">
      <c r="A997" s="3" t="s">
        <v>32</v>
      </c>
      <c r="B997" s="18">
        <v>45216</v>
      </c>
      <c r="C997" s="3" t="s">
        <v>44</v>
      </c>
      <c r="D997" s="30">
        <v>151.80000000000001</v>
      </c>
      <c r="F997" s="70" t="s">
        <v>28</v>
      </c>
      <c r="G997" s="70" t="s">
        <v>518</v>
      </c>
      <c r="H997" s="29">
        <v>45229</v>
      </c>
      <c r="I997" s="22">
        <v>45216</v>
      </c>
      <c r="J997" s="22">
        <v>45226</v>
      </c>
      <c r="M997" s="21">
        <f t="shared" si="15"/>
        <v>10</v>
      </c>
    </row>
    <row r="998" spans="1:13" x14ac:dyDescent="0.25">
      <c r="A998" s="3" t="s">
        <v>32</v>
      </c>
      <c r="B998" s="18">
        <v>45216</v>
      </c>
      <c r="C998" s="3" t="s">
        <v>44</v>
      </c>
      <c r="D998" s="30">
        <v>53.7</v>
      </c>
      <c r="F998" s="70" t="s">
        <v>28</v>
      </c>
      <c r="G998" s="70" t="s">
        <v>518</v>
      </c>
      <c r="H998" s="29">
        <v>45229</v>
      </c>
      <c r="I998" s="22">
        <v>45216</v>
      </c>
      <c r="J998" s="22">
        <v>45226</v>
      </c>
      <c r="M998" s="21">
        <f t="shared" si="15"/>
        <v>10</v>
      </c>
    </row>
    <row r="999" spans="1:13" x14ac:dyDescent="0.25">
      <c r="A999" s="3" t="s">
        <v>32</v>
      </c>
      <c r="B999" s="18">
        <v>45216</v>
      </c>
      <c r="C999" s="3" t="s">
        <v>23</v>
      </c>
      <c r="D999" s="30">
        <v>0</v>
      </c>
      <c r="E999" s="24" t="s">
        <v>520</v>
      </c>
      <c r="F999" s="70" t="s">
        <v>28</v>
      </c>
      <c r="G999" s="70" t="s">
        <v>518</v>
      </c>
      <c r="H999" s="29">
        <v>45229</v>
      </c>
      <c r="I999" s="22">
        <v>45216</v>
      </c>
      <c r="J999" s="22">
        <v>45226</v>
      </c>
      <c r="M999" s="21">
        <f t="shared" si="15"/>
        <v>10</v>
      </c>
    </row>
    <row r="1000" spans="1:13" x14ac:dyDescent="0.25">
      <c r="A1000" s="3" t="s">
        <v>32</v>
      </c>
      <c r="B1000" s="18">
        <v>45216</v>
      </c>
      <c r="C1000" s="3" t="s">
        <v>23</v>
      </c>
      <c r="D1000" s="30">
        <v>0</v>
      </c>
      <c r="E1000" s="24" t="s">
        <v>521</v>
      </c>
      <c r="F1000" s="70" t="s">
        <v>28</v>
      </c>
      <c r="G1000" s="70" t="s">
        <v>518</v>
      </c>
      <c r="H1000" s="29">
        <v>45229</v>
      </c>
      <c r="I1000" s="22">
        <v>45216</v>
      </c>
      <c r="J1000" s="22">
        <v>45226</v>
      </c>
      <c r="M1000" s="21">
        <f t="shared" si="15"/>
        <v>10</v>
      </c>
    </row>
    <row r="1001" spans="1:13" x14ac:dyDescent="0.25">
      <c r="A1001" s="3" t="s">
        <v>32</v>
      </c>
      <c r="B1001" s="18">
        <v>45217</v>
      </c>
      <c r="C1001" s="3" t="s">
        <v>44</v>
      </c>
      <c r="D1001" s="30">
        <v>56.15</v>
      </c>
      <c r="F1001" s="70" t="s">
        <v>28</v>
      </c>
      <c r="G1001" s="70" t="s">
        <v>518</v>
      </c>
      <c r="H1001" s="29">
        <v>45229</v>
      </c>
      <c r="I1001" s="22">
        <v>45216</v>
      </c>
      <c r="J1001" s="22">
        <v>45226</v>
      </c>
      <c r="M1001" s="21">
        <f t="shared" si="15"/>
        <v>10</v>
      </c>
    </row>
    <row r="1002" spans="1:13" x14ac:dyDescent="0.25">
      <c r="A1002" s="3" t="s">
        <v>32</v>
      </c>
      <c r="B1002" s="18">
        <v>45217</v>
      </c>
      <c r="C1002" s="3" t="s">
        <v>23</v>
      </c>
      <c r="D1002" s="30">
        <v>9.9499999999999993</v>
      </c>
      <c r="F1002" s="70" t="s">
        <v>28</v>
      </c>
      <c r="G1002" s="70" t="s">
        <v>518</v>
      </c>
      <c r="H1002" s="29">
        <v>45229</v>
      </c>
      <c r="I1002" s="22">
        <v>45216</v>
      </c>
      <c r="J1002" s="22">
        <v>45226</v>
      </c>
      <c r="M1002" s="21">
        <f t="shared" si="15"/>
        <v>10</v>
      </c>
    </row>
    <row r="1003" spans="1:13" x14ac:dyDescent="0.25">
      <c r="A1003" s="3" t="s">
        <v>32</v>
      </c>
      <c r="B1003" s="18">
        <v>45217</v>
      </c>
      <c r="C1003" s="3" t="s">
        <v>23</v>
      </c>
      <c r="D1003" s="30">
        <v>3.15</v>
      </c>
      <c r="F1003" s="70" t="s">
        <v>28</v>
      </c>
      <c r="G1003" s="70" t="s">
        <v>518</v>
      </c>
      <c r="H1003" s="29">
        <v>45229</v>
      </c>
      <c r="I1003" s="22">
        <v>45216</v>
      </c>
      <c r="J1003" s="22">
        <v>45226</v>
      </c>
      <c r="M1003" s="21">
        <f t="shared" si="15"/>
        <v>10</v>
      </c>
    </row>
    <row r="1004" spans="1:13" x14ac:dyDescent="0.25">
      <c r="A1004" s="3" t="s">
        <v>32</v>
      </c>
      <c r="B1004" s="18">
        <v>45218</v>
      </c>
      <c r="C1004" s="3" t="s">
        <v>44</v>
      </c>
      <c r="D1004" s="30">
        <v>11.13</v>
      </c>
      <c r="F1004" s="70" t="s">
        <v>28</v>
      </c>
      <c r="G1004" s="70" t="s">
        <v>518</v>
      </c>
      <c r="H1004" s="29">
        <v>45229</v>
      </c>
      <c r="I1004" s="22">
        <v>45216</v>
      </c>
      <c r="J1004" s="22">
        <v>45226</v>
      </c>
      <c r="M1004" s="21">
        <f t="shared" si="15"/>
        <v>10</v>
      </c>
    </row>
    <row r="1005" spans="1:13" x14ac:dyDescent="0.25">
      <c r="A1005" s="3" t="s">
        <v>32</v>
      </c>
      <c r="B1005" s="18">
        <v>45218</v>
      </c>
      <c r="C1005" s="3" t="s">
        <v>44</v>
      </c>
      <c r="D1005" s="30">
        <v>116</v>
      </c>
      <c r="F1005" s="70" t="s">
        <v>28</v>
      </c>
      <c r="G1005" s="70" t="s">
        <v>518</v>
      </c>
      <c r="H1005" s="29">
        <v>45229</v>
      </c>
      <c r="I1005" s="22">
        <v>45216</v>
      </c>
      <c r="J1005" s="22">
        <v>45226</v>
      </c>
      <c r="M1005" s="21">
        <f t="shared" si="15"/>
        <v>10</v>
      </c>
    </row>
    <row r="1006" spans="1:13" x14ac:dyDescent="0.25">
      <c r="A1006" s="3" t="s">
        <v>32</v>
      </c>
      <c r="B1006" s="18">
        <v>45218</v>
      </c>
      <c r="C1006" s="3" t="s">
        <v>23</v>
      </c>
      <c r="D1006" s="30">
        <f>15-11.13</f>
        <v>3.8699999999999992</v>
      </c>
      <c r="E1006" s="24" t="s">
        <v>522</v>
      </c>
      <c r="F1006" s="70" t="s">
        <v>28</v>
      </c>
      <c r="G1006" s="70" t="s">
        <v>518</v>
      </c>
      <c r="H1006" s="29">
        <v>45229</v>
      </c>
      <c r="I1006" s="22">
        <v>45216</v>
      </c>
      <c r="J1006" s="22">
        <v>45226</v>
      </c>
      <c r="M1006" s="21">
        <f t="shared" si="15"/>
        <v>10</v>
      </c>
    </row>
    <row r="1007" spans="1:13" x14ac:dyDescent="0.25">
      <c r="A1007" s="3" t="s">
        <v>32</v>
      </c>
      <c r="B1007" s="18">
        <v>45220</v>
      </c>
      <c r="C1007" s="3" t="s">
        <v>23</v>
      </c>
      <c r="D1007" s="30">
        <v>6.2</v>
      </c>
      <c r="F1007" s="70" t="s">
        <v>28</v>
      </c>
      <c r="G1007" s="70" t="s">
        <v>518</v>
      </c>
      <c r="H1007" s="29">
        <v>45229</v>
      </c>
      <c r="I1007" s="22">
        <v>45216</v>
      </c>
      <c r="J1007" s="22">
        <v>45226</v>
      </c>
      <c r="M1007" s="21">
        <f t="shared" si="15"/>
        <v>10</v>
      </c>
    </row>
    <row r="1008" spans="1:13" x14ac:dyDescent="0.25">
      <c r="A1008" s="3" t="s">
        <v>32</v>
      </c>
      <c r="B1008" s="18">
        <v>45221</v>
      </c>
      <c r="C1008" s="3" t="s">
        <v>44</v>
      </c>
      <c r="D1008" s="30">
        <v>446.2</v>
      </c>
      <c r="F1008" s="70" t="s">
        <v>28</v>
      </c>
      <c r="G1008" s="70" t="s">
        <v>518</v>
      </c>
      <c r="H1008" s="29">
        <v>45229</v>
      </c>
      <c r="I1008" s="22">
        <v>45216</v>
      </c>
      <c r="J1008" s="22">
        <v>45226</v>
      </c>
      <c r="M1008" s="21">
        <f t="shared" si="15"/>
        <v>10</v>
      </c>
    </row>
    <row r="1009" spans="1:13" x14ac:dyDescent="0.25">
      <c r="A1009" s="3" t="s">
        <v>32</v>
      </c>
      <c r="B1009" s="18">
        <v>45221</v>
      </c>
      <c r="C1009" s="3" t="s">
        <v>23</v>
      </c>
      <c r="D1009" s="30">
        <v>6.5</v>
      </c>
      <c r="F1009" s="70" t="s">
        <v>28</v>
      </c>
      <c r="G1009" s="70" t="s">
        <v>518</v>
      </c>
      <c r="H1009" s="29">
        <v>45229</v>
      </c>
      <c r="I1009" s="22">
        <v>45216</v>
      </c>
      <c r="J1009" s="22">
        <v>45226</v>
      </c>
      <c r="M1009" s="21">
        <f t="shared" si="15"/>
        <v>10</v>
      </c>
    </row>
    <row r="1010" spans="1:13" x14ac:dyDescent="0.25">
      <c r="A1010" s="3" t="s">
        <v>32</v>
      </c>
      <c r="B1010" s="18">
        <v>45222</v>
      </c>
      <c r="C1010" s="3" t="s">
        <v>44</v>
      </c>
      <c r="D1010" s="30">
        <v>64</v>
      </c>
      <c r="F1010" s="70" t="s">
        <v>28</v>
      </c>
      <c r="G1010" s="70" t="s">
        <v>518</v>
      </c>
      <c r="H1010" s="29">
        <v>45229</v>
      </c>
      <c r="I1010" s="22">
        <v>45216</v>
      </c>
      <c r="J1010" s="22">
        <v>45226</v>
      </c>
      <c r="M1010" s="21">
        <f t="shared" si="15"/>
        <v>10</v>
      </c>
    </row>
    <row r="1011" spans="1:13" x14ac:dyDescent="0.25">
      <c r="A1011" s="3" t="s">
        <v>32</v>
      </c>
      <c r="B1011" s="18">
        <v>45222</v>
      </c>
      <c r="C1011" s="3" t="s">
        <v>23</v>
      </c>
      <c r="D1011" s="30">
        <v>10</v>
      </c>
      <c r="F1011" s="70" t="s">
        <v>28</v>
      </c>
      <c r="G1011" s="70" t="s">
        <v>518</v>
      </c>
      <c r="H1011" s="29">
        <v>45229</v>
      </c>
      <c r="I1011" s="22">
        <v>45216</v>
      </c>
      <c r="J1011" s="22">
        <v>45226</v>
      </c>
      <c r="M1011" s="21">
        <f t="shared" si="15"/>
        <v>10</v>
      </c>
    </row>
    <row r="1012" spans="1:13" x14ac:dyDescent="0.25">
      <c r="A1012" s="3" t="s">
        <v>32</v>
      </c>
      <c r="B1012" s="18">
        <v>45222</v>
      </c>
      <c r="C1012" s="3" t="s">
        <v>23</v>
      </c>
      <c r="D1012" s="30">
        <v>5</v>
      </c>
      <c r="F1012" s="70" t="s">
        <v>28</v>
      </c>
      <c r="G1012" s="70" t="s">
        <v>518</v>
      </c>
      <c r="H1012" s="29">
        <v>45229</v>
      </c>
      <c r="I1012" s="22">
        <v>45216</v>
      </c>
      <c r="J1012" s="22">
        <v>45226</v>
      </c>
      <c r="M1012" s="21">
        <f t="shared" si="15"/>
        <v>10</v>
      </c>
    </row>
    <row r="1013" spans="1:13" x14ac:dyDescent="0.25">
      <c r="A1013" s="3" t="s">
        <v>32</v>
      </c>
      <c r="B1013" s="18">
        <v>45223</v>
      </c>
      <c r="C1013" s="3" t="s">
        <v>44</v>
      </c>
      <c r="D1013" s="30">
        <v>87.6</v>
      </c>
      <c r="F1013" s="70" t="s">
        <v>28</v>
      </c>
      <c r="G1013" s="70" t="s">
        <v>518</v>
      </c>
      <c r="H1013" s="29">
        <v>45229</v>
      </c>
      <c r="I1013" s="22">
        <v>45216</v>
      </c>
      <c r="J1013" s="22">
        <v>45226</v>
      </c>
      <c r="M1013" s="21">
        <f t="shared" si="15"/>
        <v>10</v>
      </c>
    </row>
    <row r="1014" spans="1:13" x14ac:dyDescent="0.25">
      <c r="A1014" s="3" t="s">
        <v>32</v>
      </c>
      <c r="B1014" s="18">
        <v>45223</v>
      </c>
      <c r="C1014" s="3" t="s">
        <v>23</v>
      </c>
      <c r="D1014" s="30">
        <v>14.7</v>
      </c>
      <c r="F1014" s="70" t="s">
        <v>28</v>
      </c>
      <c r="G1014" s="70" t="s">
        <v>518</v>
      </c>
      <c r="H1014" s="29">
        <v>45229</v>
      </c>
      <c r="I1014" s="22">
        <v>45216</v>
      </c>
      <c r="J1014" s="22">
        <v>45226</v>
      </c>
      <c r="M1014" s="21">
        <f t="shared" si="15"/>
        <v>10</v>
      </c>
    </row>
    <row r="1015" spans="1:13" x14ac:dyDescent="0.25">
      <c r="A1015" s="3" t="s">
        <v>32</v>
      </c>
      <c r="B1015" s="18">
        <v>45224</v>
      </c>
      <c r="C1015" s="3" t="s">
        <v>44</v>
      </c>
      <c r="D1015" s="30">
        <v>20</v>
      </c>
      <c r="F1015" s="70" t="s">
        <v>28</v>
      </c>
      <c r="G1015" s="70" t="s">
        <v>518</v>
      </c>
      <c r="H1015" s="29">
        <v>45229</v>
      </c>
      <c r="I1015" s="22">
        <v>45216</v>
      </c>
      <c r="J1015" s="22">
        <v>45226</v>
      </c>
      <c r="M1015" s="21">
        <f t="shared" si="15"/>
        <v>10</v>
      </c>
    </row>
    <row r="1016" spans="1:13" x14ac:dyDescent="0.25">
      <c r="A1016" s="3" t="s">
        <v>32</v>
      </c>
      <c r="B1016" s="18">
        <v>45225</v>
      </c>
      <c r="C1016" s="3" t="s">
        <v>23</v>
      </c>
      <c r="D1016" s="30">
        <v>7</v>
      </c>
      <c r="F1016" s="70" t="s">
        <v>28</v>
      </c>
      <c r="G1016" s="70" t="s">
        <v>518</v>
      </c>
      <c r="H1016" s="29">
        <v>45229</v>
      </c>
      <c r="I1016" s="22">
        <v>45216</v>
      </c>
      <c r="J1016" s="22">
        <v>45226</v>
      </c>
      <c r="M1016" s="21">
        <f t="shared" si="15"/>
        <v>10</v>
      </c>
    </row>
    <row r="1017" spans="1:13" x14ac:dyDescent="0.25">
      <c r="A1017" s="3" t="s">
        <v>32</v>
      </c>
      <c r="B1017" s="18">
        <v>45225</v>
      </c>
      <c r="C1017" s="3" t="s">
        <v>23</v>
      </c>
      <c r="D1017" s="30">
        <v>6.3</v>
      </c>
      <c r="F1017" s="70" t="s">
        <v>28</v>
      </c>
      <c r="G1017" s="70" t="s">
        <v>518</v>
      </c>
      <c r="H1017" s="29">
        <v>45229</v>
      </c>
      <c r="I1017" s="22">
        <v>45216</v>
      </c>
      <c r="J1017" s="22">
        <v>45226</v>
      </c>
      <c r="M1017" s="21">
        <f t="shared" si="15"/>
        <v>10</v>
      </c>
    </row>
    <row r="1018" spans="1:13" x14ac:dyDescent="0.25">
      <c r="A1018" s="3" t="s">
        <v>32</v>
      </c>
      <c r="B1018" s="18">
        <v>45226</v>
      </c>
      <c r="C1018" s="3" t="s">
        <v>23</v>
      </c>
      <c r="D1018" s="30">
        <f>15-14.1</f>
        <v>0.90000000000000036</v>
      </c>
      <c r="E1018" s="24" t="s">
        <v>524</v>
      </c>
      <c r="F1018" s="70" t="s">
        <v>28</v>
      </c>
      <c r="G1018" s="70" t="s">
        <v>518</v>
      </c>
      <c r="H1018" s="29">
        <v>45229</v>
      </c>
      <c r="I1018" s="22">
        <v>45216</v>
      </c>
      <c r="J1018" s="22">
        <v>45226</v>
      </c>
      <c r="M1018" s="21">
        <f t="shared" si="15"/>
        <v>10</v>
      </c>
    </row>
    <row r="1019" spans="1:13" x14ac:dyDescent="0.25">
      <c r="A1019" s="3" t="s">
        <v>32</v>
      </c>
      <c r="B1019" s="18">
        <v>45226</v>
      </c>
      <c r="C1019" s="3" t="s">
        <v>23</v>
      </c>
      <c r="D1019" s="30">
        <v>14.1</v>
      </c>
      <c r="F1019" s="70" t="s">
        <v>28</v>
      </c>
      <c r="G1019" s="70" t="s">
        <v>518</v>
      </c>
      <c r="H1019" s="29">
        <v>45229</v>
      </c>
      <c r="I1019" s="22">
        <v>45216</v>
      </c>
      <c r="J1019" s="22">
        <v>45226</v>
      </c>
      <c r="M1019" s="21">
        <f t="shared" si="15"/>
        <v>10</v>
      </c>
    </row>
    <row r="1020" spans="1:13" x14ac:dyDescent="0.25">
      <c r="A1020" s="3" t="s">
        <v>32</v>
      </c>
      <c r="B1020" s="18">
        <v>45226</v>
      </c>
      <c r="C1020" s="3" t="s">
        <v>23</v>
      </c>
      <c r="D1020" s="30">
        <v>15</v>
      </c>
      <c r="E1020" s="24" t="s">
        <v>523</v>
      </c>
      <c r="F1020" s="70" t="s">
        <v>28</v>
      </c>
      <c r="G1020" s="70" t="s">
        <v>518</v>
      </c>
      <c r="H1020" s="29">
        <v>45229</v>
      </c>
      <c r="I1020" s="22">
        <v>45216</v>
      </c>
      <c r="J1020" s="22">
        <v>45226</v>
      </c>
      <c r="M1020" s="21">
        <f t="shared" si="15"/>
        <v>10</v>
      </c>
    </row>
    <row r="1021" spans="1:13" x14ac:dyDescent="0.25">
      <c r="A1021" s="3" t="s">
        <v>32</v>
      </c>
      <c r="B1021" s="18">
        <v>45226</v>
      </c>
      <c r="C1021" s="3" t="s">
        <v>22</v>
      </c>
      <c r="D1021" s="30">
        <v>72.180000000000007</v>
      </c>
      <c r="F1021" s="70" t="s">
        <v>28</v>
      </c>
      <c r="G1021" s="70" t="s">
        <v>518</v>
      </c>
      <c r="H1021" s="29">
        <v>45229</v>
      </c>
      <c r="I1021" s="22">
        <v>45216</v>
      </c>
      <c r="J1021" s="22">
        <v>45226</v>
      </c>
      <c r="M1021" s="21">
        <f t="shared" si="15"/>
        <v>10</v>
      </c>
    </row>
    <row r="1022" spans="1:13" x14ac:dyDescent="0.25">
      <c r="A1022" s="3" t="s">
        <v>32</v>
      </c>
      <c r="B1022" s="18">
        <v>45217</v>
      </c>
      <c r="C1022" s="3" t="s">
        <v>22</v>
      </c>
      <c r="D1022" s="30">
        <v>80.510000000000005</v>
      </c>
      <c r="F1022" s="70" t="s">
        <v>28</v>
      </c>
      <c r="G1022" s="70" t="s">
        <v>518</v>
      </c>
      <c r="H1022" s="29">
        <v>45229</v>
      </c>
      <c r="I1022" s="22">
        <v>45216</v>
      </c>
      <c r="J1022" s="22">
        <v>45226</v>
      </c>
      <c r="M1022" s="21">
        <f t="shared" si="15"/>
        <v>10</v>
      </c>
    </row>
    <row r="1023" spans="1:13" x14ac:dyDescent="0.25">
      <c r="A1023" s="3" t="s">
        <v>32</v>
      </c>
      <c r="B1023" s="18">
        <v>45224</v>
      </c>
      <c r="C1023" s="3" t="s">
        <v>22</v>
      </c>
      <c r="D1023" s="30">
        <v>72.680000000000007</v>
      </c>
      <c r="F1023" s="70" t="s">
        <v>28</v>
      </c>
      <c r="G1023" s="70" t="s">
        <v>518</v>
      </c>
      <c r="H1023" s="29">
        <v>45229</v>
      </c>
      <c r="I1023" s="22">
        <v>45216</v>
      </c>
      <c r="J1023" s="22">
        <v>45226</v>
      </c>
      <c r="M1023" s="21">
        <f t="shared" si="15"/>
        <v>10</v>
      </c>
    </row>
    <row r="1024" spans="1:13" x14ac:dyDescent="0.25">
      <c r="A1024" s="3" t="s">
        <v>32</v>
      </c>
      <c r="B1024" s="18">
        <v>45218</v>
      </c>
      <c r="C1024" s="3" t="s">
        <v>21</v>
      </c>
      <c r="D1024" s="30">
        <v>49</v>
      </c>
      <c r="F1024" s="70" t="s">
        <v>28</v>
      </c>
      <c r="G1024" s="70" t="s">
        <v>518</v>
      </c>
      <c r="H1024" s="29">
        <v>45229</v>
      </c>
      <c r="I1024" s="22">
        <v>45216</v>
      </c>
      <c r="J1024" s="22">
        <v>45226</v>
      </c>
      <c r="M1024" s="21">
        <f t="shared" si="15"/>
        <v>10</v>
      </c>
    </row>
    <row r="1025" spans="1:13" x14ac:dyDescent="0.25">
      <c r="A1025" s="3" t="s">
        <v>32</v>
      </c>
      <c r="B1025" s="18">
        <v>45226</v>
      </c>
      <c r="C1025" s="63" t="s">
        <v>21</v>
      </c>
      <c r="D1025" s="30">
        <f>9*25</f>
        <v>225</v>
      </c>
      <c r="E1025" s="24" t="s">
        <v>519</v>
      </c>
      <c r="F1025" s="70" t="s">
        <v>28</v>
      </c>
      <c r="G1025" s="70" t="s">
        <v>518</v>
      </c>
      <c r="H1025" s="29">
        <v>45229</v>
      </c>
      <c r="I1025" s="22">
        <v>45216</v>
      </c>
      <c r="J1025" s="22">
        <v>45226</v>
      </c>
      <c r="M1025" s="21">
        <f t="shared" si="15"/>
        <v>10</v>
      </c>
    </row>
    <row r="1026" spans="1:13" x14ac:dyDescent="0.25">
      <c r="A1026" s="3" t="s">
        <v>69</v>
      </c>
      <c r="B1026" s="18">
        <v>45224</v>
      </c>
      <c r="C1026" s="3" t="s">
        <v>500</v>
      </c>
      <c r="D1026" s="30">
        <v>0.5</v>
      </c>
      <c r="F1026" s="70" t="s">
        <v>28</v>
      </c>
      <c r="G1026" s="70" t="s">
        <v>525</v>
      </c>
      <c r="H1026" s="29">
        <v>45229</v>
      </c>
      <c r="I1026" s="22">
        <v>45222</v>
      </c>
      <c r="J1026" s="22">
        <v>45226</v>
      </c>
      <c r="M1026" s="21">
        <f t="shared" si="15"/>
        <v>10</v>
      </c>
    </row>
    <row r="1027" spans="1:13" x14ac:dyDescent="0.25">
      <c r="A1027" s="3" t="s">
        <v>69</v>
      </c>
      <c r="B1027" s="18">
        <v>45226</v>
      </c>
      <c r="C1027" s="3" t="s">
        <v>500</v>
      </c>
      <c r="D1027" s="30">
        <v>4.45</v>
      </c>
      <c r="F1027" s="70" t="s">
        <v>28</v>
      </c>
      <c r="G1027" s="70" t="s">
        <v>525</v>
      </c>
      <c r="H1027" s="29">
        <v>45229</v>
      </c>
      <c r="I1027" s="22">
        <v>45222</v>
      </c>
      <c r="J1027" s="22">
        <v>45226</v>
      </c>
      <c r="M1027" s="21">
        <f t="shared" ref="M1027:M1090" si="16">MONTH(B1027)</f>
        <v>10</v>
      </c>
    </row>
    <row r="1028" spans="1:13" x14ac:dyDescent="0.25">
      <c r="A1028" s="3" t="s">
        <v>69</v>
      </c>
      <c r="B1028" s="18">
        <v>45223</v>
      </c>
      <c r="C1028" s="3" t="s">
        <v>500</v>
      </c>
      <c r="D1028" s="30">
        <v>1.3</v>
      </c>
      <c r="F1028" s="70" t="s">
        <v>28</v>
      </c>
      <c r="G1028" s="70" t="s">
        <v>525</v>
      </c>
      <c r="H1028" s="29">
        <v>45229</v>
      </c>
      <c r="I1028" s="22">
        <v>45222</v>
      </c>
      <c r="J1028" s="22">
        <v>45226</v>
      </c>
      <c r="M1028" s="21">
        <f t="shared" si="16"/>
        <v>10</v>
      </c>
    </row>
    <row r="1029" spans="1:13" x14ac:dyDescent="0.25">
      <c r="A1029" s="3" t="s">
        <v>69</v>
      </c>
      <c r="B1029" s="18">
        <v>45222</v>
      </c>
      <c r="C1029" s="3" t="s">
        <v>500</v>
      </c>
      <c r="D1029" s="30">
        <v>0.95</v>
      </c>
      <c r="F1029" s="70" t="s">
        <v>28</v>
      </c>
      <c r="G1029" s="70" t="s">
        <v>525</v>
      </c>
      <c r="H1029" s="29">
        <v>45229</v>
      </c>
      <c r="I1029" s="22">
        <v>45222</v>
      </c>
      <c r="J1029" s="22">
        <v>45226</v>
      </c>
      <c r="M1029" s="21">
        <f t="shared" si="16"/>
        <v>10</v>
      </c>
    </row>
    <row r="1030" spans="1:13" x14ac:dyDescent="0.25">
      <c r="A1030" s="3" t="s">
        <v>69</v>
      </c>
      <c r="B1030" s="18">
        <v>45220</v>
      </c>
      <c r="C1030" s="3" t="s">
        <v>500</v>
      </c>
      <c r="D1030" s="30">
        <v>10.01</v>
      </c>
      <c r="F1030" s="70" t="s">
        <v>28</v>
      </c>
      <c r="G1030" s="70" t="s">
        <v>525</v>
      </c>
      <c r="H1030" s="29">
        <v>45229</v>
      </c>
      <c r="I1030" s="22">
        <v>45222</v>
      </c>
      <c r="J1030" s="22">
        <v>45226</v>
      </c>
      <c r="M1030" s="21">
        <f t="shared" si="16"/>
        <v>10</v>
      </c>
    </row>
    <row r="1031" spans="1:13" x14ac:dyDescent="0.25">
      <c r="A1031" s="3" t="s">
        <v>69</v>
      </c>
      <c r="B1031" s="18">
        <v>45079</v>
      </c>
      <c r="C1031" s="63" t="s">
        <v>44</v>
      </c>
      <c r="D1031" s="30">
        <v>56</v>
      </c>
      <c r="F1031" s="70" t="s">
        <v>28</v>
      </c>
      <c r="G1031" s="70" t="s">
        <v>525</v>
      </c>
      <c r="H1031" s="29">
        <v>45229</v>
      </c>
      <c r="I1031" s="22">
        <v>45222</v>
      </c>
      <c r="J1031" s="22">
        <v>45226</v>
      </c>
      <c r="M1031" s="21">
        <f t="shared" si="16"/>
        <v>6</v>
      </c>
    </row>
    <row r="1032" spans="1:13" x14ac:dyDescent="0.25">
      <c r="A1032" s="3" t="s">
        <v>69</v>
      </c>
      <c r="B1032" s="18">
        <v>45173</v>
      </c>
      <c r="C1032" s="63" t="s">
        <v>44</v>
      </c>
      <c r="D1032" s="30">
        <v>330</v>
      </c>
      <c r="F1032" s="70" t="s">
        <v>28</v>
      </c>
      <c r="G1032" s="70" t="s">
        <v>525</v>
      </c>
      <c r="H1032" s="29">
        <v>45229</v>
      </c>
      <c r="I1032" s="22">
        <v>45222</v>
      </c>
      <c r="J1032" s="22">
        <v>45226</v>
      </c>
      <c r="M1032" s="21">
        <f t="shared" si="16"/>
        <v>9</v>
      </c>
    </row>
    <row r="1033" spans="1:13" x14ac:dyDescent="0.25">
      <c r="A1033" s="3" t="s">
        <v>69</v>
      </c>
      <c r="B1033" s="18">
        <v>45222</v>
      </c>
      <c r="C1033" s="3" t="s">
        <v>23</v>
      </c>
      <c r="D1033" s="30">
        <v>15</v>
      </c>
      <c r="E1033" s="24" t="s">
        <v>526</v>
      </c>
      <c r="F1033" s="70" t="s">
        <v>28</v>
      </c>
      <c r="G1033" s="70" t="s">
        <v>525</v>
      </c>
      <c r="H1033" s="29">
        <v>45229</v>
      </c>
      <c r="I1033" s="22">
        <v>45222</v>
      </c>
      <c r="J1033" s="22">
        <v>45226</v>
      </c>
      <c r="M1033" s="21">
        <f t="shared" si="16"/>
        <v>10</v>
      </c>
    </row>
    <row r="1034" spans="1:13" x14ac:dyDescent="0.25">
      <c r="A1034" s="3" t="s">
        <v>69</v>
      </c>
      <c r="B1034" s="18">
        <v>45222</v>
      </c>
      <c r="C1034" s="3" t="s">
        <v>23</v>
      </c>
      <c r="D1034" s="30">
        <v>15</v>
      </c>
      <c r="E1034" s="24" t="s">
        <v>527</v>
      </c>
      <c r="F1034" s="70" t="s">
        <v>28</v>
      </c>
      <c r="G1034" s="70" t="s">
        <v>525</v>
      </c>
      <c r="H1034" s="29">
        <v>45229</v>
      </c>
      <c r="I1034" s="22">
        <v>45222</v>
      </c>
      <c r="J1034" s="22">
        <v>45226</v>
      </c>
      <c r="M1034" s="21">
        <f t="shared" si="16"/>
        <v>10</v>
      </c>
    </row>
    <row r="1035" spans="1:13" x14ac:dyDescent="0.25">
      <c r="A1035" s="3" t="s">
        <v>69</v>
      </c>
      <c r="B1035" s="18">
        <v>45223</v>
      </c>
      <c r="C1035" s="3" t="s">
        <v>23</v>
      </c>
      <c r="D1035" s="30">
        <v>15</v>
      </c>
      <c r="E1035" s="24" t="s">
        <v>528</v>
      </c>
      <c r="F1035" s="70" t="s">
        <v>28</v>
      </c>
      <c r="G1035" s="70" t="s">
        <v>525</v>
      </c>
      <c r="H1035" s="29">
        <v>45229</v>
      </c>
      <c r="I1035" s="22">
        <v>45222</v>
      </c>
      <c r="J1035" s="22">
        <v>45226</v>
      </c>
      <c r="M1035" s="21">
        <f t="shared" si="16"/>
        <v>10</v>
      </c>
    </row>
    <row r="1036" spans="1:13" x14ac:dyDescent="0.25">
      <c r="A1036" s="3" t="s">
        <v>69</v>
      </c>
      <c r="B1036" s="18">
        <v>45223</v>
      </c>
      <c r="C1036" s="3" t="s">
        <v>23</v>
      </c>
      <c r="D1036" s="30">
        <v>21.4</v>
      </c>
      <c r="E1036" s="24" t="s">
        <v>528</v>
      </c>
      <c r="F1036" s="70" t="s">
        <v>28</v>
      </c>
      <c r="G1036" s="70" t="s">
        <v>525</v>
      </c>
      <c r="H1036" s="29">
        <v>45229</v>
      </c>
      <c r="I1036" s="22">
        <v>45222</v>
      </c>
      <c r="J1036" s="22">
        <v>45226</v>
      </c>
      <c r="M1036" s="21">
        <f t="shared" si="16"/>
        <v>10</v>
      </c>
    </row>
    <row r="1037" spans="1:13" x14ac:dyDescent="0.25">
      <c r="A1037" s="3" t="s">
        <v>69</v>
      </c>
      <c r="B1037" s="18">
        <v>45224</v>
      </c>
      <c r="C1037" s="3" t="s">
        <v>23</v>
      </c>
      <c r="D1037" s="30">
        <v>30</v>
      </c>
      <c r="E1037" s="24" t="s">
        <v>528</v>
      </c>
      <c r="F1037" s="70" t="s">
        <v>28</v>
      </c>
      <c r="G1037" s="70" t="s">
        <v>525</v>
      </c>
      <c r="H1037" s="29">
        <v>45229</v>
      </c>
      <c r="I1037" s="22">
        <v>45222</v>
      </c>
      <c r="J1037" s="22">
        <v>45226</v>
      </c>
      <c r="M1037" s="21">
        <f t="shared" si="16"/>
        <v>10</v>
      </c>
    </row>
    <row r="1038" spans="1:13" x14ac:dyDescent="0.25">
      <c r="A1038" s="3" t="s">
        <v>69</v>
      </c>
      <c r="B1038" s="18">
        <v>45225</v>
      </c>
      <c r="C1038" s="63" t="s">
        <v>44</v>
      </c>
      <c r="D1038" s="30">
        <v>22</v>
      </c>
      <c r="F1038" s="70" t="s">
        <v>28</v>
      </c>
      <c r="G1038" s="70" t="s">
        <v>525</v>
      </c>
      <c r="H1038" s="29">
        <v>45229</v>
      </c>
      <c r="I1038" s="22">
        <v>45222</v>
      </c>
      <c r="J1038" s="22">
        <v>45226</v>
      </c>
      <c r="M1038" s="21">
        <f t="shared" si="16"/>
        <v>10</v>
      </c>
    </row>
    <row r="1039" spans="1:13" x14ac:dyDescent="0.25">
      <c r="A1039" s="3" t="s">
        <v>69</v>
      </c>
      <c r="B1039" s="18">
        <v>45225</v>
      </c>
      <c r="C1039" s="3" t="s">
        <v>23</v>
      </c>
      <c r="D1039" s="30">
        <v>29.9</v>
      </c>
      <c r="E1039" s="24" t="s">
        <v>529</v>
      </c>
      <c r="F1039" s="70" t="s">
        <v>28</v>
      </c>
      <c r="G1039" s="70" t="s">
        <v>525</v>
      </c>
      <c r="H1039" s="29">
        <v>45229</v>
      </c>
      <c r="I1039" s="22">
        <v>45222</v>
      </c>
      <c r="J1039" s="22">
        <v>45226</v>
      </c>
      <c r="M1039" s="21">
        <f t="shared" si="16"/>
        <v>10</v>
      </c>
    </row>
    <row r="1040" spans="1:13" x14ac:dyDescent="0.25">
      <c r="A1040" s="3" t="s">
        <v>69</v>
      </c>
      <c r="B1040" s="18">
        <v>45225</v>
      </c>
      <c r="C1040" s="63" t="s">
        <v>44</v>
      </c>
      <c r="D1040" s="30">
        <v>5</v>
      </c>
      <c r="F1040" s="70" t="s">
        <v>28</v>
      </c>
      <c r="G1040" s="70" t="s">
        <v>525</v>
      </c>
      <c r="H1040" s="29">
        <v>45229</v>
      </c>
      <c r="I1040" s="22">
        <v>45222</v>
      </c>
      <c r="J1040" s="22">
        <v>45226</v>
      </c>
      <c r="M1040" s="21">
        <f t="shared" si="16"/>
        <v>10</v>
      </c>
    </row>
    <row r="1041" spans="1:13" x14ac:dyDescent="0.25">
      <c r="A1041" s="3" t="s">
        <v>69</v>
      </c>
      <c r="B1041" s="18">
        <v>45225</v>
      </c>
      <c r="C1041" s="63" t="s">
        <v>44</v>
      </c>
      <c r="D1041" s="30">
        <v>46.55</v>
      </c>
      <c r="F1041" s="70" t="s">
        <v>28</v>
      </c>
      <c r="G1041" s="70" t="s">
        <v>525</v>
      </c>
      <c r="H1041" s="29">
        <v>45229</v>
      </c>
      <c r="I1041" s="22">
        <v>45222</v>
      </c>
      <c r="J1041" s="22">
        <v>45226</v>
      </c>
      <c r="M1041" s="21">
        <f t="shared" si="16"/>
        <v>10</v>
      </c>
    </row>
    <row r="1042" spans="1:13" x14ac:dyDescent="0.25">
      <c r="A1042" s="3" t="s">
        <v>69</v>
      </c>
      <c r="B1042" s="18">
        <v>45226</v>
      </c>
      <c r="C1042" s="3" t="s">
        <v>23</v>
      </c>
      <c r="D1042" s="30">
        <v>30.2</v>
      </c>
      <c r="F1042" s="70" t="s">
        <v>28</v>
      </c>
      <c r="G1042" s="70" t="s">
        <v>525</v>
      </c>
      <c r="H1042" s="29">
        <v>45229</v>
      </c>
      <c r="I1042" s="22">
        <v>45222</v>
      </c>
      <c r="J1042" s="22">
        <v>45226</v>
      </c>
      <c r="M1042" s="21">
        <f t="shared" si="16"/>
        <v>10</v>
      </c>
    </row>
    <row r="1043" spans="1:13" x14ac:dyDescent="0.25">
      <c r="A1043" s="3" t="s">
        <v>69</v>
      </c>
      <c r="B1043" s="18">
        <v>45226</v>
      </c>
      <c r="C1043" s="3" t="s">
        <v>23</v>
      </c>
      <c r="D1043" s="30">
        <v>4.5999999999999996</v>
      </c>
      <c r="F1043" s="70" t="s">
        <v>28</v>
      </c>
      <c r="G1043" s="70" t="s">
        <v>525</v>
      </c>
      <c r="H1043" s="29">
        <v>45229</v>
      </c>
      <c r="I1043" s="22">
        <v>45222</v>
      </c>
      <c r="J1043" s="22">
        <v>45226</v>
      </c>
      <c r="M1043" s="21">
        <f t="shared" si="16"/>
        <v>10</v>
      </c>
    </row>
    <row r="1044" spans="1:13" x14ac:dyDescent="0.25">
      <c r="A1044" s="3" t="s">
        <v>69</v>
      </c>
      <c r="B1044" s="69">
        <v>45226</v>
      </c>
      <c r="C1044" s="64" t="s">
        <v>23</v>
      </c>
      <c r="D1044" s="65">
        <v>17.8</v>
      </c>
      <c r="E1044" s="24" t="s">
        <v>530</v>
      </c>
      <c r="F1044" s="70" t="s">
        <v>28</v>
      </c>
      <c r="G1044" s="70" t="s">
        <v>525</v>
      </c>
      <c r="H1044" s="29">
        <v>45229</v>
      </c>
      <c r="I1044" s="22">
        <v>45222</v>
      </c>
      <c r="J1044" s="22">
        <v>45226</v>
      </c>
      <c r="M1044" s="21">
        <f t="shared" si="16"/>
        <v>10</v>
      </c>
    </row>
    <row r="1045" spans="1:13" x14ac:dyDescent="0.25">
      <c r="A1045" s="3" t="s">
        <v>69</v>
      </c>
      <c r="B1045" s="18">
        <v>45226</v>
      </c>
      <c r="C1045" s="3" t="s">
        <v>22</v>
      </c>
      <c r="D1045" s="30">
        <v>56.22</v>
      </c>
      <c r="F1045" s="70" t="s">
        <v>28</v>
      </c>
      <c r="G1045" s="70" t="s">
        <v>525</v>
      </c>
      <c r="H1045" s="29">
        <v>45229</v>
      </c>
      <c r="I1045" s="22">
        <v>45222</v>
      </c>
      <c r="J1045" s="22">
        <v>45226</v>
      </c>
      <c r="M1045" s="21">
        <f t="shared" si="16"/>
        <v>10</v>
      </c>
    </row>
    <row r="1046" spans="1:13" x14ac:dyDescent="0.25">
      <c r="A1046" s="3" t="s">
        <v>69</v>
      </c>
      <c r="B1046" s="18">
        <v>45223</v>
      </c>
      <c r="C1046" s="3" t="s">
        <v>22</v>
      </c>
      <c r="D1046" s="30">
        <v>12.58</v>
      </c>
      <c r="F1046" s="70" t="s">
        <v>28</v>
      </c>
      <c r="G1046" s="70" t="s">
        <v>525</v>
      </c>
      <c r="H1046" s="29">
        <v>45229</v>
      </c>
      <c r="I1046" s="22">
        <v>45222</v>
      </c>
      <c r="J1046" s="22">
        <v>45226</v>
      </c>
      <c r="M1046" s="21">
        <f t="shared" si="16"/>
        <v>10</v>
      </c>
    </row>
    <row r="1047" spans="1:13" x14ac:dyDescent="0.25">
      <c r="A1047" s="3" t="s">
        <v>69</v>
      </c>
      <c r="B1047" s="18">
        <v>45222</v>
      </c>
      <c r="C1047" s="3" t="s">
        <v>502</v>
      </c>
      <c r="D1047" s="30">
        <v>28</v>
      </c>
      <c r="F1047" s="70" t="s">
        <v>28</v>
      </c>
      <c r="G1047" s="70" t="s">
        <v>525</v>
      </c>
      <c r="H1047" s="29">
        <v>45229</v>
      </c>
      <c r="I1047" s="22">
        <v>45222</v>
      </c>
      <c r="J1047" s="22">
        <v>45226</v>
      </c>
      <c r="M1047" s="21">
        <f t="shared" si="16"/>
        <v>10</v>
      </c>
    </row>
    <row r="1048" spans="1:13" x14ac:dyDescent="0.25">
      <c r="A1048" s="3" t="s">
        <v>69</v>
      </c>
      <c r="B1048" s="18">
        <v>45223</v>
      </c>
      <c r="C1048" s="3" t="s">
        <v>21</v>
      </c>
      <c r="D1048" s="30">
        <v>67.2</v>
      </c>
      <c r="F1048" s="70" t="s">
        <v>28</v>
      </c>
      <c r="G1048" s="70" t="s">
        <v>525</v>
      </c>
      <c r="H1048" s="29">
        <v>45229</v>
      </c>
      <c r="I1048" s="22">
        <v>45222</v>
      </c>
      <c r="J1048" s="22">
        <v>45226</v>
      </c>
      <c r="M1048" s="21">
        <f t="shared" si="16"/>
        <v>10</v>
      </c>
    </row>
    <row r="1049" spans="1:13" x14ac:dyDescent="0.25">
      <c r="A1049" s="3" t="s">
        <v>69</v>
      </c>
      <c r="B1049" s="18">
        <v>45222</v>
      </c>
      <c r="C1049" s="3" t="s">
        <v>21</v>
      </c>
      <c r="D1049" s="30">
        <v>65.92</v>
      </c>
      <c r="F1049" s="70" t="s">
        <v>28</v>
      </c>
      <c r="G1049" s="70" t="s">
        <v>525</v>
      </c>
      <c r="H1049" s="29">
        <v>45229</v>
      </c>
      <c r="I1049" s="22">
        <v>45222</v>
      </c>
      <c r="J1049" s="22">
        <v>45226</v>
      </c>
      <c r="M1049" s="21">
        <f t="shared" si="16"/>
        <v>10</v>
      </c>
    </row>
    <row r="1050" spans="1:13" x14ac:dyDescent="0.25">
      <c r="A1050" s="3" t="s">
        <v>69</v>
      </c>
      <c r="B1050" s="18">
        <v>45224</v>
      </c>
      <c r="C1050" s="3" t="s">
        <v>21</v>
      </c>
      <c r="D1050" s="30">
        <v>13.2</v>
      </c>
      <c r="F1050" s="70" t="s">
        <v>28</v>
      </c>
      <c r="G1050" s="70" t="s">
        <v>525</v>
      </c>
      <c r="H1050" s="29">
        <v>45229</v>
      </c>
      <c r="I1050" s="22">
        <v>45222</v>
      </c>
      <c r="J1050" s="22">
        <v>45226</v>
      </c>
      <c r="M1050" s="21">
        <f t="shared" si="16"/>
        <v>10</v>
      </c>
    </row>
    <row r="1051" spans="1:13" x14ac:dyDescent="0.25">
      <c r="A1051" s="3" t="s">
        <v>14</v>
      </c>
      <c r="B1051" s="18">
        <v>45227</v>
      </c>
      <c r="C1051" s="3" t="s">
        <v>501</v>
      </c>
      <c r="D1051" s="30">
        <v>4.4000000000000004</v>
      </c>
      <c r="F1051" s="70" t="s">
        <v>28</v>
      </c>
      <c r="G1051" s="70" t="s">
        <v>531</v>
      </c>
      <c r="H1051" s="29">
        <v>45229</v>
      </c>
      <c r="I1051" s="22">
        <v>45223</v>
      </c>
      <c r="J1051" s="22">
        <v>45228</v>
      </c>
      <c r="M1051" s="21">
        <f t="shared" si="16"/>
        <v>10</v>
      </c>
    </row>
    <row r="1052" spans="1:13" x14ac:dyDescent="0.25">
      <c r="A1052" s="3" t="s">
        <v>14</v>
      </c>
      <c r="B1052" s="18">
        <v>45224</v>
      </c>
      <c r="C1052" s="3" t="s">
        <v>501</v>
      </c>
      <c r="D1052" s="30">
        <v>1</v>
      </c>
      <c r="F1052" s="70" t="s">
        <v>28</v>
      </c>
      <c r="G1052" s="70" t="s">
        <v>531</v>
      </c>
      <c r="H1052" s="29">
        <v>45229</v>
      </c>
      <c r="I1052" s="22">
        <v>45223</v>
      </c>
      <c r="J1052" s="22">
        <v>45228</v>
      </c>
      <c r="M1052" s="21">
        <f t="shared" si="16"/>
        <v>10</v>
      </c>
    </row>
    <row r="1053" spans="1:13" x14ac:dyDescent="0.25">
      <c r="A1053" s="3" t="s">
        <v>14</v>
      </c>
      <c r="B1053" s="18">
        <v>45223</v>
      </c>
      <c r="C1053" s="3" t="s">
        <v>501</v>
      </c>
      <c r="D1053" s="30">
        <v>4.6500000000000004</v>
      </c>
      <c r="F1053" s="70" t="s">
        <v>28</v>
      </c>
      <c r="G1053" s="70" t="s">
        <v>531</v>
      </c>
      <c r="H1053" s="29">
        <v>45229</v>
      </c>
      <c r="I1053" s="22">
        <v>45223</v>
      </c>
      <c r="J1053" s="22">
        <v>45228</v>
      </c>
      <c r="M1053" s="21">
        <f t="shared" si="16"/>
        <v>10</v>
      </c>
    </row>
    <row r="1054" spans="1:13" x14ac:dyDescent="0.25">
      <c r="A1054" s="3" t="s">
        <v>14</v>
      </c>
      <c r="B1054" s="18">
        <v>45223</v>
      </c>
      <c r="C1054" s="3" t="s">
        <v>501</v>
      </c>
      <c r="D1054" s="30">
        <v>1.35</v>
      </c>
      <c r="F1054" s="70" t="s">
        <v>28</v>
      </c>
      <c r="G1054" s="70" t="s">
        <v>531</v>
      </c>
      <c r="H1054" s="29">
        <v>45229</v>
      </c>
      <c r="I1054" s="22">
        <v>45223</v>
      </c>
      <c r="J1054" s="22">
        <v>45228</v>
      </c>
      <c r="M1054" s="21">
        <f t="shared" si="16"/>
        <v>10</v>
      </c>
    </row>
    <row r="1055" spans="1:13" x14ac:dyDescent="0.25">
      <c r="A1055" s="3" t="s">
        <v>14</v>
      </c>
      <c r="B1055" s="18">
        <v>45227</v>
      </c>
      <c r="C1055" s="3" t="s">
        <v>501</v>
      </c>
      <c r="D1055" s="30">
        <v>4.6500000000000004</v>
      </c>
      <c r="F1055" s="70" t="s">
        <v>28</v>
      </c>
      <c r="G1055" s="70" t="s">
        <v>531</v>
      </c>
      <c r="H1055" s="29">
        <v>45229</v>
      </c>
      <c r="I1055" s="22">
        <v>45223</v>
      </c>
      <c r="J1055" s="22">
        <v>45228</v>
      </c>
      <c r="M1055" s="21">
        <f t="shared" si="16"/>
        <v>10</v>
      </c>
    </row>
    <row r="1056" spans="1:13" x14ac:dyDescent="0.25">
      <c r="A1056" s="3" t="s">
        <v>14</v>
      </c>
      <c r="B1056" s="18">
        <v>45227</v>
      </c>
      <c r="C1056" s="3" t="s">
        <v>501</v>
      </c>
      <c r="D1056" s="30">
        <v>1.35</v>
      </c>
      <c r="F1056" s="70" t="s">
        <v>28</v>
      </c>
      <c r="G1056" s="70" t="s">
        <v>531</v>
      </c>
      <c r="H1056" s="29">
        <v>45229</v>
      </c>
      <c r="I1056" s="22">
        <v>45223</v>
      </c>
      <c r="J1056" s="22">
        <v>45228</v>
      </c>
      <c r="M1056" s="21">
        <f t="shared" si="16"/>
        <v>10</v>
      </c>
    </row>
    <row r="1057" spans="1:13" x14ac:dyDescent="0.25">
      <c r="A1057" s="3" t="s">
        <v>14</v>
      </c>
      <c r="B1057" s="18">
        <v>45227</v>
      </c>
      <c r="C1057" s="3" t="s">
        <v>501</v>
      </c>
      <c r="D1057" s="30">
        <v>13.6</v>
      </c>
      <c r="F1057" s="70" t="s">
        <v>28</v>
      </c>
      <c r="G1057" s="70" t="s">
        <v>531</v>
      </c>
      <c r="H1057" s="29">
        <v>45229</v>
      </c>
      <c r="I1057" s="22">
        <v>45223</v>
      </c>
      <c r="J1057" s="22">
        <v>45228</v>
      </c>
      <c r="M1057" s="21">
        <f t="shared" si="16"/>
        <v>10</v>
      </c>
    </row>
    <row r="1058" spans="1:13" x14ac:dyDescent="0.25">
      <c r="A1058" s="3" t="s">
        <v>14</v>
      </c>
      <c r="B1058" s="18">
        <v>45222</v>
      </c>
      <c r="C1058" s="3" t="s">
        <v>44</v>
      </c>
      <c r="D1058" s="30">
        <v>66</v>
      </c>
      <c r="F1058" s="70" t="s">
        <v>28</v>
      </c>
      <c r="G1058" s="70" t="s">
        <v>531</v>
      </c>
      <c r="H1058" s="29">
        <v>45229</v>
      </c>
      <c r="I1058" s="22">
        <v>45223</v>
      </c>
      <c r="J1058" s="22">
        <v>45228</v>
      </c>
      <c r="M1058" s="21">
        <f t="shared" si="16"/>
        <v>10</v>
      </c>
    </row>
    <row r="1059" spans="1:13" x14ac:dyDescent="0.25">
      <c r="A1059" s="3" t="s">
        <v>14</v>
      </c>
      <c r="B1059" s="18">
        <v>45223</v>
      </c>
      <c r="C1059" s="3" t="s">
        <v>23</v>
      </c>
      <c r="D1059" s="30">
        <v>6.8</v>
      </c>
      <c r="E1059" s="24" t="s">
        <v>532</v>
      </c>
      <c r="F1059" s="70" t="s">
        <v>28</v>
      </c>
      <c r="G1059" s="70" t="s">
        <v>531</v>
      </c>
      <c r="H1059" s="29">
        <v>45229</v>
      </c>
      <c r="I1059" s="22">
        <v>45223</v>
      </c>
      <c r="J1059" s="22">
        <v>45228</v>
      </c>
      <c r="M1059" s="21">
        <f t="shared" si="16"/>
        <v>10</v>
      </c>
    </row>
    <row r="1060" spans="1:13" x14ac:dyDescent="0.25">
      <c r="A1060" s="3" t="s">
        <v>14</v>
      </c>
      <c r="B1060" s="18">
        <v>45223</v>
      </c>
      <c r="C1060" s="3" t="s">
        <v>23</v>
      </c>
      <c r="D1060" s="30">
        <v>22.9</v>
      </c>
      <c r="E1060" s="24" t="s">
        <v>532</v>
      </c>
      <c r="F1060" s="70" t="s">
        <v>28</v>
      </c>
      <c r="G1060" s="70" t="s">
        <v>531</v>
      </c>
      <c r="H1060" s="29">
        <v>45229</v>
      </c>
      <c r="I1060" s="22">
        <v>45223</v>
      </c>
      <c r="J1060" s="22">
        <v>45228</v>
      </c>
      <c r="M1060" s="21">
        <f t="shared" si="16"/>
        <v>10</v>
      </c>
    </row>
    <row r="1061" spans="1:13" x14ac:dyDescent="0.25">
      <c r="A1061" s="3" t="s">
        <v>14</v>
      </c>
      <c r="B1061" s="18">
        <v>45223</v>
      </c>
      <c r="C1061" s="3" t="s">
        <v>44</v>
      </c>
      <c r="D1061" s="30">
        <v>42.21</v>
      </c>
      <c r="F1061" s="70" t="s">
        <v>28</v>
      </c>
      <c r="G1061" s="70" t="s">
        <v>531</v>
      </c>
      <c r="H1061" s="29">
        <v>45229</v>
      </c>
      <c r="I1061" s="22">
        <v>45223</v>
      </c>
      <c r="J1061" s="22">
        <v>45228</v>
      </c>
      <c r="M1061" s="21">
        <f t="shared" si="16"/>
        <v>10</v>
      </c>
    </row>
    <row r="1062" spans="1:13" x14ac:dyDescent="0.25">
      <c r="A1062" s="3" t="s">
        <v>14</v>
      </c>
      <c r="B1062" s="18">
        <v>45224</v>
      </c>
      <c r="C1062" s="3" t="s">
        <v>23</v>
      </c>
      <c r="D1062" s="30">
        <v>12.2</v>
      </c>
      <c r="E1062" s="24" t="s">
        <v>532</v>
      </c>
      <c r="F1062" s="70" t="s">
        <v>28</v>
      </c>
      <c r="G1062" s="70" t="s">
        <v>531</v>
      </c>
      <c r="H1062" s="29">
        <v>45229</v>
      </c>
      <c r="I1062" s="22">
        <v>45223</v>
      </c>
      <c r="J1062" s="22">
        <v>45228</v>
      </c>
      <c r="M1062" s="21">
        <f t="shared" si="16"/>
        <v>10</v>
      </c>
    </row>
    <row r="1063" spans="1:13" x14ac:dyDescent="0.25">
      <c r="A1063" s="3" t="s">
        <v>14</v>
      </c>
      <c r="B1063" s="18">
        <v>45224</v>
      </c>
      <c r="C1063" s="3" t="s">
        <v>23</v>
      </c>
      <c r="D1063" s="30">
        <v>11.5</v>
      </c>
      <c r="E1063" s="24" t="s">
        <v>532</v>
      </c>
      <c r="F1063" s="70" t="s">
        <v>28</v>
      </c>
      <c r="G1063" s="70" t="s">
        <v>531</v>
      </c>
      <c r="H1063" s="29">
        <v>45229</v>
      </c>
      <c r="I1063" s="22">
        <v>45223</v>
      </c>
      <c r="J1063" s="22">
        <v>45228</v>
      </c>
      <c r="M1063" s="21">
        <f t="shared" si="16"/>
        <v>10</v>
      </c>
    </row>
    <row r="1064" spans="1:13" x14ac:dyDescent="0.25">
      <c r="A1064" s="3" t="s">
        <v>14</v>
      </c>
      <c r="B1064" s="18">
        <v>45224</v>
      </c>
      <c r="C1064" s="3" t="s">
        <v>23</v>
      </c>
      <c r="D1064" s="30">
        <v>1.2</v>
      </c>
      <c r="E1064" s="24" t="s">
        <v>532</v>
      </c>
      <c r="F1064" s="70" t="s">
        <v>28</v>
      </c>
      <c r="G1064" s="70" t="s">
        <v>531</v>
      </c>
      <c r="H1064" s="29">
        <v>45229</v>
      </c>
      <c r="I1064" s="22">
        <v>45223</v>
      </c>
      <c r="J1064" s="22">
        <v>45228</v>
      </c>
      <c r="M1064" s="21">
        <f t="shared" si="16"/>
        <v>10</v>
      </c>
    </row>
    <row r="1065" spans="1:13" x14ac:dyDescent="0.25">
      <c r="A1065" s="3" t="s">
        <v>14</v>
      </c>
      <c r="B1065" s="18">
        <v>45224</v>
      </c>
      <c r="C1065" s="3" t="s">
        <v>23</v>
      </c>
      <c r="D1065" s="30">
        <v>5.2</v>
      </c>
      <c r="E1065" s="24" t="s">
        <v>532</v>
      </c>
      <c r="F1065" s="70" t="s">
        <v>28</v>
      </c>
      <c r="G1065" s="70" t="s">
        <v>531</v>
      </c>
      <c r="H1065" s="29">
        <v>45229</v>
      </c>
      <c r="I1065" s="22">
        <v>45223</v>
      </c>
      <c r="J1065" s="22">
        <v>45228</v>
      </c>
      <c r="M1065" s="21">
        <f t="shared" si="16"/>
        <v>10</v>
      </c>
    </row>
    <row r="1066" spans="1:13" x14ac:dyDescent="0.25">
      <c r="A1066" s="3" t="s">
        <v>14</v>
      </c>
      <c r="B1066" s="18">
        <v>45224</v>
      </c>
      <c r="C1066" s="3" t="s">
        <v>23</v>
      </c>
      <c r="D1066" s="30">
        <v>5.85</v>
      </c>
      <c r="E1066" s="24" t="s">
        <v>532</v>
      </c>
      <c r="F1066" s="70" t="s">
        <v>28</v>
      </c>
      <c r="G1066" s="70" t="s">
        <v>531</v>
      </c>
      <c r="H1066" s="29">
        <v>45229</v>
      </c>
      <c r="I1066" s="22">
        <v>45223</v>
      </c>
      <c r="J1066" s="22">
        <v>45228</v>
      </c>
      <c r="M1066" s="21">
        <f t="shared" si="16"/>
        <v>10</v>
      </c>
    </row>
    <row r="1067" spans="1:13" x14ac:dyDescent="0.25">
      <c r="A1067" s="3" t="s">
        <v>14</v>
      </c>
      <c r="B1067" s="18">
        <v>45224</v>
      </c>
      <c r="C1067" s="3" t="s">
        <v>23</v>
      </c>
      <c r="D1067" s="30">
        <v>30</v>
      </c>
      <c r="E1067" s="24" t="s">
        <v>534</v>
      </c>
      <c r="F1067" s="70" t="s">
        <v>28</v>
      </c>
      <c r="G1067" s="70" t="s">
        <v>531</v>
      </c>
      <c r="H1067" s="29">
        <v>45229</v>
      </c>
      <c r="I1067" s="22">
        <v>45223</v>
      </c>
      <c r="J1067" s="22">
        <v>45228</v>
      </c>
      <c r="M1067" s="21">
        <f t="shared" si="16"/>
        <v>10</v>
      </c>
    </row>
    <row r="1068" spans="1:13" x14ac:dyDescent="0.25">
      <c r="A1068" s="3" t="s">
        <v>14</v>
      </c>
      <c r="B1068" s="18">
        <v>45224</v>
      </c>
      <c r="C1068" s="3" t="s">
        <v>44</v>
      </c>
      <c r="D1068" s="30">
        <v>24.95</v>
      </c>
      <c r="E1068" s="24" t="s">
        <v>533</v>
      </c>
      <c r="F1068" s="70" t="s">
        <v>28</v>
      </c>
      <c r="G1068" s="70" t="s">
        <v>531</v>
      </c>
      <c r="H1068" s="29">
        <v>45229</v>
      </c>
      <c r="I1068" s="22">
        <v>45223</v>
      </c>
      <c r="J1068" s="22">
        <v>45228</v>
      </c>
      <c r="M1068" s="21">
        <f t="shared" si="16"/>
        <v>10</v>
      </c>
    </row>
    <row r="1069" spans="1:13" x14ac:dyDescent="0.25">
      <c r="A1069" s="3" t="s">
        <v>14</v>
      </c>
      <c r="B1069" s="18">
        <v>45225</v>
      </c>
      <c r="C1069" s="3" t="s">
        <v>23</v>
      </c>
      <c r="D1069" s="30">
        <v>3.3</v>
      </c>
      <c r="E1069" s="24" t="s">
        <v>532</v>
      </c>
      <c r="F1069" s="70" t="s">
        <v>28</v>
      </c>
      <c r="G1069" s="70" t="s">
        <v>531</v>
      </c>
      <c r="H1069" s="29">
        <v>45229</v>
      </c>
      <c r="I1069" s="22">
        <v>45223</v>
      </c>
      <c r="J1069" s="22">
        <v>45228</v>
      </c>
      <c r="M1069" s="21">
        <f t="shared" si="16"/>
        <v>10</v>
      </c>
    </row>
    <row r="1070" spans="1:13" x14ac:dyDescent="0.25">
      <c r="A1070" s="3" t="s">
        <v>14</v>
      </c>
      <c r="B1070" s="18">
        <v>45225</v>
      </c>
      <c r="C1070" s="3" t="s">
        <v>23</v>
      </c>
      <c r="D1070" s="30">
        <v>6.38</v>
      </c>
      <c r="E1070" s="24" t="s">
        <v>532</v>
      </c>
      <c r="F1070" s="70" t="s">
        <v>28</v>
      </c>
      <c r="G1070" s="70" t="s">
        <v>531</v>
      </c>
      <c r="H1070" s="29">
        <v>45229</v>
      </c>
      <c r="I1070" s="22">
        <v>45223</v>
      </c>
      <c r="J1070" s="22">
        <v>45228</v>
      </c>
      <c r="M1070" s="21">
        <f t="shared" si="16"/>
        <v>10</v>
      </c>
    </row>
    <row r="1071" spans="1:13" x14ac:dyDescent="0.25">
      <c r="A1071" s="3" t="s">
        <v>14</v>
      </c>
      <c r="B1071" s="18">
        <v>45225</v>
      </c>
      <c r="C1071" s="3" t="s">
        <v>23</v>
      </c>
      <c r="D1071" s="30">
        <v>26.5</v>
      </c>
      <c r="E1071" s="24" t="s">
        <v>532</v>
      </c>
      <c r="F1071" s="70" t="s">
        <v>28</v>
      </c>
      <c r="G1071" s="70" t="s">
        <v>531</v>
      </c>
      <c r="H1071" s="29">
        <v>45229</v>
      </c>
      <c r="I1071" s="22">
        <v>45223</v>
      </c>
      <c r="J1071" s="22">
        <v>45228</v>
      </c>
      <c r="M1071" s="21">
        <f t="shared" si="16"/>
        <v>10</v>
      </c>
    </row>
    <row r="1072" spans="1:13" x14ac:dyDescent="0.25">
      <c r="A1072" s="3" t="s">
        <v>14</v>
      </c>
      <c r="B1072" s="18">
        <v>45226</v>
      </c>
      <c r="C1072" s="3" t="s">
        <v>23</v>
      </c>
      <c r="D1072" s="30">
        <v>3.3</v>
      </c>
      <c r="E1072" s="24" t="s">
        <v>532</v>
      </c>
      <c r="F1072" s="70" t="s">
        <v>28</v>
      </c>
      <c r="G1072" s="70" t="s">
        <v>531</v>
      </c>
      <c r="H1072" s="29">
        <v>45229</v>
      </c>
      <c r="I1072" s="22">
        <v>45223</v>
      </c>
      <c r="J1072" s="22">
        <v>45228</v>
      </c>
      <c r="M1072" s="21">
        <f t="shared" si="16"/>
        <v>10</v>
      </c>
    </row>
    <row r="1073" spans="1:13" x14ac:dyDescent="0.25">
      <c r="A1073" s="3" t="s">
        <v>14</v>
      </c>
      <c r="B1073" s="18">
        <v>45228</v>
      </c>
      <c r="C1073" s="3" t="s">
        <v>23</v>
      </c>
      <c r="D1073" s="30">
        <v>5.8</v>
      </c>
      <c r="E1073" s="24" t="s">
        <v>532</v>
      </c>
      <c r="F1073" s="70" t="s">
        <v>28</v>
      </c>
      <c r="G1073" s="70" t="s">
        <v>531</v>
      </c>
      <c r="H1073" s="29">
        <v>45229</v>
      </c>
      <c r="I1073" s="22">
        <v>45223</v>
      </c>
      <c r="J1073" s="22">
        <v>45228</v>
      </c>
      <c r="M1073" s="21">
        <f t="shared" si="16"/>
        <v>10</v>
      </c>
    </row>
    <row r="1074" spans="1:13" x14ac:dyDescent="0.25">
      <c r="A1074" s="3" t="s">
        <v>14</v>
      </c>
      <c r="B1074" s="18">
        <v>45228</v>
      </c>
      <c r="C1074" s="3" t="s">
        <v>22</v>
      </c>
      <c r="D1074" s="30">
        <v>80.45</v>
      </c>
      <c r="F1074" s="70" t="s">
        <v>28</v>
      </c>
      <c r="G1074" s="70" t="s">
        <v>531</v>
      </c>
      <c r="H1074" s="29">
        <v>45229</v>
      </c>
      <c r="I1074" s="22">
        <v>45223</v>
      </c>
      <c r="J1074" s="22">
        <v>45228</v>
      </c>
      <c r="M1074" s="21">
        <f t="shared" si="16"/>
        <v>10</v>
      </c>
    </row>
    <row r="1075" spans="1:13" x14ac:dyDescent="0.25">
      <c r="A1075" s="3" t="s">
        <v>14</v>
      </c>
      <c r="B1075" s="18">
        <v>45226</v>
      </c>
      <c r="C1075" s="3" t="s">
        <v>22</v>
      </c>
      <c r="D1075" s="30">
        <v>84.4</v>
      </c>
      <c r="F1075" s="70" t="s">
        <v>28</v>
      </c>
      <c r="G1075" s="70" t="s">
        <v>531</v>
      </c>
      <c r="H1075" s="29">
        <v>45229</v>
      </c>
      <c r="I1075" s="22">
        <v>45223</v>
      </c>
      <c r="J1075" s="22">
        <v>45228</v>
      </c>
      <c r="M1075" s="21">
        <f t="shared" si="16"/>
        <v>10</v>
      </c>
    </row>
    <row r="1076" spans="1:13" x14ac:dyDescent="0.25">
      <c r="A1076" s="3" t="s">
        <v>14</v>
      </c>
      <c r="B1076" s="18">
        <v>45223</v>
      </c>
      <c r="C1076" s="3" t="s">
        <v>22</v>
      </c>
      <c r="D1076" s="30">
        <v>89.02</v>
      </c>
      <c r="F1076" s="70" t="s">
        <v>28</v>
      </c>
      <c r="G1076" s="70" t="s">
        <v>531</v>
      </c>
      <c r="H1076" s="29">
        <v>45229</v>
      </c>
      <c r="I1076" s="22">
        <v>45223</v>
      </c>
      <c r="J1076" s="22">
        <v>45228</v>
      </c>
      <c r="M1076" s="21">
        <f t="shared" si="16"/>
        <v>10</v>
      </c>
    </row>
    <row r="1077" spans="1:13" x14ac:dyDescent="0.25">
      <c r="A1077" s="3" t="s">
        <v>14</v>
      </c>
      <c r="B1077" s="18">
        <v>45224</v>
      </c>
      <c r="C1077" s="3" t="s">
        <v>22</v>
      </c>
      <c r="D1077" s="30">
        <v>79.260000000000005</v>
      </c>
      <c r="F1077" s="70" t="s">
        <v>28</v>
      </c>
      <c r="G1077" s="70" t="s">
        <v>531</v>
      </c>
      <c r="H1077" s="29">
        <v>45229</v>
      </c>
      <c r="I1077" s="22">
        <v>45223</v>
      </c>
      <c r="J1077" s="22">
        <v>45228</v>
      </c>
      <c r="M1077" s="21">
        <f t="shared" si="16"/>
        <v>10</v>
      </c>
    </row>
    <row r="1078" spans="1:13" x14ac:dyDescent="0.25">
      <c r="A1078" s="3" t="s">
        <v>14</v>
      </c>
      <c r="B1078" s="18">
        <v>45228</v>
      </c>
      <c r="C1078" s="3" t="s">
        <v>22</v>
      </c>
      <c r="D1078" s="30">
        <v>91.41</v>
      </c>
      <c r="F1078" s="70" t="s">
        <v>28</v>
      </c>
      <c r="G1078" s="70" t="s">
        <v>531</v>
      </c>
      <c r="H1078" s="29">
        <v>45229</v>
      </c>
      <c r="I1078" s="22">
        <v>45223</v>
      </c>
      <c r="J1078" s="22">
        <v>45228</v>
      </c>
      <c r="M1078" s="21">
        <f t="shared" si="16"/>
        <v>10</v>
      </c>
    </row>
    <row r="1079" spans="1:13" x14ac:dyDescent="0.25">
      <c r="A1079" s="3" t="s">
        <v>14</v>
      </c>
      <c r="B1079" s="18">
        <v>45225</v>
      </c>
      <c r="C1079" s="3" t="s">
        <v>21</v>
      </c>
      <c r="D1079" s="30">
        <v>55</v>
      </c>
      <c r="F1079" s="70" t="s">
        <v>28</v>
      </c>
      <c r="G1079" s="70" t="s">
        <v>531</v>
      </c>
      <c r="H1079" s="29">
        <v>45229</v>
      </c>
      <c r="I1079" s="22">
        <v>45223</v>
      </c>
      <c r="J1079" s="22">
        <v>45228</v>
      </c>
      <c r="M1079" s="21">
        <f t="shared" si="16"/>
        <v>10</v>
      </c>
    </row>
    <row r="1080" spans="1:13" x14ac:dyDescent="0.25">
      <c r="A1080" s="3" t="s">
        <v>14</v>
      </c>
      <c r="B1080" s="18">
        <v>45224</v>
      </c>
      <c r="C1080" s="3" t="s">
        <v>21</v>
      </c>
      <c r="D1080" s="30">
        <v>55</v>
      </c>
      <c r="F1080" s="70" t="s">
        <v>28</v>
      </c>
      <c r="G1080" s="70" t="s">
        <v>531</v>
      </c>
      <c r="H1080" s="29">
        <v>45229</v>
      </c>
      <c r="I1080" s="22">
        <v>45223</v>
      </c>
      <c r="J1080" s="22">
        <v>45228</v>
      </c>
      <c r="M1080" s="21">
        <f t="shared" si="16"/>
        <v>10</v>
      </c>
    </row>
    <row r="1081" spans="1:13" x14ac:dyDescent="0.25">
      <c r="A1081" s="3" t="s">
        <v>14</v>
      </c>
      <c r="B1081" s="18">
        <v>45227</v>
      </c>
      <c r="C1081" s="3" t="s">
        <v>21</v>
      </c>
      <c r="D1081" s="30">
        <v>55</v>
      </c>
      <c r="F1081" s="70" t="s">
        <v>28</v>
      </c>
      <c r="G1081" s="70" t="s">
        <v>531</v>
      </c>
      <c r="H1081" s="29">
        <v>45229</v>
      </c>
      <c r="I1081" s="22">
        <v>45223</v>
      </c>
      <c r="J1081" s="22">
        <v>45228</v>
      </c>
      <c r="M1081" s="21">
        <f t="shared" si="16"/>
        <v>10</v>
      </c>
    </row>
    <row r="1082" spans="1:13" x14ac:dyDescent="0.25">
      <c r="A1082" s="3" t="s">
        <v>14</v>
      </c>
      <c r="B1082" s="18">
        <v>45223</v>
      </c>
      <c r="C1082" s="3" t="s">
        <v>21</v>
      </c>
      <c r="D1082" s="30">
        <v>55</v>
      </c>
      <c r="F1082" s="70" t="s">
        <v>28</v>
      </c>
      <c r="G1082" s="70" t="s">
        <v>531</v>
      </c>
      <c r="H1082" s="29">
        <v>45229</v>
      </c>
      <c r="I1082" s="22">
        <v>45223</v>
      </c>
      <c r="J1082" s="22">
        <v>45228</v>
      </c>
      <c r="M1082" s="21">
        <f t="shared" si="16"/>
        <v>10</v>
      </c>
    </row>
    <row r="1083" spans="1:13" x14ac:dyDescent="0.25">
      <c r="A1083" s="3" t="s">
        <v>283</v>
      </c>
      <c r="B1083" s="18">
        <v>45228</v>
      </c>
      <c r="C1083" s="3" t="s">
        <v>327</v>
      </c>
      <c r="D1083" s="30">
        <v>9</v>
      </c>
      <c r="E1083" s="24" t="s">
        <v>535</v>
      </c>
      <c r="F1083" s="70" t="s">
        <v>28</v>
      </c>
      <c r="G1083" s="70" t="s">
        <v>536</v>
      </c>
      <c r="H1083" s="29">
        <v>45230</v>
      </c>
      <c r="M1083" s="21">
        <f t="shared" si="16"/>
        <v>10</v>
      </c>
    </row>
    <row r="1084" spans="1:13" x14ac:dyDescent="0.25">
      <c r="A1084" s="3" t="s">
        <v>283</v>
      </c>
      <c r="B1084" s="18">
        <v>45229</v>
      </c>
      <c r="C1084" s="3" t="s">
        <v>327</v>
      </c>
      <c r="D1084" s="30">
        <v>48</v>
      </c>
      <c r="E1084" s="24" t="s">
        <v>537</v>
      </c>
      <c r="F1084" s="70" t="s">
        <v>28</v>
      </c>
      <c r="G1084" s="70" t="s">
        <v>536</v>
      </c>
      <c r="H1084" s="29">
        <v>45230</v>
      </c>
      <c r="M1084" s="21">
        <f t="shared" si="16"/>
        <v>10</v>
      </c>
    </row>
    <row r="1085" spans="1:13" x14ac:dyDescent="0.25">
      <c r="A1085" s="3" t="s">
        <v>283</v>
      </c>
      <c r="B1085" s="18">
        <v>45229</v>
      </c>
      <c r="C1085" s="3" t="s">
        <v>327</v>
      </c>
      <c r="D1085" s="30">
        <v>31.12</v>
      </c>
      <c r="E1085" s="24" t="s">
        <v>538</v>
      </c>
      <c r="F1085" s="70" t="s">
        <v>28</v>
      </c>
      <c r="G1085" s="70" t="s">
        <v>536</v>
      </c>
      <c r="H1085" s="29">
        <v>45230</v>
      </c>
      <c r="M1085" s="21">
        <f t="shared" si="16"/>
        <v>10</v>
      </c>
    </row>
    <row r="1086" spans="1:13" x14ac:dyDescent="0.25">
      <c r="A1086" s="3" t="s">
        <v>283</v>
      </c>
      <c r="B1086" s="18">
        <v>45229</v>
      </c>
      <c r="C1086" s="3" t="s">
        <v>327</v>
      </c>
      <c r="D1086" s="30">
        <v>2.6</v>
      </c>
      <c r="E1086" s="24" t="s">
        <v>539</v>
      </c>
      <c r="F1086" s="70" t="s">
        <v>28</v>
      </c>
      <c r="G1086" s="70" t="s">
        <v>536</v>
      </c>
      <c r="H1086" s="29">
        <v>45230</v>
      </c>
      <c r="M1086" s="21">
        <f t="shared" si="16"/>
        <v>10</v>
      </c>
    </row>
    <row r="1087" spans="1:13" x14ac:dyDescent="0.25">
      <c r="A1087" s="3" t="s">
        <v>283</v>
      </c>
      <c r="B1087" s="18">
        <v>45229</v>
      </c>
      <c r="C1087" s="3" t="s">
        <v>327</v>
      </c>
      <c r="D1087" s="30">
        <v>214.72</v>
      </c>
      <c r="E1087" s="24" t="s">
        <v>540</v>
      </c>
      <c r="F1087" s="70" t="s">
        <v>28</v>
      </c>
      <c r="G1087" s="70" t="s">
        <v>536</v>
      </c>
      <c r="H1087" s="29">
        <v>45230</v>
      </c>
      <c r="M1087" s="21">
        <f t="shared" si="16"/>
        <v>10</v>
      </c>
    </row>
    <row r="1088" spans="1:13" x14ac:dyDescent="0.25">
      <c r="A1088" s="3" t="s">
        <v>283</v>
      </c>
      <c r="B1088" s="18">
        <v>45229</v>
      </c>
      <c r="C1088" s="3" t="s">
        <v>327</v>
      </c>
      <c r="D1088" s="30">
        <v>10.3</v>
      </c>
      <c r="E1088" s="24" t="s">
        <v>541</v>
      </c>
      <c r="F1088" s="70" t="s">
        <v>28</v>
      </c>
      <c r="G1088" s="70" t="s">
        <v>536</v>
      </c>
      <c r="H1088" s="29">
        <v>45230</v>
      </c>
      <c r="M1088" s="21">
        <f t="shared" si="16"/>
        <v>10</v>
      </c>
    </row>
    <row r="1089" spans="1:13" x14ac:dyDescent="0.25">
      <c r="A1089" s="3" t="s">
        <v>283</v>
      </c>
      <c r="B1089" s="18">
        <v>45229</v>
      </c>
      <c r="C1089" s="3" t="s">
        <v>327</v>
      </c>
      <c r="D1089" s="30">
        <v>30</v>
      </c>
      <c r="E1089" s="24" t="s">
        <v>409</v>
      </c>
      <c r="F1089" s="70" t="s">
        <v>28</v>
      </c>
      <c r="G1089" s="70" t="s">
        <v>536</v>
      </c>
      <c r="H1089" s="29">
        <v>45230</v>
      </c>
      <c r="M1089" s="21">
        <f t="shared" si="16"/>
        <v>10</v>
      </c>
    </row>
    <row r="1090" spans="1:13" x14ac:dyDescent="0.25">
      <c r="A1090" s="3" t="s">
        <v>283</v>
      </c>
      <c r="B1090" s="18">
        <v>45230</v>
      </c>
      <c r="C1090" s="3" t="s">
        <v>433</v>
      </c>
      <c r="D1090" s="30">
        <v>79.989999999999995</v>
      </c>
      <c r="E1090" s="24" t="s">
        <v>542</v>
      </c>
      <c r="F1090" s="70" t="s">
        <v>28</v>
      </c>
      <c r="G1090" s="70" t="s">
        <v>543</v>
      </c>
      <c r="H1090" s="29">
        <v>45230</v>
      </c>
      <c r="M1090" s="21">
        <f t="shared" si="16"/>
        <v>10</v>
      </c>
    </row>
    <row r="1091" spans="1:13" x14ac:dyDescent="0.25">
      <c r="A1091" s="3" t="s">
        <v>283</v>
      </c>
      <c r="B1091" s="18">
        <v>45230</v>
      </c>
      <c r="C1091" s="3" t="s">
        <v>327</v>
      </c>
      <c r="D1091" s="30">
        <v>243.07</v>
      </c>
      <c r="E1091" s="24" t="s">
        <v>544</v>
      </c>
      <c r="F1091" s="70" t="s">
        <v>28</v>
      </c>
      <c r="G1091" s="70" t="s">
        <v>545</v>
      </c>
      <c r="H1091" s="29">
        <v>45232</v>
      </c>
      <c r="M1091" s="21">
        <f t="shared" ref="M1091:M1154" si="17">MONTH(B1091)</f>
        <v>10</v>
      </c>
    </row>
    <row r="1092" spans="1:13" x14ac:dyDescent="0.25">
      <c r="A1092" s="3" t="s">
        <v>283</v>
      </c>
      <c r="B1092" s="18">
        <v>45230</v>
      </c>
      <c r="C1092" s="3" t="s">
        <v>327</v>
      </c>
      <c r="D1092" s="30">
        <v>170</v>
      </c>
      <c r="E1092" s="24" t="s">
        <v>506</v>
      </c>
      <c r="F1092" s="70" t="s">
        <v>28</v>
      </c>
      <c r="G1092" s="70" t="s">
        <v>545</v>
      </c>
      <c r="H1092" s="29">
        <v>45232</v>
      </c>
      <c r="M1092" s="21">
        <f t="shared" si="17"/>
        <v>10</v>
      </c>
    </row>
    <row r="1093" spans="1:13" x14ac:dyDescent="0.25">
      <c r="A1093" s="3" t="s">
        <v>283</v>
      </c>
      <c r="B1093" s="18">
        <v>45230</v>
      </c>
      <c r="C1093" s="3" t="s">
        <v>327</v>
      </c>
      <c r="D1093" s="30">
        <v>29.93</v>
      </c>
      <c r="E1093" s="24" t="s">
        <v>546</v>
      </c>
      <c r="F1093" s="70" t="s">
        <v>28</v>
      </c>
      <c r="G1093" s="70" t="s">
        <v>545</v>
      </c>
      <c r="H1093" s="29">
        <v>45232</v>
      </c>
      <c r="M1093" s="21">
        <f t="shared" si="17"/>
        <v>10</v>
      </c>
    </row>
    <row r="1094" spans="1:13" x14ac:dyDescent="0.25">
      <c r="A1094" s="3" t="s">
        <v>283</v>
      </c>
      <c r="B1094" s="18">
        <v>45230</v>
      </c>
      <c r="C1094" s="3" t="s">
        <v>327</v>
      </c>
      <c r="D1094" s="30">
        <v>60</v>
      </c>
      <c r="E1094" s="24" t="s">
        <v>547</v>
      </c>
      <c r="F1094" s="70" t="s">
        <v>28</v>
      </c>
      <c r="G1094" s="70" t="s">
        <v>545</v>
      </c>
      <c r="H1094" s="29">
        <v>45232</v>
      </c>
      <c r="M1094" s="21">
        <f t="shared" si="17"/>
        <v>10</v>
      </c>
    </row>
    <row r="1095" spans="1:13" x14ac:dyDescent="0.25">
      <c r="A1095" s="3" t="s">
        <v>283</v>
      </c>
      <c r="B1095" s="18">
        <v>45229</v>
      </c>
      <c r="C1095" s="3" t="s">
        <v>327</v>
      </c>
      <c r="D1095" s="30">
        <v>-8.8000000000000007</v>
      </c>
      <c r="E1095" s="24" t="s">
        <v>548</v>
      </c>
      <c r="F1095" s="70" t="s">
        <v>28</v>
      </c>
      <c r="G1095" s="70" t="s">
        <v>545</v>
      </c>
      <c r="H1095" s="29">
        <v>45232</v>
      </c>
      <c r="M1095" s="21">
        <f t="shared" si="17"/>
        <v>10</v>
      </c>
    </row>
    <row r="1096" spans="1:13" x14ac:dyDescent="0.25">
      <c r="A1096" s="3" t="s">
        <v>283</v>
      </c>
      <c r="B1096" s="18">
        <v>45230</v>
      </c>
      <c r="C1096" s="3" t="s">
        <v>327</v>
      </c>
      <c r="D1096" s="30">
        <v>59.99</v>
      </c>
      <c r="E1096" s="24" t="s">
        <v>550</v>
      </c>
      <c r="F1096" s="70" t="s">
        <v>28</v>
      </c>
      <c r="G1096" s="70" t="s">
        <v>549</v>
      </c>
      <c r="H1096" s="29">
        <v>45232</v>
      </c>
      <c r="M1096" s="21">
        <f t="shared" si="17"/>
        <v>10</v>
      </c>
    </row>
    <row r="1097" spans="1:13" x14ac:dyDescent="0.25">
      <c r="A1097" s="3" t="s">
        <v>104</v>
      </c>
      <c r="B1097" s="18">
        <v>45209</v>
      </c>
      <c r="C1097" s="3" t="s">
        <v>23</v>
      </c>
      <c r="D1097" s="30">
        <v>22.5</v>
      </c>
      <c r="F1097" s="70" t="s">
        <v>28</v>
      </c>
      <c r="G1097" s="70" t="s">
        <v>551</v>
      </c>
      <c r="H1097" s="29">
        <v>45232</v>
      </c>
      <c r="M1097" s="21">
        <f t="shared" si="17"/>
        <v>10</v>
      </c>
    </row>
    <row r="1098" spans="1:13" x14ac:dyDescent="0.25">
      <c r="A1098" s="3" t="s">
        <v>104</v>
      </c>
      <c r="B1098" s="18">
        <v>45217</v>
      </c>
      <c r="C1098" s="3" t="s">
        <v>23</v>
      </c>
      <c r="D1098" s="30">
        <v>24.5</v>
      </c>
      <c r="F1098" s="70" t="s">
        <v>28</v>
      </c>
      <c r="G1098" s="70" t="s">
        <v>551</v>
      </c>
      <c r="H1098" s="29">
        <v>45232</v>
      </c>
      <c r="M1098" s="21">
        <f t="shared" si="17"/>
        <v>10</v>
      </c>
    </row>
    <row r="1099" spans="1:13" x14ac:dyDescent="0.25">
      <c r="A1099" s="3" t="s">
        <v>104</v>
      </c>
      <c r="B1099" s="18">
        <v>45218</v>
      </c>
      <c r="C1099" s="3" t="s">
        <v>44</v>
      </c>
      <c r="D1099" s="30">
        <v>276.89999999999998</v>
      </c>
      <c r="F1099" s="70" t="s">
        <v>28</v>
      </c>
      <c r="G1099" s="70" t="s">
        <v>551</v>
      </c>
      <c r="H1099" s="29">
        <v>45232</v>
      </c>
      <c r="M1099" s="21">
        <f t="shared" si="17"/>
        <v>10</v>
      </c>
    </row>
    <row r="1100" spans="1:13" x14ac:dyDescent="0.25">
      <c r="A1100" s="3" t="s">
        <v>104</v>
      </c>
      <c r="B1100" s="18">
        <v>45221</v>
      </c>
      <c r="C1100" s="3" t="s">
        <v>44</v>
      </c>
      <c r="D1100" s="30">
        <v>108.5</v>
      </c>
      <c r="F1100" s="70" t="s">
        <v>28</v>
      </c>
      <c r="G1100" s="70" t="s">
        <v>551</v>
      </c>
      <c r="H1100" s="29">
        <v>45232</v>
      </c>
      <c r="M1100" s="21">
        <f t="shared" si="17"/>
        <v>10</v>
      </c>
    </row>
    <row r="1101" spans="1:13" x14ac:dyDescent="0.25">
      <c r="A1101" s="3" t="s">
        <v>104</v>
      </c>
      <c r="B1101" s="18">
        <v>45222</v>
      </c>
      <c r="C1101" s="3" t="s">
        <v>23</v>
      </c>
      <c r="D1101" s="30">
        <v>50</v>
      </c>
      <c r="F1101" s="70" t="s">
        <v>28</v>
      </c>
      <c r="G1101" s="70" t="s">
        <v>551</v>
      </c>
      <c r="H1101" s="29">
        <v>45232</v>
      </c>
      <c r="M1101" s="21">
        <f t="shared" si="17"/>
        <v>10</v>
      </c>
    </row>
    <row r="1102" spans="1:13" x14ac:dyDescent="0.25">
      <c r="A1102" s="3" t="s">
        <v>104</v>
      </c>
      <c r="B1102" s="18">
        <v>45229</v>
      </c>
      <c r="C1102" s="3" t="s">
        <v>44</v>
      </c>
      <c r="D1102" s="30">
        <v>127.7</v>
      </c>
      <c r="F1102" s="70" t="s">
        <v>28</v>
      </c>
      <c r="G1102" s="70" t="s">
        <v>551</v>
      </c>
      <c r="H1102" s="29">
        <v>45232</v>
      </c>
      <c r="M1102" s="21">
        <f t="shared" si="17"/>
        <v>10</v>
      </c>
    </row>
    <row r="1103" spans="1:13" x14ac:dyDescent="0.25">
      <c r="A1103" s="3" t="s">
        <v>104</v>
      </c>
      <c r="B1103" s="18">
        <v>45231</v>
      </c>
      <c r="C1103" s="3" t="s">
        <v>23</v>
      </c>
      <c r="D1103" s="30">
        <v>3.8</v>
      </c>
      <c r="F1103" s="70" t="s">
        <v>28</v>
      </c>
      <c r="G1103" s="70" t="s">
        <v>551</v>
      </c>
      <c r="H1103" s="29">
        <v>45232</v>
      </c>
      <c r="M1103" s="21">
        <f t="shared" si="17"/>
        <v>11</v>
      </c>
    </row>
    <row r="1104" spans="1:13" x14ac:dyDescent="0.25">
      <c r="A1104" s="3" t="s">
        <v>104</v>
      </c>
      <c r="B1104" s="18">
        <v>45231</v>
      </c>
      <c r="C1104" s="3" t="s">
        <v>23</v>
      </c>
      <c r="D1104" s="30">
        <v>1.9</v>
      </c>
      <c r="F1104" s="70" t="s">
        <v>28</v>
      </c>
      <c r="G1104" s="70" t="s">
        <v>551</v>
      </c>
      <c r="H1104" s="29">
        <v>45232</v>
      </c>
      <c r="M1104" s="21">
        <f t="shared" si="17"/>
        <v>11</v>
      </c>
    </row>
    <row r="1105" spans="1:13" x14ac:dyDescent="0.25">
      <c r="A1105" s="3" t="s">
        <v>318</v>
      </c>
      <c r="B1105" s="18">
        <v>45212</v>
      </c>
      <c r="C1105" s="3" t="s">
        <v>234</v>
      </c>
      <c r="D1105" s="30">
        <v>15</v>
      </c>
      <c r="E1105" s="24" t="s">
        <v>552</v>
      </c>
      <c r="F1105" s="70" t="s">
        <v>28</v>
      </c>
      <c r="G1105" s="70" t="s">
        <v>553</v>
      </c>
      <c r="H1105" s="29">
        <v>45233</v>
      </c>
      <c r="M1105" s="21">
        <f t="shared" si="17"/>
        <v>10</v>
      </c>
    </row>
    <row r="1106" spans="1:13" x14ac:dyDescent="0.25">
      <c r="A1106" s="3" t="s">
        <v>318</v>
      </c>
      <c r="B1106" s="18">
        <v>45217</v>
      </c>
      <c r="C1106" s="3" t="s">
        <v>234</v>
      </c>
      <c r="D1106" s="30">
        <v>6.5</v>
      </c>
      <c r="E1106" s="24" t="s">
        <v>319</v>
      </c>
      <c r="F1106" s="70" t="s">
        <v>28</v>
      </c>
      <c r="G1106" s="70" t="s">
        <v>553</v>
      </c>
      <c r="H1106" s="29">
        <v>45233</v>
      </c>
      <c r="M1106" s="21">
        <f t="shared" si="17"/>
        <v>10</v>
      </c>
    </row>
    <row r="1107" spans="1:13" x14ac:dyDescent="0.25">
      <c r="A1107" s="3" t="s">
        <v>283</v>
      </c>
      <c r="B1107" s="18">
        <v>45233</v>
      </c>
      <c r="C1107" s="3" t="s">
        <v>327</v>
      </c>
      <c r="D1107" s="30">
        <v>400</v>
      </c>
      <c r="E1107" s="24" t="s">
        <v>554</v>
      </c>
      <c r="F1107" s="70" t="s">
        <v>28</v>
      </c>
      <c r="G1107" s="70" t="s">
        <v>555</v>
      </c>
      <c r="H1107" s="29">
        <v>45233</v>
      </c>
      <c r="M1107" s="21">
        <f t="shared" si="17"/>
        <v>11</v>
      </c>
    </row>
    <row r="1108" spans="1:13" x14ac:dyDescent="0.25">
      <c r="A1108" s="3" t="s">
        <v>29</v>
      </c>
      <c r="B1108" s="18">
        <v>45231</v>
      </c>
      <c r="C1108" s="3" t="s">
        <v>23</v>
      </c>
      <c r="D1108" s="30">
        <v>27.5</v>
      </c>
      <c r="E1108" s="24" t="s">
        <v>556</v>
      </c>
      <c r="F1108" s="70" t="s">
        <v>28</v>
      </c>
      <c r="G1108" s="70" t="s">
        <v>558</v>
      </c>
      <c r="H1108" s="29">
        <v>45233</v>
      </c>
      <c r="I1108" s="22">
        <v>44927</v>
      </c>
      <c r="J1108" s="22">
        <v>44927</v>
      </c>
      <c r="M1108" s="21">
        <f t="shared" si="17"/>
        <v>11</v>
      </c>
    </row>
    <row r="1109" spans="1:13" x14ac:dyDescent="0.25">
      <c r="A1109" s="3" t="s">
        <v>29</v>
      </c>
      <c r="B1109" s="18">
        <v>45231</v>
      </c>
      <c r="C1109" s="3" t="s">
        <v>44</v>
      </c>
      <c r="D1109" s="30">
        <v>33</v>
      </c>
      <c r="E1109" s="24" t="s">
        <v>557</v>
      </c>
      <c r="F1109" s="70" t="s">
        <v>28</v>
      </c>
      <c r="G1109" s="70" t="s">
        <v>558</v>
      </c>
      <c r="H1109" s="29">
        <v>45233</v>
      </c>
      <c r="I1109" s="22">
        <v>44927</v>
      </c>
      <c r="J1109" s="22">
        <v>44927</v>
      </c>
      <c r="M1109" s="21">
        <f t="shared" si="17"/>
        <v>11</v>
      </c>
    </row>
    <row r="1110" spans="1:13" x14ac:dyDescent="0.25">
      <c r="A1110" s="3" t="s">
        <v>29</v>
      </c>
      <c r="B1110" s="18">
        <v>45231</v>
      </c>
      <c r="C1110" s="3" t="s">
        <v>44</v>
      </c>
      <c r="D1110" s="30">
        <v>78.84</v>
      </c>
      <c r="F1110" s="70" t="s">
        <v>28</v>
      </c>
      <c r="G1110" s="70" t="s">
        <v>558</v>
      </c>
      <c r="H1110" s="29">
        <v>45233</v>
      </c>
      <c r="I1110" s="22">
        <v>44927</v>
      </c>
      <c r="J1110" s="22">
        <v>44927</v>
      </c>
      <c r="M1110" s="21">
        <f t="shared" si="17"/>
        <v>11</v>
      </c>
    </row>
    <row r="1111" spans="1:13" x14ac:dyDescent="0.25">
      <c r="A1111" s="3" t="s">
        <v>64</v>
      </c>
      <c r="B1111" s="18">
        <v>45229</v>
      </c>
      <c r="C1111" s="3" t="s">
        <v>44</v>
      </c>
      <c r="D1111" s="30">
        <v>79</v>
      </c>
      <c r="E1111" s="24" t="s">
        <v>559</v>
      </c>
      <c r="F1111" s="70" t="s">
        <v>28</v>
      </c>
      <c r="G1111" s="70" t="s">
        <v>560</v>
      </c>
      <c r="H1111" s="29">
        <v>45233</v>
      </c>
      <c r="I1111" s="22">
        <v>45224</v>
      </c>
      <c r="J1111" s="22">
        <v>45233</v>
      </c>
      <c r="M1111" s="21">
        <f t="shared" si="17"/>
        <v>10</v>
      </c>
    </row>
    <row r="1112" spans="1:13" x14ac:dyDescent="0.25">
      <c r="A1112" s="3" t="s">
        <v>64</v>
      </c>
      <c r="B1112" s="18">
        <v>45230</v>
      </c>
      <c r="C1112" s="3" t="s">
        <v>23</v>
      </c>
      <c r="D1112" s="30">
        <v>9.23</v>
      </c>
      <c r="F1112" s="70" t="s">
        <v>28</v>
      </c>
      <c r="G1112" s="70" t="s">
        <v>560</v>
      </c>
      <c r="H1112" s="29">
        <v>45233</v>
      </c>
      <c r="I1112" s="22">
        <v>45224</v>
      </c>
      <c r="J1112" s="22">
        <v>45233</v>
      </c>
      <c r="M1112" s="21">
        <f t="shared" si="17"/>
        <v>10</v>
      </c>
    </row>
    <row r="1113" spans="1:13" x14ac:dyDescent="0.25">
      <c r="A1113" s="3" t="s">
        <v>64</v>
      </c>
      <c r="B1113" s="18">
        <v>45230</v>
      </c>
      <c r="C1113" s="3" t="s">
        <v>23</v>
      </c>
      <c r="D1113" s="30">
        <v>5</v>
      </c>
      <c r="F1113" s="70" t="s">
        <v>28</v>
      </c>
      <c r="G1113" s="70" t="s">
        <v>560</v>
      </c>
      <c r="H1113" s="29">
        <v>45233</v>
      </c>
      <c r="I1113" s="22">
        <v>45224</v>
      </c>
      <c r="J1113" s="22">
        <v>45233</v>
      </c>
      <c r="M1113" s="21">
        <f t="shared" si="17"/>
        <v>10</v>
      </c>
    </row>
    <row r="1114" spans="1:13" x14ac:dyDescent="0.25">
      <c r="A1114" s="3" t="s">
        <v>64</v>
      </c>
      <c r="B1114" s="18">
        <v>45231</v>
      </c>
      <c r="C1114" s="3" t="s">
        <v>44</v>
      </c>
      <c r="D1114" s="30">
        <v>22.8</v>
      </c>
      <c r="E1114" s="24" t="s">
        <v>333</v>
      </c>
      <c r="F1114" s="70" t="s">
        <v>28</v>
      </c>
      <c r="G1114" s="70" t="s">
        <v>560</v>
      </c>
      <c r="H1114" s="29">
        <v>45233</v>
      </c>
      <c r="I1114" s="22">
        <v>45224</v>
      </c>
      <c r="J1114" s="22">
        <v>45233</v>
      </c>
      <c r="M1114" s="21">
        <f t="shared" si="17"/>
        <v>11</v>
      </c>
    </row>
    <row r="1115" spans="1:13" x14ac:dyDescent="0.25">
      <c r="A1115" s="3" t="s">
        <v>64</v>
      </c>
      <c r="B1115" s="18">
        <v>45232</v>
      </c>
      <c r="C1115" s="3" t="s">
        <v>23</v>
      </c>
      <c r="D1115" s="30">
        <v>13.29</v>
      </c>
      <c r="F1115" s="70" t="s">
        <v>28</v>
      </c>
      <c r="G1115" s="70" t="s">
        <v>560</v>
      </c>
      <c r="H1115" s="29">
        <v>45233</v>
      </c>
      <c r="I1115" s="22">
        <v>45224</v>
      </c>
      <c r="J1115" s="22">
        <v>45233</v>
      </c>
      <c r="M1115" s="21">
        <f t="shared" si="17"/>
        <v>11</v>
      </c>
    </row>
    <row r="1116" spans="1:13" x14ac:dyDescent="0.25">
      <c r="A1116" s="3" t="s">
        <v>64</v>
      </c>
      <c r="B1116" s="18">
        <v>45233</v>
      </c>
      <c r="C1116" s="3" t="s">
        <v>44</v>
      </c>
      <c r="D1116" s="30">
        <v>75.3</v>
      </c>
      <c r="E1116" s="24" t="s">
        <v>479</v>
      </c>
      <c r="F1116" s="70" t="s">
        <v>28</v>
      </c>
      <c r="G1116" s="70" t="s">
        <v>560</v>
      </c>
      <c r="H1116" s="29">
        <v>45233</v>
      </c>
      <c r="I1116" s="22">
        <v>45224</v>
      </c>
      <c r="J1116" s="22">
        <v>45233</v>
      </c>
      <c r="M1116" s="21">
        <f t="shared" si="17"/>
        <v>11</v>
      </c>
    </row>
    <row r="1117" spans="1:13" x14ac:dyDescent="0.25">
      <c r="A1117" s="3" t="s">
        <v>64</v>
      </c>
      <c r="B1117" s="18">
        <v>45229</v>
      </c>
      <c r="C1117" s="3" t="s">
        <v>500</v>
      </c>
      <c r="D1117" s="30">
        <v>5.6</v>
      </c>
      <c r="F1117" s="70" t="s">
        <v>28</v>
      </c>
      <c r="G1117" s="70" t="s">
        <v>560</v>
      </c>
      <c r="H1117" s="29">
        <v>45233</v>
      </c>
      <c r="I1117" s="22">
        <v>45224</v>
      </c>
      <c r="J1117" s="22">
        <v>45233</v>
      </c>
      <c r="M1117" s="21">
        <f t="shared" si="17"/>
        <v>10</v>
      </c>
    </row>
    <row r="1118" spans="1:13" x14ac:dyDescent="0.25">
      <c r="A1118" s="3" t="s">
        <v>64</v>
      </c>
      <c r="B1118" s="18">
        <v>45232</v>
      </c>
      <c r="C1118" s="3" t="s">
        <v>22</v>
      </c>
      <c r="D1118" s="30">
        <v>107.7</v>
      </c>
      <c r="F1118" s="70" t="s">
        <v>28</v>
      </c>
      <c r="G1118" s="70" t="s">
        <v>560</v>
      </c>
      <c r="H1118" s="29">
        <v>45233</v>
      </c>
      <c r="I1118" s="22">
        <v>45224</v>
      </c>
      <c r="J1118" s="22">
        <v>45233</v>
      </c>
      <c r="M1118" s="21">
        <f t="shared" si="17"/>
        <v>11</v>
      </c>
    </row>
    <row r="1119" spans="1:13" x14ac:dyDescent="0.25">
      <c r="A1119" s="3" t="s">
        <v>64</v>
      </c>
      <c r="B1119" s="18">
        <v>45223</v>
      </c>
      <c r="C1119" s="3" t="s">
        <v>22</v>
      </c>
      <c r="D1119" s="30">
        <v>128.13999999999999</v>
      </c>
      <c r="F1119" s="70" t="s">
        <v>28</v>
      </c>
      <c r="G1119" s="70" t="s">
        <v>560</v>
      </c>
      <c r="H1119" s="29">
        <v>45233</v>
      </c>
      <c r="I1119" s="22">
        <v>45224</v>
      </c>
      <c r="J1119" s="22">
        <v>45233</v>
      </c>
      <c r="M1119" s="21">
        <f t="shared" si="17"/>
        <v>10</v>
      </c>
    </row>
    <row r="1120" spans="1:13" x14ac:dyDescent="0.25">
      <c r="A1120" s="3" t="s">
        <v>64</v>
      </c>
      <c r="B1120" s="18">
        <v>45224</v>
      </c>
      <c r="C1120" s="3" t="s">
        <v>22</v>
      </c>
      <c r="D1120" s="30">
        <v>66</v>
      </c>
      <c r="F1120" s="70" t="s">
        <v>28</v>
      </c>
      <c r="G1120" s="70" t="s">
        <v>560</v>
      </c>
      <c r="H1120" s="29">
        <v>45233</v>
      </c>
      <c r="I1120" s="22">
        <v>45224</v>
      </c>
      <c r="J1120" s="22">
        <v>45233</v>
      </c>
      <c r="M1120" s="21">
        <f t="shared" si="17"/>
        <v>10</v>
      </c>
    </row>
    <row r="1121" spans="1:13" x14ac:dyDescent="0.25">
      <c r="A1121" s="3" t="s">
        <v>64</v>
      </c>
      <c r="B1121" s="18">
        <v>45229</v>
      </c>
      <c r="C1121" s="3" t="s">
        <v>22</v>
      </c>
      <c r="D1121" s="30">
        <v>114.68</v>
      </c>
      <c r="F1121" s="70" t="s">
        <v>28</v>
      </c>
      <c r="G1121" s="70" t="s">
        <v>560</v>
      </c>
      <c r="H1121" s="29">
        <v>45233</v>
      </c>
      <c r="I1121" s="22">
        <v>45224</v>
      </c>
      <c r="J1121" s="22">
        <v>45233</v>
      </c>
      <c r="M1121" s="21">
        <f t="shared" si="17"/>
        <v>10</v>
      </c>
    </row>
    <row r="1122" spans="1:13" x14ac:dyDescent="0.25">
      <c r="A1122" s="3" t="s">
        <v>64</v>
      </c>
      <c r="B1122" s="18">
        <v>45229</v>
      </c>
      <c r="C1122" s="3" t="s">
        <v>21</v>
      </c>
      <c r="D1122" s="30">
        <v>69</v>
      </c>
      <c r="F1122" s="70" t="s">
        <v>28</v>
      </c>
      <c r="G1122" s="70" t="s">
        <v>560</v>
      </c>
      <c r="H1122" s="29">
        <v>45233</v>
      </c>
      <c r="I1122" s="22">
        <v>45224</v>
      </c>
      <c r="J1122" s="22">
        <v>45233</v>
      </c>
      <c r="M1122" s="21">
        <f t="shared" si="17"/>
        <v>10</v>
      </c>
    </row>
    <row r="1123" spans="1:13" x14ac:dyDescent="0.25">
      <c r="A1123" s="3" t="s">
        <v>64</v>
      </c>
      <c r="B1123" s="18">
        <v>45231</v>
      </c>
      <c r="C1123" s="3" t="s">
        <v>21</v>
      </c>
      <c r="D1123" s="30">
        <v>62.1</v>
      </c>
      <c r="F1123" s="70" t="s">
        <v>28</v>
      </c>
      <c r="G1123" s="70" t="s">
        <v>560</v>
      </c>
      <c r="H1123" s="29">
        <v>45233</v>
      </c>
      <c r="I1123" s="22">
        <v>45224</v>
      </c>
      <c r="J1123" s="22">
        <v>45233</v>
      </c>
      <c r="M1123" s="21">
        <f t="shared" si="17"/>
        <v>11</v>
      </c>
    </row>
    <row r="1124" spans="1:13" x14ac:dyDescent="0.25">
      <c r="A1124" s="3" t="s">
        <v>283</v>
      </c>
      <c r="B1124" s="18">
        <v>45233</v>
      </c>
      <c r="C1124" s="3" t="s">
        <v>327</v>
      </c>
      <c r="D1124" s="30">
        <v>100</v>
      </c>
      <c r="E1124" s="66" t="s">
        <v>561</v>
      </c>
      <c r="F1124" s="70" t="s">
        <v>28</v>
      </c>
      <c r="G1124" s="70" t="s">
        <v>562</v>
      </c>
      <c r="H1124" s="29">
        <v>45236</v>
      </c>
      <c r="M1124" s="21">
        <f t="shared" si="17"/>
        <v>11</v>
      </c>
    </row>
    <row r="1125" spans="1:13" x14ac:dyDescent="0.25">
      <c r="A1125" s="3" t="s">
        <v>285</v>
      </c>
      <c r="B1125" s="18">
        <v>45234</v>
      </c>
      <c r="C1125" s="3" t="s">
        <v>433</v>
      </c>
      <c r="D1125" s="30">
        <v>301.95</v>
      </c>
      <c r="E1125" s="24" t="s">
        <v>566</v>
      </c>
      <c r="F1125" s="70" t="s">
        <v>28</v>
      </c>
      <c r="G1125" s="70" t="s">
        <v>563</v>
      </c>
      <c r="H1125" s="29">
        <v>45236</v>
      </c>
      <c r="M1125" s="21">
        <f t="shared" si="17"/>
        <v>11</v>
      </c>
    </row>
    <row r="1126" spans="1:13" x14ac:dyDescent="0.25">
      <c r="A1126" s="3" t="s">
        <v>283</v>
      </c>
      <c r="B1126" s="18">
        <v>45236</v>
      </c>
      <c r="C1126" s="3" t="s">
        <v>433</v>
      </c>
      <c r="D1126" s="30">
        <v>185.07</v>
      </c>
      <c r="E1126" s="24" t="s">
        <v>567</v>
      </c>
      <c r="F1126" s="70" t="s">
        <v>28</v>
      </c>
      <c r="G1126" s="70" t="s">
        <v>564</v>
      </c>
      <c r="H1126" s="29">
        <v>45236</v>
      </c>
      <c r="M1126" s="21">
        <f t="shared" si="17"/>
        <v>11</v>
      </c>
    </row>
    <row r="1127" spans="1:13" ht="15" x14ac:dyDescent="0.35">
      <c r="A1127" s="3" t="s">
        <v>283</v>
      </c>
      <c r="B1127" s="18">
        <v>45235</v>
      </c>
      <c r="C1127" s="3" t="s">
        <v>433</v>
      </c>
      <c r="D1127" s="30">
        <v>421.65</v>
      </c>
      <c r="E1127" s="67" t="s">
        <v>565</v>
      </c>
      <c r="F1127" s="70" t="s">
        <v>28</v>
      </c>
      <c r="G1127" s="70" t="s">
        <v>568</v>
      </c>
      <c r="H1127" s="29">
        <v>45236</v>
      </c>
      <c r="M1127" s="21">
        <f t="shared" si="17"/>
        <v>11</v>
      </c>
    </row>
    <row r="1128" spans="1:13" x14ac:dyDescent="0.25">
      <c r="A1128" s="3" t="s">
        <v>32</v>
      </c>
      <c r="B1128" s="18">
        <v>45232</v>
      </c>
      <c r="C1128" s="3" t="s">
        <v>23</v>
      </c>
      <c r="D1128" s="30">
        <v>20</v>
      </c>
      <c r="E1128" s="24" t="s">
        <v>569</v>
      </c>
      <c r="F1128" s="70" t="s">
        <v>28</v>
      </c>
      <c r="G1128" s="70" t="s">
        <v>570</v>
      </c>
      <c r="H1128" s="29">
        <v>45236</v>
      </c>
      <c r="I1128" s="22">
        <v>45232</v>
      </c>
      <c r="J1128" s="22">
        <v>45234</v>
      </c>
      <c r="M1128" s="21">
        <f t="shared" si="17"/>
        <v>11</v>
      </c>
    </row>
    <row r="1129" spans="1:13" x14ac:dyDescent="0.25">
      <c r="A1129" s="3" t="s">
        <v>32</v>
      </c>
      <c r="B1129" s="18">
        <v>45232</v>
      </c>
      <c r="C1129" s="3" t="s">
        <v>23</v>
      </c>
      <c r="D1129" s="30">
        <v>6.6</v>
      </c>
      <c r="E1129" s="24" t="s">
        <v>569</v>
      </c>
      <c r="F1129" s="70" t="s">
        <v>28</v>
      </c>
      <c r="G1129" s="70" t="s">
        <v>570</v>
      </c>
      <c r="H1129" s="29">
        <v>45236</v>
      </c>
      <c r="I1129" s="22">
        <v>45232</v>
      </c>
      <c r="J1129" s="22">
        <v>45234</v>
      </c>
      <c r="M1129" s="21">
        <f t="shared" si="17"/>
        <v>11</v>
      </c>
    </row>
    <row r="1130" spans="1:13" x14ac:dyDescent="0.25">
      <c r="A1130" s="3" t="s">
        <v>32</v>
      </c>
      <c r="B1130" s="18">
        <v>45232</v>
      </c>
      <c r="C1130" s="3" t="s">
        <v>23</v>
      </c>
      <c r="D1130" s="30">
        <v>17.600000000000001</v>
      </c>
      <c r="E1130" s="24" t="s">
        <v>569</v>
      </c>
      <c r="F1130" s="70" t="s">
        <v>28</v>
      </c>
      <c r="G1130" s="70" t="s">
        <v>570</v>
      </c>
      <c r="H1130" s="29">
        <v>45236</v>
      </c>
      <c r="I1130" s="22">
        <v>45232</v>
      </c>
      <c r="J1130" s="22">
        <v>45234</v>
      </c>
      <c r="M1130" s="21">
        <f t="shared" si="17"/>
        <v>11</v>
      </c>
    </row>
    <row r="1131" spans="1:13" x14ac:dyDescent="0.25">
      <c r="A1131" s="3" t="s">
        <v>32</v>
      </c>
      <c r="B1131" s="18">
        <v>45233</v>
      </c>
      <c r="C1131" s="3" t="s">
        <v>23</v>
      </c>
      <c r="D1131" s="30">
        <v>13.5</v>
      </c>
      <c r="E1131" s="24" t="s">
        <v>569</v>
      </c>
      <c r="F1131" s="70" t="s">
        <v>28</v>
      </c>
      <c r="G1131" s="70" t="s">
        <v>570</v>
      </c>
      <c r="H1131" s="29">
        <v>45236</v>
      </c>
      <c r="I1131" s="22">
        <v>45232</v>
      </c>
      <c r="J1131" s="22">
        <v>45234</v>
      </c>
      <c r="M1131" s="21">
        <f t="shared" si="17"/>
        <v>11</v>
      </c>
    </row>
    <row r="1132" spans="1:13" x14ac:dyDescent="0.25">
      <c r="A1132" s="3" t="s">
        <v>32</v>
      </c>
      <c r="B1132" s="18">
        <v>45233</v>
      </c>
      <c r="C1132" s="3" t="s">
        <v>23</v>
      </c>
      <c r="D1132" s="30">
        <v>27.4</v>
      </c>
      <c r="E1132" s="24" t="s">
        <v>569</v>
      </c>
      <c r="F1132" s="70" t="s">
        <v>28</v>
      </c>
      <c r="G1132" s="70" t="s">
        <v>570</v>
      </c>
      <c r="H1132" s="29">
        <v>45236</v>
      </c>
      <c r="I1132" s="22">
        <v>45232</v>
      </c>
      <c r="J1132" s="22">
        <v>45234</v>
      </c>
      <c r="M1132" s="21">
        <f t="shared" si="17"/>
        <v>11</v>
      </c>
    </row>
    <row r="1133" spans="1:13" x14ac:dyDescent="0.25">
      <c r="A1133" s="3" t="s">
        <v>32</v>
      </c>
      <c r="B1133" s="18">
        <v>45234</v>
      </c>
      <c r="C1133" s="3" t="s">
        <v>23</v>
      </c>
      <c r="D1133" s="30">
        <v>11</v>
      </c>
      <c r="E1133" s="24" t="s">
        <v>569</v>
      </c>
      <c r="F1133" s="70" t="s">
        <v>28</v>
      </c>
      <c r="G1133" s="70" t="s">
        <v>570</v>
      </c>
      <c r="H1133" s="29">
        <v>45236</v>
      </c>
      <c r="I1133" s="22">
        <v>45232</v>
      </c>
      <c r="J1133" s="22">
        <v>45234</v>
      </c>
      <c r="M1133" s="21">
        <f t="shared" si="17"/>
        <v>11</v>
      </c>
    </row>
    <row r="1134" spans="1:13" x14ac:dyDescent="0.25">
      <c r="A1134" s="3" t="s">
        <v>32</v>
      </c>
      <c r="B1134" s="18">
        <v>45234</v>
      </c>
      <c r="C1134" s="3" t="s">
        <v>44</v>
      </c>
      <c r="D1134" s="30">
        <v>101.5</v>
      </c>
      <c r="E1134" s="24" t="s">
        <v>569</v>
      </c>
      <c r="F1134" s="70" t="s">
        <v>28</v>
      </c>
      <c r="G1134" s="70" t="s">
        <v>570</v>
      </c>
      <c r="H1134" s="29">
        <v>45236</v>
      </c>
      <c r="I1134" s="22">
        <v>45232</v>
      </c>
      <c r="J1134" s="22">
        <v>45234</v>
      </c>
      <c r="M1134" s="21">
        <f t="shared" si="17"/>
        <v>11</v>
      </c>
    </row>
    <row r="1135" spans="1:13" x14ac:dyDescent="0.25">
      <c r="A1135" s="3" t="s">
        <v>32</v>
      </c>
      <c r="B1135" s="18">
        <v>45232</v>
      </c>
      <c r="C1135" s="3" t="s">
        <v>22</v>
      </c>
      <c r="D1135" s="30">
        <v>93.26</v>
      </c>
      <c r="E1135" s="24" t="s">
        <v>569</v>
      </c>
      <c r="F1135" s="70" t="s">
        <v>28</v>
      </c>
      <c r="G1135" s="70" t="s">
        <v>570</v>
      </c>
      <c r="H1135" s="29">
        <v>45236</v>
      </c>
      <c r="I1135" s="22">
        <v>45232</v>
      </c>
      <c r="J1135" s="22">
        <v>45234</v>
      </c>
      <c r="M1135" s="21">
        <f t="shared" si="17"/>
        <v>11</v>
      </c>
    </row>
    <row r="1136" spans="1:13" x14ac:dyDescent="0.25">
      <c r="A1136" s="3" t="s">
        <v>32</v>
      </c>
      <c r="B1136" s="18">
        <v>45234</v>
      </c>
      <c r="C1136" s="3" t="s">
        <v>22</v>
      </c>
      <c r="D1136" s="30">
        <v>71</v>
      </c>
      <c r="E1136" s="24" t="s">
        <v>569</v>
      </c>
      <c r="F1136" s="70" t="s">
        <v>28</v>
      </c>
      <c r="G1136" s="70" t="s">
        <v>570</v>
      </c>
      <c r="H1136" s="29">
        <v>45236</v>
      </c>
      <c r="I1136" s="22">
        <v>45232</v>
      </c>
      <c r="J1136" s="22">
        <v>45234</v>
      </c>
      <c r="M1136" s="21">
        <f t="shared" si="17"/>
        <v>11</v>
      </c>
    </row>
    <row r="1137" spans="1:13" x14ac:dyDescent="0.25">
      <c r="A1137" s="3" t="s">
        <v>32</v>
      </c>
      <c r="B1137" s="18">
        <v>45232</v>
      </c>
      <c r="C1137" s="3" t="s">
        <v>21</v>
      </c>
      <c r="D1137" s="30">
        <v>57</v>
      </c>
      <c r="E1137" s="24" t="s">
        <v>569</v>
      </c>
      <c r="F1137" s="70" t="s">
        <v>28</v>
      </c>
      <c r="G1137" s="70" t="s">
        <v>570</v>
      </c>
      <c r="H1137" s="29">
        <v>45236</v>
      </c>
      <c r="I1137" s="22">
        <v>45232</v>
      </c>
      <c r="J1137" s="22">
        <v>45234</v>
      </c>
      <c r="M1137" s="21">
        <f t="shared" si="17"/>
        <v>11</v>
      </c>
    </row>
    <row r="1138" spans="1:13" x14ac:dyDescent="0.25">
      <c r="A1138" s="3" t="s">
        <v>32</v>
      </c>
      <c r="B1138" s="18">
        <v>45233</v>
      </c>
      <c r="C1138" s="3" t="s">
        <v>21</v>
      </c>
      <c r="D1138" s="30">
        <v>47</v>
      </c>
      <c r="E1138" s="24" t="s">
        <v>569</v>
      </c>
      <c r="F1138" s="70" t="s">
        <v>28</v>
      </c>
      <c r="G1138" s="70" t="s">
        <v>570</v>
      </c>
      <c r="H1138" s="29">
        <v>45236</v>
      </c>
      <c r="I1138" s="22">
        <v>45232</v>
      </c>
      <c r="J1138" s="22">
        <v>45234</v>
      </c>
      <c r="M1138" s="21">
        <f t="shared" si="17"/>
        <v>11</v>
      </c>
    </row>
    <row r="1139" spans="1:13" x14ac:dyDescent="0.25">
      <c r="A1139" s="3" t="s">
        <v>283</v>
      </c>
      <c r="B1139" s="18">
        <v>45237</v>
      </c>
      <c r="C1139" s="3" t="s">
        <v>433</v>
      </c>
      <c r="D1139" s="30">
        <v>168.22</v>
      </c>
      <c r="E1139" s="31" t="s">
        <v>571</v>
      </c>
      <c r="F1139" s="70" t="s">
        <v>28</v>
      </c>
      <c r="G1139" s="70" t="s">
        <v>572</v>
      </c>
      <c r="H1139" s="29">
        <v>45237</v>
      </c>
      <c r="M1139" s="21">
        <f t="shared" si="17"/>
        <v>11</v>
      </c>
    </row>
    <row r="1140" spans="1:13" ht="27.6" x14ac:dyDescent="0.25">
      <c r="A1140" s="3" t="s">
        <v>287</v>
      </c>
      <c r="B1140" s="18">
        <v>45238</v>
      </c>
      <c r="C1140" s="3" t="s">
        <v>573</v>
      </c>
      <c r="D1140" s="68">
        <v>2316</v>
      </c>
      <c r="E1140" s="31" t="s">
        <v>575</v>
      </c>
      <c r="F1140" s="70" t="s">
        <v>28</v>
      </c>
      <c r="G1140" s="70" t="s">
        <v>576</v>
      </c>
      <c r="H1140" s="29">
        <v>45238</v>
      </c>
      <c r="M1140" s="21">
        <f t="shared" si="17"/>
        <v>11</v>
      </c>
    </row>
    <row r="1141" spans="1:13" x14ac:dyDescent="0.25">
      <c r="A1141" s="3" t="s">
        <v>285</v>
      </c>
      <c r="B1141" s="18">
        <v>45238</v>
      </c>
      <c r="C1141" s="3" t="s">
        <v>433</v>
      </c>
      <c r="D1141" s="30">
        <v>158.26</v>
      </c>
      <c r="E1141" s="24" t="s">
        <v>577</v>
      </c>
      <c r="F1141" s="70" t="s">
        <v>28</v>
      </c>
      <c r="G1141" s="70" t="s">
        <v>580</v>
      </c>
      <c r="H1141" s="29">
        <v>45238</v>
      </c>
      <c r="M1141" s="21">
        <f t="shared" si="17"/>
        <v>11</v>
      </c>
    </row>
    <row r="1142" spans="1:13" x14ac:dyDescent="0.25">
      <c r="A1142" s="3" t="s">
        <v>285</v>
      </c>
      <c r="B1142" s="18">
        <v>45238</v>
      </c>
      <c r="C1142" s="3" t="s">
        <v>433</v>
      </c>
      <c r="D1142" s="30">
        <v>164.24</v>
      </c>
      <c r="E1142" s="24" t="s">
        <v>578</v>
      </c>
      <c r="F1142" s="70" t="s">
        <v>28</v>
      </c>
      <c r="G1142" s="70" t="s">
        <v>580</v>
      </c>
      <c r="H1142" s="29">
        <v>45238</v>
      </c>
      <c r="M1142" s="21">
        <f t="shared" si="17"/>
        <v>11</v>
      </c>
    </row>
    <row r="1143" spans="1:13" x14ac:dyDescent="0.25">
      <c r="A1143" s="3" t="s">
        <v>283</v>
      </c>
      <c r="B1143" s="18">
        <v>45238</v>
      </c>
      <c r="C1143" s="3" t="s">
        <v>433</v>
      </c>
      <c r="D1143" s="30">
        <v>137.6</v>
      </c>
      <c r="E1143" s="24" t="s">
        <v>579</v>
      </c>
      <c r="F1143" s="70" t="s">
        <v>28</v>
      </c>
      <c r="G1143" s="70" t="s">
        <v>580</v>
      </c>
      <c r="H1143" s="29">
        <v>45238</v>
      </c>
      <c r="M1143" s="21">
        <f t="shared" si="17"/>
        <v>11</v>
      </c>
    </row>
    <row r="1144" spans="1:13" x14ac:dyDescent="0.25">
      <c r="A1144" s="3" t="s">
        <v>210</v>
      </c>
      <c r="B1144" s="18">
        <v>45176</v>
      </c>
      <c r="C1144" s="3" t="s">
        <v>500</v>
      </c>
      <c r="D1144" s="30">
        <v>6.45</v>
      </c>
      <c r="F1144" s="70" t="s">
        <v>28</v>
      </c>
      <c r="G1144" s="70" t="s">
        <v>581</v>
      </c>
      <c r="H1144" s="29">
        <v>45240</v>
      </c>
      <c r="M1144" s="21">
        <f t="shared" si="17"/>
        <v>9</v>
      </c>
    </row>
    <row r="1145" spans="1:13" x14ac:dyDescent="0.25">
      <c r="A1145" s="3" t="s">
        <v>210</v>
      </c>
      <c r="B1145" s="18">
        <v>45176</v>
      </c>
      <c r="C1145" s="3" t="s">
        <v>500</v>
      </c>
      <c r="D1145" s="30">
        <v>6</v>
      </c>
      <c r="F1145" s="70" t="s">
        <v>28</v>
      </c>
      <c r="G1145" s="70" t="s">
        <v>581</v>
      </c>
      <c r="H1145" s="29">
        <v>45240</v>
      </c>
      <c r="M1145" s="21">
        <f t="shared" si="17"/>
        <v>9</v>
      </c>
    </row>
    <row r="1146" spans="1:13" x14ac:dyDescent="0.25">
      <c r="A1146" s="3" t="s">
        <v>210</v>
      </c>
      <c r="B1146" s="18">
        <v>45177</v>
      </c>
      <c r="C1146" s="3" t="s">
        <v>500</v>
      </c>
      <c r="D1146" s="30">
        <v>18.100000000000001</v>
      </c>
      <c r="F1146" s="70" t="s">
        <v>28</v>
      </c>
      <c r="G1146" s="70" t="s">
        <v>581</v>
      </c>
      <c r="H1146" s="29">
        <v>45240</v>
      </c>
      <c r="M1146" s="21">
        <f t="shared" si="17"/>
        <v>9</v>
      </c>
    </row>
    <row r="1147" spans="1:13" x14ac:dyDescent="0.25">
      <c r="A1147" s="3" t="s">
        <v>210</v>
      </c>
      <c r="B1147" s="18">
        <v>45178</v>
      </c>
      <c r="C1147" s="3" t="s">
        <v>500</v>
      </c>
      <c r="D1147" s="30">
        <v>3.05</v>
      </c>
      <c r="F1147" s="70" t="s">
        <v>28</v>
      </c>
      <c r="G1147" s="70" t="s">
        <v>581</v>
      </c>
      <c r="H1147" s="29">
        <v>45240</v>
      </c>
      <c r="M1147" s="21">
        <f t="shared" si="17"/>
        <v>9</v>
      </c>
    </row>
    <row r="1148" spans="1:13" x14ac:dyDescent="0.25">
      <c r="A1148" s="3" t="s">
        <v>210</v>
      </c>
      <c r="B1148" s="18">
        <v>45180</v>
      </c>
      <c r="C1148" s="3" t="s">
        <v>500</v>
      </c>
      <c r="D1148" s="30">
        <v>5.25</v>
      </c>
      <c r="F1148" s="70" t="s">
        <v>28</v>
      </c>
      <c r="G1148" s="70" t="s">
        <v>581</v>
      </c>
      <c r="H1148" s="29">
        <v>45240</v>
      </c>
      <c r="M1148" s="21">
        <f t="shared" si="17"/>
        <v>9</v>
      </c>
    </row>
    <row r="1149" spans="1:13" x14ac:dyDescent="0.25">
      <c r="A1149" s="3" t="s">
        <v>210</v>
      </c>
      <c r="B1149" s="18">
        <v>45180</v>
      </c>
      <c r="C1149" s="3" t="s">
        <v>500</v>
      </c>
      <c r="D1149" s="30">
        <v>5.25</v>
      </c>
      <c r="F1149" s="70" t="s">
        <v>28</v>
      </c>
      <c r="G1149" s="70" t="s">
        <v>581</v>
      </c>
      <c r="H1149" s="29">
        <v>45240</v>
      </c>
      <c r="M1149" s="21">
        <f t="shared" si="17"/>
        <v>9</v>
      </c>
    </row>
    <row r="1150" spans="1:13" x14ac:dyDescent="0.25">
      <c r="A1150" s="3" t="s">
        <v>210</v>
      </c>
      <c r="B1150" s="18">
        <v>45181</v>
      </c>
      <c r="C1150" s="3" t="s">
        <v>500</v>
      </c>
      <c r="D1150" s="30">
        <v>6.6</v>
      </c>
      <c r="F1150" s="70" t="s">
        <v>28</v>
      </c>
      <c r="G1150" s="70" t="s">
        <v>581</v>
      </c>
      <c r="H1150" s="29">
        <v>45240</v>
      </c>
      <c r="M1150" s="21">
        <f t="shared" si="17"/>
        <v>9</v>
      </c>
    </row>
    <row r="1151" spans="1:13" x14ac:dyDescent="0.25">
      <c r="A1151" s="3" t="s">
        <v>210</v>
      </c>
      <c r="B1151" s="18">
        <v>45181</v>
      </c>
      <c r="C1151" s="3" t="s">
        <v>500</v>
      </c>
      <c r="D1151" s="30">
        <v>6.6</v>
      </c>
      <c r="F1151" s="70" t="s">
        <v>28</v>
      </c>
      <c r="G1151" s="70" t="s">
        <v>581</v>
      </c>
      <c r="H1151" s="29">
        <v>45240</v>
      </c>
      <c r="M1151" s="21">
        <f t="shared" si="17"/>
        <v>9</v>
      </c>
    </row>
    <row r="1152" spans="1:13" x14ac:dyDescent="0.25">
      <c r="A1152" s="3" t="s">
        <v>210</v>
      </c>
      <c r="B1152" s="18">
        <v>45182</v>
      </c>
      <c r="C1152" s="3" t="s">
        <v>500</v>
      </c>
      <c r="D1152" s="30">
        <v>1</v>
      </c>
      <c r="F1152" s="70" t="s">
        <v>28</v>
      </c>
      <c r="G1152" s="70" t="s">
        <v>581</v>
      </c>
      <c r="H1152" s="29">
        <v>45240</v>
      </c>
      <c r="M1152" s="21">
        <f t="shared" si="17"/>
        <v>9</v>
      </c>
    </row>
    <row r="1153" spans="1:13" x14ac:dyDescent="0.25">
      <c r="A1153" s="3" t="s">
        <v>210</v>
      </c>
      <c r="B1153" s="18">
        <v>45183</v>
      </c>
      <c r="C1153" s="3" t="s">
        <v>500</v>
      </c>
      <c r="D1153" s="30">
        <v>2.4500000000000002</v>
      </c>
      <c r="F1153" s="70" t="s">
        <v>28</v>
      </c>
      <c r="G1153" s="70" t="s">
        <v>581</v>
      </c>
      <c r="H1153" s="29">
        <v>45240</v>
      </c>
      <c r="M1153" s="21">
        <f t="shared" si="17"/>
        <v>9</v>
      </c>
    </row>
    <row r="1154" spans="1:13" x14ac:dyDescent="0.25">
      <c r="A1154" s="3" t="s">
        <v>210</v>
      </c>
      <c r="B1154" s="18">
        <v>45183</v>
      </c>
      <c r="C1154" s="3" t="s">
        <v>500</v>
      </c>
      <c r="D1154" s="30">
        <v>5.25</v>
      </c>
      <c r="F1154" s="70" t="s">
        <v>28</v>
      </c>
      <c r="G1154" s="70" t="s">
        <v>581</v>
      </c>
      <c r="H1154" s="29">
        <v>45240</v>
      </c>
      <c r="M1154" s="21">
        <f t="shared" si="17"/>
        <v>9</v>
      </c>
    </row>
    <row r="1155" spans="1:13" x14ac:dyDescent="0.25">
      <c r="A1155" s="3" t="s">
        <v>210</v>
      </c>
      <c r="B1155" s="18">
        <v>45183</v>
      </c>
      <c r="C1155" s="3" t="s">
        <v>500</v>
      </c>
      <c r="D1155" s="30">
        <v>3.05</v>
      </c>
      <c r="F1155" s="70" t="s">
        <v>28</v>
      </c>
      <c r="G1155" s="70" t="s">
        <v>581</v>
      </c>
      <c r="H1155" s="29">
        <v>45240</v>
      </c>
      <c r="M1155" s="21">
        <f t="shared" ref="M1155:M1218" si="18">MONTH(B1155)</f>
        <v>9</v>
      </c>
    </row>
    <row r="1156" spans="1:13" x14ac:dyDescent="0.25">
      <c r="A1156" s="3" t="s">
        <v>210</v>
      </c>
      <c r="B1156" s="18">
        <v>45184</v>
      </c>
      <c r="C1156" s="3" t="s">
        <v>500</v>
      </c>
      <c r="D1156" s="30">
        <v>5.15</v>
      </c>
      <c r="F1156" s="70" t="s">
        <v>28</v>
      </c>
      <c r="G1156" s="70" t="s">
        <v>581</v>
      </c>
      <c r="H1156" s="29">
        <v>45240</v>
      </c>
      <c r="M1156" s="21">
        <f t="shared" si="18"/>
        <v>9</v>
      </c>
    </row>
    <row r="1157" spans="1:13" x14ac:dyDescent="0.25">
      <c r="A1157" s="3" t="s">
        <v>210</v>
      </c>
      <c r="B1157" s="18">
        <v>45184</v>
      </c>
      <c r="C1157" s="3" t="s">
        <v>500</v>
      </c>
      <c r="D1157" s="30">
        <v>1.4</v>
      </c>
      <c r="F1157" s="70" t="s">
        <v>28</v>
      </c>
      <c r="G1157" s="70" t="s">
        <v>581</v>
      </c>
      <c r="H1157" s="29">
        <v>45240</v>
      </c>
      <c r="M1157" s="21">
        <f t="shared" si="18"/>
        <v>9</v>
      </c>
    </row>
    <row r="1158" spans="1:13" x14ac:dyDescent="0.25">
      <c r="A1158" s="3" t="s">
        <v>210</v>
      </c>
      <c r="B1158" s="18">
        <v>45184</v>
      </c>
      <c r="C1158" s="3" t="s">
        <v>500</v>
      </c>
      <c r="D1158" s="30">
        <v>1.65</v>
      </c>
      <c r="F1158" s="70" t="s">
        <v>28</v>
      </c>
      <c r="G1158" s="70" t="s">
        <v>581</v>
      </c>
      <c r="H1158" s="29">
        <v>45240</v>
      </c>
      <c r="M1158" s="21">
        <f t="shared" si="18"/>
        <v>9</v>
      </c>
    </row>
    <row r="1159" spans="1:13" x14ac:dyDescent="0.25">
      <c r="A1159" s="3" t="s">
        <v>210</v>
      </c>
      <c r="B1159" s="18">
        <v>45184</v>
      </c>
      <c r="C1159" s="3" t="s">
        <v>500</v>
      </c>
      <c r="D1159" s="30">
        <v>9.85</v>
      </c>
      <c r="F1159" s="70" t="s">
        <v>28</v>
      </c>
      <c r="G1159" s="70" t="s">
        <v>581</v>
      </c>
      <c r="H1159" s="29">
        <v>45240</v>
      </c>
      <c r="M1159" s="21">
        <f t="shared" si="18"/>
        <v>9</v>
      </c>
    </row>
    <row r="1160" spans="1:13" x14ac:dyDescent="0.25">
      <c r="A1160" s="3" t="s">
        <v>210</v>
      </c>
      <c r="B1160" s="18">
        <v>45185</v>
      </c>
      <c r="C1160" s="3" t="s">
        <v>500</v>
      </c>
      <c r="D1160" s="30">
        <v>3.8</v>
      </c>
      <c r="F1160" s="70" t="s">
        <v>28</v>
      </c>
      <c r="G1160" s="70" t="s">
        <v>581</v>
      </c>
      <c r="H1160" s="29">
        <v>45240</v>
      </c>
      <c r="M1160" s="21">
        <f t="shared" si="18"/>
        <v>9</v>
      </c>
    </row>
    <row r="1161" spans="1:13" x14ac:dyDescent="0.25">
      <c r="A1161" s="3" t="s">
        <v>210</v>
      </c>
      <c r="B1161" s="18">
        <v>45185</v>
      </c>
      <c r="C1161" s="3" t="s">
        <v>500</v>
      </c>
      <c r="D1161" s="30">
        <v>3.8</v>
      </c>
      <c r="F1161" s="70" t="s">
        <v>28</v>
      </c>
      <c r="G1161" s="70" t="s">
        <v>581</v>
      </c>
      <c r="H1161" s="29">
        <v>45240</v>
      </c>
      <c r="M1161" s="21">
        <f t="shared" si="18"/>
        <v>9</v>
      </c>
    </row>
    <row r="1162" spans="1:13" x14ac:dyDescent="0.25">
      <c r="A1162" s="3" t="s">
        <v>210</v>
      </c>
      <c r="B1162" s="18">
        <v>45186</v>
      </c>
      <c r="C1162" s="3" t="s">
        <v>500</v>
      </c>
      <c r="D1162" s="30">
        <v>11.3</v>
      </c>
      <c r="F1162" s="70" t="s">
        <v>28</v>
      </c>
      <c r="G1162" s="70" t="s">
        <v>581</v>
      </c>
      <c r="H1162" s="29">
        <v>45240</v>
      </c>
      <c r="M1162" s="21">
        <f t="shared" si="18"/>
        <v>9</v>
      </c>
    </row>
    <row r="1163" spans="1:13" x14ac:dyDescent="0.25">
      <c r="A1163" s="3" t="s">
        <v>210</v>
      </c>
      <c r="B1163" s="18">
        <v>45186</v>
      </c>
      <c r="C1163" s="3" t="s">
        <v>500</v>
      </c>
      <c r="D1163" s="30">
        <v>2.65</v>
      </c>
      <c r="F1163" s="70" t="s">
        <v>28</v>
      </c>
      <c r="G1163" s="70" t="s">
        <v>581</v>
      </c>
      <c r="H1163" s="29">
        <v>45240</v>
      </c>
      <c r="M1163" s="21">
        <f t="shared" si="18"/>
        <v>9</v>
      </c>
    </row>
    <row r="1164" spans="1:13" x14ac:dyDescent="0.25">
      <c r="A1164" s="3" t="s">
        <v>210</v>
      </c>
      <c r="B1164" s="18">
        <v>45186</v>
      </c>
      <c r="C1164" s="3" t="s">
        <v>500</v>
      </c>
      <c r="D1164" s="30">
        <v>2.35</v>
      </c>
      <c r="F1164" s="70" t="s">
        <v>28</v>
      </c>
      <c r="G1164" s="70" t="s">
        <v>581</v>
      </c>
      <c r="H1164" s="29">
        <v>45240</v>
      </c>
      <c r="M1164" s="21">
        <f t="shared" si="18"/>
        <v>9</v>
      </c>
    </row>
    <row r="1165" spans="1:13" x14ac:dyDescent="0.25">
      <c r="A1165" s="3" t="s">
        <v>210</v>
      </c>
      <c r="B1165" s="18">
        <v>45186</v>
      </c>
      <c r="C1165" s="3" t="s">
        <v>500</v>
      </c>
      <c r="D1165" s="30">
        <v>5.25</v>
      </c>
      <c r="F1165" s="70" t="s">
        <v>28</v>
      </c>
      <c r="G1165" s="70" t="s">
        <v>581</v>
      </c>
      <c r="H1165" s="29">
        <v>45240</v>
      </c>
      <c r="M1165" s="21">
        <f t="shared" si="18"/>
        <v>9</v>
      </c>
    </row>
    <row r="1166" spans="1:13" x14ac:dyDescent="0.25">
      <c r="A1166" s="3" t="s">
        <v>210</v>
      </c>
      <c r="B1166" s="18">
        <v>45187</v>
      </c>
      <c r="C1166" s="3" t="s">
        <v>500</v>
      </c>
      <c r="D1166" s="30">
        <v>1.4</v>
      </c>
      <c r="F1166" s="70" t="s">
        <v>28</v>
      </c>
      <c r="G1166" s="70" t="s">
        <v>581</v>
      </c>
      <c r="H1166" s="29">
        <v>45240</v>
      </c>
      <c r="M1166" s="21">
        <f t="shared" si="18"/>
        <v>9</v>
      </c>
    </row>
    <row r="1167" spans="1:13" x14ac:dyDescent="0.25">
      <c r="A1167" s="3" t="s">
        <v>210</v>
      </c>
      <c r="B1167" s="18">
        <v>45187</v>
      </c>
      <c r="C1167" s="3" t="s">
        <v>500</v>
      </c>
      <c r="D1167" s="30">
        <v>1.4</v>
      </c>
      <c r="F1167" s="70" t="s">
        <v>28</v>
      </c>
      <c r="G1167" s="70" t="s">
        <v>581</v>
      </c>
      <c r="H1167" s="29">
        <v>45240</v>
      </c>
      <c r="M1167" s="21">
        <f t="shared" si="18"/>
        <v>9</v>
      </c>
    </row>
    <row r="1168" spans="1:13" x14ac:dyDescent="0.25">
      <c r="A1168" s="3" t="s">
        <v>210</v>
      </c>
      <c r="B1168" s="18">
        <v>45188</v>
      </c>
      <c r="C1168" s="3" t="s">
        <v>500</v>
      </c>
      <c r="D1168" s="30">
        <v>2.7</v>
      </c>
      <c r="F1168" s="70" t="s">
        <v>28</v>
      </c>
      <c r="G1168" s="70" t="s">
        <v>581</v>
      </c>
      <c r="H1168" s="29">
        <v>45240</v>
      </c>
      <c r="M1168" s="21">
        <f t="shared" si="18"/>
        <v>9</v>
      </c>
    </row>
    <row r="1169" spans="1:13" x14ac:dyDescent="0.25">
      <c r="A1169" s="3" t="s">
        <v>210</v>
      </c>
      <c r="B1169" s="18">
        <v>45188</v>
      </c>
      <c r="C1169" s="3" t="s">
        <v>500</v>
      </c>
      <c r="D1169" s="30">
        <v>3.3</v>
      </c>
      <c r="F1169" s="70" t="s">
        <v>28</v>
      </c>
      <c r="G1169" s="70" t="s">
        <v>581</v>
      </c>
      <c r="H1169" s="29">
        <v>45240</v>
      </c>
      <c r="M1169" s="21">
        <f t="shared" si="18"/>
        <v>9</v>
      </c>
    </row>
    <row r="1170" spans="1:13" x14ac:dyDescent="0.25">
      <c r="A1170" s="3" t="s">
        <v>210</v>
      </c>
      <c r="B1170" s="18">
        <v>45188</v>
      </c>
      <c r="C1170" s="3" t="s">
        <v>500</v>
      </c>
      <c r="D1170" s="30">
        <v>0.5</v>
      </c>
      <c r="F1170" s="70" t="s">
        <v>28</v>
      </c>
      <c r="G1170" s="70" t="s">
        <v>581</v>
      </c>
      <c r="H1170" s="29">
        <v>45240</v>
      </c>
      <c r="M1170" s="21">
        <f t="shared" si="18"/>
        <v>9</v>
      </c>
    </row>
    <row r="1171" spans="1:13" x14ac:dyDescent="0.25">
      <c r="A1171" s="3" t="s">
        <v>210</v>
      </c>
      <c r="B1171" s="18">
        <v>45190</v>
      </c>
      <c r="C1171" s="3" t="s">
        <v>500</v>
      </c>
      <c r="D1171" s="30">
        <v>4.05</v>
      </c>
      <c r="F1171" s="70" t="s">
        <v>28</v>
      </c>
      <c r="G1171" s="70" t="s">
        <v>581</v>
      </c>
      <c r="H1171" s="29">
        <v>45240</v>
      </c>
      <c r="M1171" s="21">
        <f t="shared" si="18"/>
        <v>9</v>
      </c>
    </row>
    <row r="1172" spans="1:13" x14ac:dyDescent="0.25">
      <c r="A1172" s="3" t="s">
        <v>210</v>
      </c>
      <c r="B1172" s="18">
        <v>45190</v>
      </c>
      <c r="C1172" s="3" t="s">
        <v>500</v>
      </c>
      <c r="D1172" s="30">
        <v>6.6</v>
      </c>
      <c r="F1172" s="70" t="s">
        <v>28</v>
      </c>
      <c r="G1172" s="70" t="s">
        <v>581</v>
      </c>
      <c r="H1172" s="29">
        <v>45240</v>
      </c>
      <c r="M1172" s="21">
        <f t="shared" si="18"/>
        <v>9</v>
      </c>
    </row>
    <row r="1173" spans="1:13" x14ac:dyDescent="0.25">
      <c r="A1173" s="3" t="s">
        <v>210</v>
      </c>
      <c r="B1173" s="18">
        <v>45190</v>
      </c>
      <c r="C1173" s="3" t="s">
        <v>500</v>
      </c>
      <c r="D1173" s="30">
        <v>2.5499999999999998</v>
      </c>
      <c r="F1173" s="70" t="s">
        <v>28</v>
      </c>
      <c r="G1173" s="70" t="s">
        <v>581</v>
      </c>
      <c r="H1173" s="29">
        <v>45240</v>
      </c>
      <c r="M1173" s="21">
        <f t="shared" si="18"/>
        <v>9</v>
      </c>
    </row>
    <row r="1174" spans="1:13" x14ac:dyDescent="0.25">
      <c r="A1174" s="3" t="s">
        <v>210</v>
      </c>
      <c r="B1174" s="18">
        <v>45190</v>
      </c>
      <c r="C1174" s="3" t="s">
        <v>500</v>
      </c>
      <c r="D1174" s="30">
        <v>1.5</v>
      </c>
      <c r="F1174" s="70" t="s">
        <v>28</v>
      </c>
      <c r="G1174" s="70" t="s">
        <v>581</v>
      </c>
      <c r="H1174" s="29">
        <v>45240</v>
      </c>
      <c r="M1174" s="21">
        <f t="shared" si="18"/>
        <v>9</v>
      </c>
    </row>
    <row r="1175" spans="1:13" x14ac:dyDescent="0.25">
      <c r="A1175" s="3" t="s">
        <v>210</v>
      </c>
      <c r="B1175" s="18">
        <v>45192</v>
      </c>
      <c r="C1175" s="3" t="s">
        <v>500</v>
      </c>
      <c r="D1175" s="30">
        <v>4.05</v>
      </c>
      <c r="F1175" s="70" t="s">
        <v>28</v>
      </c>
      <c r="G1175" s="70" t="s">
        <v>581</v>
      </c>
      <c r="H1175" s="29">
        <v>45240</v>
      </c>
      <c r="M1175" s="21">
        <f t="shared" si="18"/>
        <v>9</v>
      </c>
    </row>
    <row r="1176" spans="1:13" x14ac:dyDescent="0.25">
      <c r="A1176" s="3" t="s">
        <v>210</v>
      </c>
      <c r="B1176" s="18">
        <v>45192</v>
      </c>
      <c r="C1176" s="3" t="s">
        <v>500</v>
      </c>
      <c r="D1176" s="30">
        <v>4.05</v>
      </c>
      <c r="F1176" s="70" t="s">
        <v>28</v>
      </c>
      <c r="G1176" s="70" t="s">
        <v>581</v>
      </c>
      <c r="H1176" s="29">
        <v>45240</v>
      </c>
      <c r="M1176" s="21">
        <f t="shared" si="18"/>
        <v>9</v>
      </c>
    </row>
    <row r="1177" spans="1:13" x14ac:dyDescent="0.25">
      <c r="A1177" s="3" t="s">
        <v>210</v>
      </c>
      <c r="B1177" s="18">
        <v>45192</v>
      </c>
      <c r="C1177" s="3" t="s">
        <v>500</v>
      </c>
      <c r="D1177" s="30">
        <v>2.2999999999999998</v>
      </c>
      <c r="F1177" s="70" t="s">
        <v>28</v>
      </c>
      <c r="G1177" s="70" t="s">
        <v>581</v>
      </c>
      <c r="H1177" s="29">
        <v>45240</v>
      </c>
      <c r="M1177" s="21">
        <f t="shared" si="18"/>
        <v>9</v>
      </c>
    </row>
    <row r="1178" spans="1:13" x14ac:dyDescent="0.25">
      <c r="A1178" s="3" t="s">
        <v>210</v>
      </c>
      <c r="B1178" s="18">
        <v>45193</v>
      </c>
      <c r="C1178" s="3" t="s">
        <v>500</v>
      </c>
      <c r="D1178" s="30">
        <v>3.05</v>
      </c>
      <c r="F1178" s="70" t="s">
        <v>28</v>
      </c>
      <c r="G1178" s="70" t="s">
        <v>581</v>
      </c>
      <c r="H1178" s="29">
        <v>45240</v>
      </c>
      <c r="M1178" s="21">
        <f t="shared" si="18"/>
        <v>9</v>
      </c>
    </row>
    <row r="1179" spans="1:13" x14ac:dyDescent="0.25">
      <c r="A1179" s="3" t="s">
        <v>210</v>
      </c>
      <c r="B1179" s="18">
        <v>45193</v>
      </c>
      <c r="C1179" s="3" t="s">
        <v>500</v>
      </c>
      <c r="D1179" s="30">
        <v>3.05</v>
      </c>
      <c r="F1179" s="70" t="s">
        <v>28</v>
      </c>
      <c r="G1179" s="70" t="s">
        <v>581</v>
      </c>
      <c r="H1179" s="29">
        <v>45240</v>
      </c>
      <c r="M1179" s="21">
        <f t="shared" si="18"/>
        <v>9</v>
      </c>
    </row>
    <row r="1180" spans="1:13" x14ac:dyDescent="0.25">
      <c r="A1180" s="3" t="s">
        <v>210</v>
      </c>
      <c r="B1180" s="18">
        <v>45194</v>
      </c>
      <c r="C1180" s="3" t="s">
        <v>500</v>
      </c>
      <c r="D1180" s="30">
        <v>0.45</v>
      </c>
      <c r="F1180" s="70" t="s">
        <v>28</v>
      </c>
      <c r="G1180" s="70" t="s">
        <v>581</v>
      </c>
      <c r="H1180" s="29">
        <v>45240</v>
      </c>
      <c r="M1180" s="21">
        <f t="shared" si="18"/>
        <v>9</v>
      </c>
    </row>
    <row r="1181" spans="1:13" x14ac:dyDescent="0.25">
      <c r="A1181" s="3" t="s">
        <v>210</v>
      </c>
      <c r="B1181" s="18">
        <v>45194</v>
      </c>
      <c r="C1181" s="3" t="s">
        <v>500</v>
      </c>
      <c r="D1181" s="30">
        <v>18.45</v>
      </c>
      <c r="F1181" s="70" t="s">
        <v>28</v>
      </c>
      <c r="G1181" s="70" t="s">
        <v>581</v>
      </c>
      <c r="H1181" s="29">
        <v>45240</v>
      </c>
      <c r="M1181" s="21">
        <f t="shared" si="18"/>
        <v>9</v>
      </c>
    </row>
    <row r="1182" spans="1:13" x14ac:dyDescent="0.25">
      <c r="A1182" s="3" t="s">
        <v>210</v>
      </c>
      <c r="B1182" s="18">
        <v>45195</v>
      </c>
      <c r="C1182" s="3" t="s">
        <v>500</v>
      </c>
      <c r="D1182" s="30">
        <v>2.7</v>
      </c>
      <c r="F1182" s="70" t="s">
        <v>28</v>
      </c>
      <c r="G1182" s="70" t="s">
        <v>581</v>
      </c>
      <c r="H1182" s="29">
        <v>45240</v>
      </c>
      <c r="M1182" s="21">
        <f t="shared" si="18"/>
        <v>9</v>
      </c>
    </row>
    <row r="1183" spans="1:13" x14ac:dyDescent="0.25">
      <c r="A1183" s="3" t="s">
        <v>210</v>
      </c>
      <c r="B1183" s="18">
        <v>45195</v>
      </c>
      <c r="C1183" s="3" t="s">
        <v>500</v>
      </c>
      <c r="D1183" s="30">
        <v>1.65</v>
      </c>
      <c r="F1183" s="70" t="s">
        <v>28</v>
      </c>
      <c r="G1183" s="70" t="s">
        <v>581</v>
      </c>
      <c r="H1183" s="29">
        <v>45240</v>
      </c>
      <c r="M1183" s="21">
        <f t="shared" si="18"/>
        <v>9</v>
      </c>
    </row>
    <row r="1184" spans="1:13" x14ac:dyDescent="0.25">
      <c r="A1184" s="3" t="s">
        <v>210</v>
      </c>
      <c r="B1184" s="18">
        <v>45195</v>
      </c>
      <c r="C1184" s="3" t="s">
        <v>500</v>
      </c>
      <c r="D1184" s="30">
        <v>2.4500000000000002</v>
      </c>
      <c r="F1184" s="70" t="s">
        <v>28</v>
      </c>
      <c r="G1184" s="70" t="s">
        <v>581</v>
      </c>
      <c r="H1184" s="29">
        <v>45240</v>
      </c>
      <c r="M1184" s="21">
        <f t="shared" si="18"/>
        <v>9</v>
      </c>
    </row>
    <row r="1185" spans="1:13" x14ac:dyDescent="0.25">
      <c r="A1185" s="3" t="s">
        <v>210</v>
      </c>
      <c r="B1185" s="18">
        <v>45195</v>
      </c>
      <c r="C1185" s="3" t="s">
        <v>500</v>
      </c>
      <c r="D1185" s="30">
        <v>2.2999999999999998</v>
      </c>
      <c r="F1185" s="70" t="s">
        <v>28</v>
      </c>
      <c r="G1185" s="70" t="s">
        <v>581</v>
      </c>
      <c r="H1185" s="29">
        <v>45240</v>
      </c>
      <c r="M1185" s="21">
        <f t="shared" si="18"/>
        <v>9</v>
      </c>
    </row>
    <row r="1186" spans="1:13" x14ac:dyDescent="0.25">
      <c r="A1186" s="3" t="s">
        <v>210</v>
      </c>
      <c r="B1186" s="18">
        <v>45196</v>
      </c>
      <c r="C1186" s="3" t="s">
        <v>500</v>
      </c>
      <c r="D1186" s="30">
        <v>5.25</v>
      </c>
      <c r="F1186" s="70" t="s">
        <v>28</v>
      </c>
      <c r="G1186" s="70" t="s">
        <v>581</v>
      </c>
      <c r="H1186" s="29">
        <v>45240</v>
      </c>
      <c r="M1186" s="21">
        <f t="shared" si="18"/>
        <v>9</v>
      </c>
    </row>
    <row r="1187" spans="1:13" x14ac:dyDescent="0.25">
      <c r="A1187" s="3" t="s">
        <v>210</v>
      </c>
      <c r="B1187" s="18">
        <v>45196</v>
      </c>
      <c r="C1187" s="3" t="s">
        <v>500</v>
      </c>
      <c r="D1187" s="30">
        <v>1.3</v>
      </c>
      <c r="F1187" s="70" t="s">
        <v>28</v>
      </c>
      <c r="G1187" s="70" t="s">
        <v>581</v>
      </c>
      <c r="H1187" s="29">
        <v>45240</v>
      </c>
      <c r="M1187" s="21">
        <f t="shared" si="18"/>
        <v>9</v>
      </c>
    </row>
    <row r="1188" spans="1:13" x14ac:dyDescent="0.25">
      <c r="A1188" s="3" t="s">
        <v>210</v>
      </c>
      <c r="B1188" s="18">
        <v>45196</v>
      </c>
      <c r="C1188" s="3" t="s">
        <v>500</v>
      </c>
      <c r="D1188" s="30">
        <v>2.4500000000000002</v>
      </c>
      <c r="F1188" s="70" t="s">
        <v>28</v>
      </c>
      <c r="G1188" s="70" t="s">
        <v>581</v>
      </c>
      <c r="H1188" s="29">
        <v>45240</v>
      </c>
      <c r="M1188" s="21">
        <f t="shared" si="18"/>
        <v>9</v>
      </c>
    </row>
    <row r="1189" spans="1:13" x14ac:dyDescent="0.25">
      <c r="A1189" s="3" t="s">
        <v>210</v>
      </c>
      <c r="B1189" s="18">
        <v>45197</v>
      </c>
      <c r="C1189" s="3" t="s">
        <v>500</v>
      </c>
      <c r="D1189" s="30">
        <v>0.9</v>
      </c>
      <c r="F1189" s="70" t="s">
        <v>28</v>
      </c>
      <c r="G1189" s="70" t="s">
        <v>581</v>
      </c>
      <c r="H1189" s="29">
        <v>45240</v>
      </c>
      <c r="M1189" s="21">
        <f t="shared" si="18"/>
        <v>9</v>
      </c>
    </row>
    <row r="1190" spans="1:13" x14ac:dyDescent="0.25">
      <c r="A1190" s="3" t="s">
        <v>210</v>
      </c>
      <c r="B1190" s="18">
        <v>45197</v>
      </c>
      <c r="C1190" s="3" t="s">
        <v>500</v>
      </c>
      <c r="D1190" s="30">
        <v>0.4</v>
      </c>
      <c r="F1190" s="70" t="s">
        <v>28</v>
      </c>
      <c r="G1190" s="70" t="s">
        <v>581</v>
      </c>
      <c r="H1190" s="29">
        <v>45240</v>
      </c>
      <c r="M1190" s="21">
        <f t="shared" si="18"/>
        <v>9</v>
      </c>
    </row>
    <row r="1191" spans="1:13" x14ac:dyDescent="0.25">
      <c r="A1191" s="3" t="s">
        <v>210</v>
      </c>
      <c r="B1191" s="18">
        <v>45197</v>
      </c>
      <c r="C1191" s="3" t="s">
        <v>500</v>
      </c>
      <c r="D1191" s="30">
        <v>1.4</v>
      </c>
      <c r="F1191" s="70" t="s">
        <v>28</v>
      </c>
      <c r="G1191" s="70" t="s">
        <v>581</v>
      </c>
      <c r="H1191" s="29">
        <v>45240</v>
      </c>
      <c r="M1191" s="21">
        <f t="shared" si="18"/>
        <v>9</v>
      </c>
    </row>
    <row r="1192" spans="1:13" x14ac:dyDescent="0.25">
      <c r="A1192" s="3" t="s">
        <v>210</v>
      </c>
      <c r="B1192" s="18">
        <v>45198</v>
      </c>
      <c r="C1192" s="3" t="s">
        <v>500</v>
      </c>
      <c r="D1192" s="30">
        <v>3.05</v>
      </c>
      <c r="F1192" s="70" t="s">
        <v>28</v>
      </c>
      <c r="G1192" s="70" t="s">
        <v>581</v>
      </c>
      <c r="H1192" s="29">
        <v>45240</v>
      </c>
      <c r="M1192" s="21">
        <f t="shared" si="18"/>
        <v>9</v>
      </c>
    </row>
    <row r="1193" spans="1:13" x14ac:dyDescent="0.25">
      <c r="A1193" s="3" t="s">
        <v>210</v>
      </c>
      <c r="B1193" s="18">
        <v>45199</v>
      </c>
      <c r="C1193" s="3" t="s">
        <v>500</v>
      </c>
      <c r="D1193" s="30">
        <v>1.4</v>
      </c>
      <c r="F1193" s="70" t="s">
        <v>28</v>
      </c>
      <c r="G1193" s="70" t="s">
        <v>581</v>
      </c>
      <c r="H1193" s="29">
        <v>45240</v>
      </c>
      <c r="M1193" s="21">
        <f t="shared" si="18"/>
        <v>9</v>
      </c>
    </row>
    <row r="1194" spans="1:13" x14ac:dyDescent="0.25">
      <c r="A1194" s="3" t="s">
        <v>210</v>
      </c>
      <c r="B1194" s="18">
        <v>45199</v>
      </c>
      <c r="C1194" s="3" t="s">
        <v>500</v>
      </c>
      <c r="D1194" s="30">
        <v>1.4</v>
      </c>
      <c r="F1194" s="70" t="s">
        <v>28</v>
      </c>
      <c r="G1194" s="70" t="s">
        <v>581</v>
      </c>
      <c r="H1194" s="29">
        <v>45240</v>
      </c>
      <c r="M1194" s="21">
        <f t="shared" si="18"/>
        <v>9</v>
      </c>
    </row>
    <row r="1195" spans="1:13" x14ac:dyDescent="0.25">
      <c r="A1195" s="3" t="s">
        <v>210</v>
      </c>
      <c r="B1195" s="18">
        <v>45200</v>
      </c>
      <c r="C1195" s="3" t="s">
        <v>500</v>
      </c>
      <c r="D1195" s="30">
        <v>3.05</v>
      </c>
      <c r="F1195" s="70" t="s">
        <v>28</v>
      </c>
      <c r="G1195" s="70" t="s">
        <v>581</v>
      </c>
      <c r="H1195" s="29">
        <v>45240</v>
      </c>
      <c r="M1195" s="21">
        <f t="shared" si="18"/>
        <v>10</v>
      </c>
    </row>
    <row r="1196" spans="1:13" x14ac:dyDescent="0.25">
      <c r="A1196" s="3" t="s">
        <v>210</v>
      </c>
      <c r="B1196" s="18">
        <v>45201</v>
      </c>
      <c r="C1196" s="3" t="s">
        <v>500</v>
      </c>
      <c r="D1196" s="30">
        <v>16.350000000000001</v>
      </c>
      <c r="F1196" s="70" t="s">
        <v>28</v>
      </c>
      <c r="G1196" s="70" t="s">
        <v>581</v>
      </c>
      <c r="H1196" s="29">
        <v>45240</v>
      </c>
      <c r="M1196" s="21">
        <f t="shared" si="18"/>
        <v>10</v>
      </c>
    </row>
    <row r="1197" spans="1:13" x14ac:dyDescent="0.25">
      <c r="A1197" s="3" t="s">
        <v>210</v>
      </c>
      <c r="B1197" s="18">
        <v>45201</v>
      </c>
      <c r="C1197" s="3" t="s">
        <v>500</v>
      </c>
      <c r="D1197" s="30">
        <v>16.350000000000001</v>
      </c>
      <c r="F1197" s="70" t="s">
        <v>28</v>
      </c>
      <c r="G1197" s="70" t="s">
        <v>581</v>
      </c>
      <c r="H1197" s="29">
        <v>45240</v>
      </c>
      <c r="M1197" s="21">
        <f t="shared" si="18"/>
        <v>10</v>
      </c>
    </row>
    <row r="1198" spans="1:13" x14ac:dyDescent="0.25">
      <c r="A1198" s="3" t="s">
        <v>210</v>
      </c>
      <c r="B1198" s="18">
        <v>45201</v>
      </c>
      <c r="C1198" s="3" t="s">
        <v>500</v>
      </c>
      <c r="D1198" s="30">
        <v>3.05</v>
      </c>
      <c r="F1198" s="70" t="s">
        <v>28</v>
      </c>
      <c r="G1198" s="70" t="s">
        <v>581</v>
      </c>
      <c r="H1198" s="29">
        <v>45240</v>
      </c>
      <c r="M1198" s="21">
        <f t="shared" si="18"/>
        <v>10</v>
      </c>
    </row>
    <row r="1199" spans="1:13" x14ac:dyDescent="0.25">
      <c r="A1199" s="3" t="s">
        <v>210</v>
      </c>
      <c r="B1199" s="18">
        <v>45202</v>
      </c>
      <c r="C1199" s="3" t="s">
        <v>500</v>
      </c>
      <c r="D1199" s="30">
        <v>2.75</v>
      </c>
      <c r="F1199" s="70" t="s">
        <v>28</v>
      </c>
      <c r="G1199" s="70" t="s">
        <v>581</v>
      </c>
      <c r="H1199" s="29">
        <v>45240</v>
      </c>
      <c r="M1199" s="21">
        <f t="shared" si="18"/>
        <v>10</v>
      </c>
    </row>
    <row r="1200" spans="1:13" x14ac:dyDescent="0.25">
      <c r="A1200" s="3" t="s">
        <v>210</v>
      </c>
      <c r="B1200" s="18">
        <v>45202</v>
      </c>
      <c r="C1200" s="3" t="s">
        <v>500</v>
      </c>
      <c r="D1200" s="30">
        <v>1</v>
      </c>
      <c r="F1200" s="70" t="s">
        <v>28</v>
      </c>
      <c r="G1200" s="70" t="s">
        <v>581</v>
      </c>
      <c r="H1200" s="29">
        <v>45240</v>
      </c>
      <c r="M1200" s="21">
        <f t="shared" si="18"/>
        <v>10</v>
      </c>
    </row>
    <row r="1201" spans="1:13" x14ac:dyDescent="0.25">
      <c r="A1201" s="3" t="s">
        <v>210</v>
      </c>
      <c r="B1201" s="18">
        <v>45202</v>
      </c>
      <c r="C1201" s="3" t="s">
        <v>500</v>
      </c>
      <c r="D1201" s="30">
        <v>2.5499999999999998</v>
      </c>
      <c r="F1201" s="70" t="s">
        <v>28</v>
      </c>
      <c r="G1201" s="70" t="s">
        <v>581</v>
      </c>
      <c r="H1201" s="29">
        <v>45240</v>
      </c>
      <c r="M1201" s="21">
        <f t="shared" si="18"/>
        <v>10</v>
      </c>
    </row>
    <row r="1202" spans="1:13" x14ac:dyDescent="0.25">
      <c r="A1202" s="3" t="s">
        <v>210</v>
      </c>
      <c r="B1202" s="18">
        <v>45202</v>
      </c>
      <c r="C1202" s="3" t="s">
        <v>500</v>
      </c>
      <c r="D1202" s="30">
        <v>1.5</v>
      </c>
      <c r="F1202" s="70" t="s">
        <v>28</v>
      </c>
      <c r="G1202" s="70" t="s">
        <v>581</v>
      </c>
      <c r="H1202" s="29">
        <v>45240</v>
      </c>
      <c r="M1202" s="21">
        <f t="shared" si="18"/>
        <v>10</v>
      </c>
    </row>
    <row r="1203" spans="1:13" x14ac:dyDescent="0.25">
      <c r="A1203" s="3" t="s">
        <v>210</v>
      </c>
      <c r="B1203" s="18">
        <v>45202</v>
      </c>
      <c r="C1203" s="3" t="s">
        <v>500</v>
      </c>
      <c r="D1203" s="30">
        <v>0.5</v>
      </c>
      <c r="F1203" s="70" t="s">
        <v>28</v>
      </c>
      <c r="G1203" s="70" t="s">
        <v>581</v>
      </c>
      <c r="H1203" s="29">
        <v>45240</v>
      </c>
      <c r="M1203" s="21">
        <f t="shared" si="18"/>
        <v>10</v>
      </c>
    </row>
    <row r="1204" spans="1:13" x14ac:dyDescent="0.25">
      <c r="A1204" s="3" t="s">
        <v>210</v>
      </c>
      <c r="B1204" s="18">
        <v>45202</v>
      </c>
      <c r="C1204" s="3" t="s">
        <v>500</v>
      </c>
      <c r="D1204" s="30">
        <v>1.8</v>
      </c>
      <c r="F1204" s="70" t="s">
        <v>28</v>
      </c>
      <c r="G1204" s="70" t="s">
        <v>581</v>
      </c>
      <c r="H1204" s="29">
        <v>45240</v>
      </c>
      <c r="M1204" s="21">
        <f t="shared" si="18"/>
        <v>10</v>
      </c>
    </row>
    <row r="1205" spans="1:13" x14ac:dyDescent="0.25">
      <c r="A1205" s="3" t="s">
        <v>210</v>
      </c>
      <c r="B1205" s="18">
        <v>45203</v>
      </c>
      <c r="C1205" s="3" t="s">
        <v>500</v>
      </c>
      <c r="D1205" s="30">
        <v>18.45</v>
      </c>
      <c r="F1205" s="70" t="s">
        <v>28</v>
      </c>
      <c r="G1205" s="70" t="s">
        <v>581</v>
      </c>
      <c r="H1205" s="29">
        <v>45240</v>
      </c>
      <c r="M1205" s="21">
        <f t="shared" si="18"/>
        <v>10</v>
      </c>
    </row>
    <row r="1206" spans="1:13" x14ac:dyDescent="0.25">
      <c r="A1206" s="3" t="s">
        <v>210</v>
      </c>
      <c r="B1206" s="18">
        <v>45203</v>
      </c>
      <c r="C1206" s="3" t="s">
        <v>500</v>
      </c>
      <c r="D1206" s="30">
        <v>3.8</v>
      </c>
      <c r="F1206" s="70" t="s">
        <v>28</v>
      </c>
      <c r="G1206" s="70" t="s">
        <v>581</v>
      </c>
      <c r="H1206" s="29">
        <v>45240</v>
      </c>
      <c r="M1206" s="21">
        <f t="shared" si="18"/>
        <v>10</v>
      </c>
    </row>
    <row r="1207" spans="1:13" x14ac:dyDescent="0.25">
      <c r="A1207" s="3" t="s">
        <v>210</v>
      </c>
      <c r="B1207" s="18">
        <v>45203</v>
      </c>
      <c r="C1207" s="3" t="s">
        <v>500</v>
      </c>
      <c r="D1207" s="30">
        <v>3.6</v>
      </c>
      <c r="F1207" s="70" t="s">
        <v>28</v>
      </c>
      <c r="G1207" s="70" t="s">
        <v>581</v>
      </c>
      <c r="H1207" s="29">
        <v>45240</v>
      </c>
      <c r="M1207" s="21">
        <f t="shared" si="18"/>
        <v>10</v>
      </c>
    </row>
    <row r="1208" spans="1:13" x14ac:dyDescent="0.25">
      <c r="A1208" s="3" t="s">
        <v>210</v>
      </c>
      <c r="B1208" s="18">
        <v>45203</v>
      </c>
      <c r="C1208" s="3" t="s">
        <v>500</v>
      </c>
      <c r="D1208" s="30">
        <v>3.6</v>
      </c>
      <c r="F1208" s="70" t="s">
        <v>28</v>
      </c>
      <c r="G1208" s="70" t="s">
        <v>581</v>
      </c>
      <c r="H1208" s="29">
        <v>45240</v>
      </c>
      <c r="M1208" s="21">
        <f t="shared" si="18"/>
        <v>10</v>
      </c>
    </row>
    <row r="1209" spans="1:13" x14ac:dyDescent="0.25">
      <c r="A1209" s="3" t="s">
        <v>210</v>
      </c>
      <c r="B1209" s="18">
        <v>45203</v>
      </c>
      <c r="C1209" s="3" t="s">
        <v>500</v>
      </c>
      <c r="D1209" s="30">
        <v>4.5999999999999996</v>
      </c>
      <c r="F1209" s="70" t="s">
        <v>28</v>
      </c>
      <c r="G1209" s="70" t="s">
        <v>581</v>
      </c>
      <c r="H1209" s="29">
        <v>45240</v>
      </c>
      <c r="M1209" s="21">
        <f t="shared" si="18"/>
        <v>10</v>
      </c>
    </row>
    <row r="1210" spans="1:13" x14ac:dyDescent="0.25">
      <c r="A1210" s="3" t="s">
        <v>210</v>
      </c>
      <c r="B1210" s="18">
        <v>45204</v>
      </c>
      <c r="C1210" s="3" t="s">
        <v>500</v>
      </c>
      <c r="D1210" s="30">
        <v>3.6</v>
      </c>
      <c r="F1210" s="70" t="s">
        <v>28</v>
      </c>
      <c r="G1210" s="70" t="s">
        <v>581</v>
      </c>
      <c r="H1210" s="29">
        <v>45240</v>
      </c>
      <c r="M1210" s="21">
        <f t="shared" si="18"/>
        <v>10</v>
      </c>
    </row>
    <row r="1211" spans="1:13" x14ac:dyDescent="0.25">
      <c r="A1211" s="3" t="s">
        <v>210</v>
      </c>
      <c r="B1211" s="18">
        <v>45204</v>
      </c>
      <c r="C1211" s="3" t="s">
        <v>500</v>
      </c>
      <c r="D1211" s="30">
        <v>23.45</v>
      </c>
      <c r="F1211" s="70" t="s">
        <v>28</v>
      </c>
      <c r="G1211" s="70" t="s">
        <v>581</v>
      </c>
      <c r="H1211" s="29">
        <v>45240</v>
      </c>
      <c r="M1211" s="21">
        <f t="shared" si="18"/>
        <v>10</v>
      </c>
    </row>
    <row r="1212" spans="1:13" x14ac:dyDescent="0.25">
      <c r="A1212" s="3" t="s">
        <v>210</v>
      </c>
      <c r="B1212" s="18">
        <v>45204</v>
      </c>
      <c r="C1212" s="3" t="s">
        <v>500</v>
      </c>
      <c r="D1212" s="30">
        <v>3.05</v>
      </c>
      <c r="F1212" s="70" t="s">
        <v>28</v>
      </c>
      <c r="G1212" s="70" t="s">
        <v>581</v>
      </c>
      <c r="H1212" s="29">
        <v>45240</v>
      </c>
      <c r="M1212" s="21">
        <f t="shared" si="18"/>
        <v>10</v>
      </c>
    </row>
    <row r="1213" spans="1:13" x14ac:dyDescent="0.25">
      <c r="A1213" s="3" t="s">
        <v>210</v>
      </c>
      <c r="B1213" s="18">
        <v>45205</v>
      </c>
      <c r="C1213" s="3" t="s">
        <v>500</v>
      </c>
      <c r="D1213" s="30">
        <v>3.3</v>
      </c>
      <c r="F1213" s="70" t="s">
        <v>28</v>
      </c>
      <c r="G1213" s="70" t="s">
        <v>581</v>
      </c>
      <c r="H1213" s="29">
        <v>45240</v>
      </c>
      <c r="M1213" s="21">
        <f t="shared" si="18"/>
        <v>10</v>
      </c>
    </row>
    <row r="1214" spans="1:13" x14ac:dyDescent="0.25">
      <c r="A1214" s="3" t="s">
        <v>210</v>
      </c>
      <c r="B1214" s="18">
        <v>45205</v>
      </c>
      <c r="C1214" s="3" t="s">
        <v>500</v>
      </c>
      <c r="D1214" s="30">
        <v>1.9</v>
      </c>
      <c r="F1214" s="70" t="s">
        <v>28</v>
      </c>
      <c r="G1214" s="70" t="s">
        <v>581</v>
      </c>
      <c r="H1214" s="29">
        <v>45240</v>
      </c>
      <c r="M1214" s="21">
        <f t="shared" si="18"/>
        <v>10</v>
      </c>
    </row>
    <row r="1215" spans="1:13" x14ac:dyDescent="0.25">
      <c r="A1215" s="3" t="s">
        <v>210</v>
      </c>
      <c r="B1215" s="18">
        <v>45205</v>
      </c>
      <c r="C1215" s="3" t="s">
        <v>500</v>
      </c>
      <c r="D1215" s="30">
        <v>1.95</v>
      </c>
      <c r="F1215" s="70" t="s">
        <v>28</v>
      </c>
      <c r="G1215" s="70" t="s">
        <v>581</v>
      </c>
      <c r="H1215" s="29">
        <v>45240</v>
      </c>
      <c r="M1215" s="21">
        <f t="shared" si="18"/>
        <v>10</v>
      </c>
    </row>
    <row r="1216" spans="1:13" x14ac:dyDescent="0.25">
      <c r="A1216" s="3" t="s">
        <v>210</v>
      </c>
      <c r="B1216" s="18">
        <v>45205</v>
      </c>
      <c r="C1216" s="3" t="s">
        <v>500</v>
      </c>
      <c r="D1216" s="30">
        <v>2.4500000000000002</v>
      </c>
      <c r="F1216" s="70" t="s">
        <v>28</v>
      </c>
      <c r="G1216" s="70" t="s">
        <v>581</v>
      </c>
      <c r="H1216" s="29">
        <v>45240</v>
      </c>
      <c r="M1216" s="21">
        <f t="shared" si="18"/>
        <v>10</v>
      </c>
    </row>
    <row r="1217" spans="1:13" x14ac:dyDescent="0.25">
      <c r="A1217" s="3" t="s">
        <v>210</v>
      </c>
      <c r="B1217" s="18">
        <v>45208</v>
      </c>
      <c r="C1217" s="3" t="s">
        <v>500</v>
      </c>
      <c r="D1217" s="30">
        <v>0.5</v>
      </c>
      <c r="F1217" s="70" t="s">
        <v>28</v>
      </c>
      <c r="G1217" s="70" t="s">
        <v>581</v>
      </c>
      <c r="H1217" s="29">
        <v>45240</v>
      </c>
      <c r="M1217" s="21">
        <f t="shared" si="18"/>
        <v>10</v>
      </c>
    </row>
    <row r="1218" spans="1:13" x14ac:dyDescent="0.25">
      <c r="A1218" s="3" t="s">
        <v>210</v>
      </c>
      <c r="B1218" s="18">
        <v>45209</v>
      </c>
      <c r="C1218" s="3" t="s">
        <v>500</v>
      </c>
      <c r="D1218" s="30">
        <v>1.9</v>
      </c>
      <c r="F1218" s="70" t="s">
        <v>28</v>
      </c>
      <c r="G1218" s="70" t="s">
        <v>581</v>
      </c>
      <c r="H1218" s="29">
        <v>45240</v>
      </c>
      <c r="M1218" s="21">
        <f t="shared" si="18"/>
        <v>10</v>
      </c>
    </row>
    <row r="1219" spans="1:13" x14ac:dyDescent="0.25">
      <c r="A1219" s="3" t="s">
        <v>210</v>
      </c>
      <c r="B1219" s="18">
        <v>45209</v>
      </c>
      <c r="C1219" s="3" t="s">
        <v>500</v>
      </c>
      <c r="D1219" s="30">
        <v>1</v>
      </c>
      <c r="F1219" s="70" t="s">
        <v>28</v>
      </c>
      <c r="G1219" s="70" t="s">
        <v>581</v>
      </c>
      <c r="H1219" s="29">
        <v>45240</v>
      </c>
      <c r="M1219" s="21">
        <f t="shared" ref="M1219:M1282" si="19">MONTH(B1219)</f>
        <v>10</v>
      </c>
    </row>
    <row r="1220" spans="1:13" x14ac:dyDescent="0.25">
      <c r="A1220" s="3" t="s">
        <v>210</v>
      </c>
      <c r="B1220" s="18">
        <v>45210</v>
      </c>
      <c r="C1220" s="3" t="s">
        <v>500</v>
      </c>
      <c r="D1220" s="30">
        <v>5.25</v>
      </c>
      <c r="F1220" s="70" t="s">
        <v>28</v>
      </c>
      <c r="G1220" s="70" t="s">
        <v>581</v>
      </c>
      <c r="H1220" s="29">
        <v>45240</v>
      </c>
      <c r="M1220" s="21">
        <f t="shared" si="19"/>
        <v>10</v>
      </c>
    </row>
    <row r="1221" spans="1:13" x14ac:dyDescent="0.25">
      <c r="A1221" s="3" t="s">
        <v>210</v>
      </c>
      <c r="B1221" s="18">
        <v>45210</v>
      </c>
      <c r="C1221" s="3" t="s">
        <v>500</v>
      </c>
      <c r="D1221" s="30">
        <v>23.45</v>
      </c>
      <c r="F1221" s="70" t="s">
        <v>28</v>
      </c>
      <c r="G1221" s="70" t="s">
        <v>581</v>
      </c>
      <c r="H1221" s="29">
        <v>45240</v>
      </c>
      <c r="M1221" s="21">
        <f t="shared" si="19"/>
        <v>10</v>
      </c>
    </row>
    <row r="1222" spans="1:13" x14ac:dyDescent="0.25">
      <c r="A1222" s="3" t="s">
        <v>210</v>
      </c>
      <c r="B1222" s="18">
        <v>45210</v>
      </c>
      <c r="C1222" s="3" t="s">
        <v>500</v>
      </c>
      <c r="D1222" s="30">
        <v>3.8</v>
      </c>
      <c r="F1222" s="70" t="s">
        <v>28</v>
      </c>
      <c r="G1222" s="70" t="s">
        <v>581</v>
      </c>
      <c r="H1222" s="29">
        <v>45240</v>
      </c>
      <c r="M1222" s="21">
        <f t="shared" si="19"/>
        <v>10</v>
      </c>
    </row>
    <row r="1223" spans="1:13" x14ac:dyDescent="0.25">
      <c r="A1223" s="3" t="s">
        <v>210</v>
      </c>
      <c r="B1223" s="18">
        <v>45210</v>
      </c>
      <c r="C1223" s="3" t="s">
        <v>500</v>
      </c>
      <c r="D1223" s="30">
        <v>7</v>
      </c>
      <c r="F1223" s="70" t="s">
        <v>28</v>
      </c>
      <c r="G1223" s="70" t="s">
        <v>581</v>
      </c>
      <c r="H1223" s="29">
        <v>45240</v>
      </c>
      <c r="M1223" s="21">
        <f t="shared" si="19"/>
        <v>10</v>
      </c>
    </row>
    <row r="1224" spans="1:13" x14ac:dyDescent="0.25">
      <c r="A1224" s="3" t="s">
        <v>210</v>
      </c>
      <c r="B1224" s="18">
        <v>45210</v>
      </c>
      <c r="C1224" s="3" t="s">
        <v>500</v>
      </c>
      <c r="D1224" s="30">
        <v>6.1</v>
      </c>
      <c r="F1224" s="70" t="s">
        <v>28</v>
      </c>
      <c r="G1224" s="70" t="s">
        <v>581</v>
      </c>
      <c r="H1224" s="29">
        <v>45240</v>
      </c>
      <c r="M1224" s="21">
        <f t="shared" si="19"/>
        <v>10</v>
      </c>
    </row>
    <row r="1225" spans="1:13" x14ac:dyDescent="0.25">
      <c r="A1225" s="3" t="s">
        <v>210</v>
      </c>
      <c r="B1225" s="18">
        <v>45210</v>
      </c>
      <c r="C1225" s="3" t="s">
        <v>500</v>
      </c>
      <c r="D1225" s="30">
        <v>3.25</v>
      </c>
      <c r="F1225" s="70" t="s">
        <v>28</v>
      </c>
      <c r="G1225" s="70" t="s">
        <v>581</v>
      </c>
      <c r="H1225" s="29">
        <v>45240</v>
      </c>
      <c r="M1225" s="21">
        <f t="shared" si="19"/>
        <v>10</v>
      </c>
    </row>
    <row r="1226" spans="1:13" x14ac:dyDescent="0.25">
      <c r="A1226" s="3" t="s">
        <v>210</v>
      </c>
      <c r="B1226" s="18">
        <v>45210</v>
      </c>
      <c r="C1226" s="3" t="s">
        <v>500</v>
      </c>
      <c r="D1226" s="30">
        <v>3.25</v>
      </c>
      <c r="F1226" s="70" t="s">
        <v>28</v>
      </c>
      <c r="G1226" s="70" t="s">
        <v>581</v>
      </c>
      <c r="H1226" s="29">
        <v>45240</v>
      </c>
      <c r="M1226" s="21">
        <f t="shared" si="19"/>
        <v>10</v>
      </c>
    </row>
    <row r="1227" spans="1:13" x14ac:dyDescent="0.25">
      <c r="A1227" s="3" t="s">
        <v>210</v>
      </c>
      <c r="B1227" s="18">
        <v>45211</v>
      </c>
      <c r="C1227" s="3" t="s">
        <v>500</v>
      </c>
      <c r="D1227" s="30">
        <v>3.05</v>
      </c>
      <c r="F1227" s="70" t="s">
        <v>28</v>
      </c>
      <c r="G1227" s="70" t="s">
        <v>581</v>
      </c>
      <c r="H1227" s="29">
        <v>45240</v>
      </c>
      <c r="M1227" s="21">
        <f t="shared" si="19"/>
        <v>10</v>
      </c>
    </row>
    <row r="1228" spans="1:13" x14ac:dyDescent="0.25">
      <c r="A1228" s="3" t="s">
        <v>210</v>
      </c>
      <c r="B1228" s="18">
        <v>45211</v>
      </c>
      <c r="C1228" s="3" t="s">
        <v>500</v>
      </c>
      <c r="D1228" s="30">
        <v>2</v>
      </c>
      <c r="F1228" s="70" t="s">
        <v>28</v>
      </c>
      <c r="G1228" s="70" t="s">
        <v>581</v>
      </c>
      <c r="H1228" s="29">
        <v>45240</v>
      </c>
      <c r="M1228" s="21">
        <f t="shared" si="19"/>
        <v>10</v>
      </c>
    </row>
    <row r="1229" spans="1:13" x14ac:dyDescent="0.25">
      <c r="A1229" s="3" t="s">
        <v>210</v>
      </c>
      <c r="B1229" s="18">
        <v>45211</v>
      </c>
      <c r="C1229" s="3" t="s">
        <v>500</v>
      </c>
      <c r="D1229" s="30">
        <v>2</v>
      </c>
      <c r="F1229" s="70" t="s">
        <v>28</v>
      </c>
      <c r="G1229" s="70" t="s">
        <v>581</v>
      </c>
      <c r="H1229" s="29">
        <v>45240</v>
      </c>
      <c r="M1229" s="21">
        <f t="shared" si="19"/>
        <v>10</v>
      </c>
    </row>
    <row r="1230" spans="1:13" x14ac:dyDescent="0.25">
      <c r="A1230" s="3" t="s">
        <v>210</v>
      </c>
      <c r="B1230" s="18">
        <v>45211</v>
      </c>
      <c r="C1230" s="3" t="s">
        <v>500</v>
      </c>
      <c r="D1230" s="30">
        <v>1</v>
      </c>
      <c r="F1230" s="70" t="s">
        <v>28</v>
      </c>
      <c r="G1230" s="70" t="s">
        <v>581</v>
      </c>
      <c r="H1230" s="29">
        <v>45240</v>
      </c>
      <c r="M1230" s="21">
        <f t="shared" si="19"/>
        <v>10</v>
      </c>
    </row>
    <row r="1231" spans="1:13" x14ac:dyDescent="0.25">
      <c r="A1231" s="3" t="s">
        <v>210</v>
      </c>
      <c r="B1231" s="18">
        <v>45212</v>
      </c>
      <c r="C1231" s="3" t="s">
        <v>500</v>
      </c>
      <c r="D1231" s="30">
        <v>4.05</v>
      </c>
      <c r="F1231" s="70" t="s">
        <v>28</v>
      </c>
      <c r="G1231" s="70" t="s">
        <v>581</v>
      </c>
      <c r="H1231" s="29">
        <v>45240</v>
      </c>
      <c r="M1231" s="21">
        <f t="shared" si="19"/>
        <v>10</v>
      </c>
    </row>
    <row r="1232" spans="1:13" x14ac:dyDescent="0.25">
      <c r="A1232" s="3" t="s">
        <v>210</v>
      </c>
      <c r="B1232" s="18">
        <v>45212</v>
      </c>
      <c r="C1232" s="3" t="s">
        <v>500</v>
      </c>
      <c r="D1232" s="30">
        <v>4.05</v>
      </c>
      <c r="F1232" s="70" t="s">
        <v>28</v>
      </c>
      <c r="G1232" s="70" t="s">
        <v>581</v>
      </c>
      <c r="H1232" s="29">
        <v>45240</v>
      </c>
      <c r="M1232" s="21">
        <f t="shared" si="19"/>
        <v>10</v>
      </c>
    </row>
    <row r="1233" spans="1:13" x14ac:dyDescent="0.25">
      <c r="A1233" s="3" t="s">
        <v>210</v>
      </c>
      <c r="B1233" s="18">
        <v>45212</v>
      </c>
      <c r="C1233" s="3" t="s">
        <v>500</v>
      </c>
      <c r="D1233" s="30">
        <v>0.85</v>
      </c>
      <c r="F1233" s="70" t="s">
        <v>28</v>
      </c>
      <c r="G1233" s="70" t="s">
        <v>581</v>
      </c>
      <c r="H1233" s="29">
        <v>45240</v>
      </c>
      <c r="M1233" s="21">
        <f t="shared" si="19"/>
        <v>10</v>
      </c>
    </row>
    <row r="1234" spans="1:13" x14ac:dyDescent="0.25">
      <c r="A1234" s="3" t="s">
        <v>210</v>
      </c>
      <c r="B1234" s="18">
        <v>45212</v>
      </c>
      <c r="C1234" s="3" t="s">
        <v>500</v>
      </c>
      <c r="D1234" s="30">
        <v>3.05</v>
      </c>
      <c r="F1234" s="70" t="s">
        <v>28</v>
      </c>
      <c r="G1234" s="70" t="s">
        <v>581</v>
      </c>
      <c r="H1234" s="29">
        <v>45240</v>
      </c>
      <c r="M1234" s="21">
        <f t="shared" si="19"/>
        <v>10</v>
      </c>
    </row>
    <row r="1235" spans="1:13" x14ac:dyDescent="0.25">
      <c r="A1235" s="3" t="s">
        <v>210</v>
      </c>
      <c r="B1235" s="18">
        <v>45212</v>
      </c>
      <c r="C1235" s="3" t="s">
        <v>500</v>
      </c>
      <c r="D1235" s="30">
        <v>1</v>
      </c>
      <c r="F1235" s="70" t="s">
        <v>28</v>
      </c>
      <c r="G1235" s="70" t="s">
        <v>581</v>
      </c>
      <c r="H1235" s="29">
        <v>45240</v>
      </c>
      <c r="M1235" s="21">
        <f t="shared" si="19"/>
        <v>10</v>
      </c>
    </row>
    <row r="1236" spans="1:13" x14ac:dyDescent="0.25">
      <c r="A1236" s="3" t="s">
        <v>210</v>
      </c>
      <c r="B1236" s="18">
        <v>45215</v>
      </c>
      <c r="C1236" s="3" t="s">
        <v>500</v>
      </c>
      <c r="D1236" s="30">
        <v>5.25</v>
      </c>
      <c r="F1236" s="70" t="s">
        <v>28</v>
      </c>
      <c r="G1236" s="70" t="s">
        <v>581</v>
      </c>
      <c r="H1236" s="29">
        <v>45240</v>
      </c>
      <c r="M1236" s="21">
        <f t="shared" si="19"/>
        <v>10</v>
      </c>
    </row>
    <row r="1237" spans="1:13" x14ac:dyDescent="0.25">
      <c r="A1237" s="3" t="s">
        <v>210</v>
      </c>
      <c r="B1237" s="18">
        <v>45215</v>
      </c>
      <c r="C1237" s="3" t="s">
        <v>500</v>
      </c>
      <c r="D1237" s="30">
        <v>2.8</v>
      </c>
      <c r="F1237" s="70" t="s">
        <v>28</v>
      </c>
      <c r="G1237" s="70" t="s">
        <v>581</v>
      </c>
      <c r="H1237" s="29">
        <v>45240</v>
      </c>
      <c r="M1237" s="21">
        <f t="shared" si="19"/>
        <v>10</v>
      </c>
    </row>
    <row r="1238" spans="1:13" x14ac:dyDescent="0.25">
      <c r="A1238" s="3" t="s">
        <v>210</v>
      </c>
      <c r="B1238" s="18">
        <v>45215</v>
      </c>
      <c r="C1238" s="3" t="s">
        <v>500</v>
      </c>
      <c r="D1238" s="30">
        <v>0.5</v>
      </c>
      <c r="F1238" s="70" t="s">
        <v>28</v>
      </c>
      <c r="G1238" s="70" t="s">
        <v>581</v>
      </c>
      <c r="H1238" s="29">
        <v>45240</v>
      </c>
      <c r="M1238" s="21">
        <f t="shared" si="19"/>
        <v>10</v>
      </c>
    </row>
    <row r="1239" spans="1:13" x14ac:dyDescent="0.25">
      <c r="A1239" s="3" t="s">
        <v>210</v>
      </c>
      <c r="B1239" s="18">
        <v>45216</v>
      </c>
      <c r="C1239" s="3" t="s">
        <v>500</v>
      </c>
      <c r="D1239" s="30">
        <v>0.7</v>
      </c>
      <c r="F1239" s="70" t="s">
        <v>28</v>
      </c>
      <c r="G1239" s="70" t="s">
        <v>581</v>
      </c>
      <c r="H1239" s="29">
        <v>45240</v>
      </c>
      <c r="M1239" s="21">
        <f t="shared" si="19"/>
        <v>10</v>
      </c>
    </row>
    <row r="1240" spans="1:13" x14ac:dyDescent="0.25">
      <c r="A1240" s="3" t="s">
        <v>210</v>
      </c>
      <c r="B1240" s="18">
        <v>45216</v>
      </c>
      <c r="C1240" s="3" t="s">
        <v>500</v>
      </c>
      <c r="D1240" s="30">
        <v>0.7</v>
      </c>
      <c r="F1240" s="70" t="s">
        <v>28</v>
      </c>
      <c r="G1240" s="70" t="s">
        <v>581</v>
      </c>
      <c r="H1240" s="29">
        <v>45240</v>
      </c>
      <c r="M1240" s="21">
        <f t="shared" si="19"/>
        <v>10</v>
      </c>
    </row>
    <row r="1241" spans="1:13" x14ac:dyDescent="0.25">
      <c r="A1241" s="3" t="s">
        <v>210</v>
      </c>
      <c r="B1241" s="18">
        <v>45217</v>
      </c>
      <c r="C1241" s="3" t="s">
        <v>500</v>
      </c>
      <c r="D1241" s="30">
        <v>15.15</v>
      </c>
      <c r="F1241" s="70" t="s">
        <v>28</v>
      </c>
      <c r="G1241" s="70" t="s">
        <v>581</v>
      </c>
      <c r="H1241" s="29">
        <v>45240</v>
      </c>
      <c r="M1241" s="21">
        <f t="shared" si="19"/>
        <v>10</v>
      </c>
    </row>
    <row r="1242" spans="1:13" x14ac:dyDescent="0.25">
      <c r="A1242" s="3" t="s">
        <v>210</v>
      </c>
      <c r="B1242" s="18">
        <v>45218</v>
      </c>
      <c r="C1242" s="3" t="s">
        <v>500</v>
      </c>
      <c r="D1242" s="30">
        <v>3.5</v>
      </c>
      <c r="F1242" s="70" t="s">
        <v>28</v>
      </c>
      <c r="G1242" s="70" t="s">
        <v>581</v>
      </c>
      <c r="H1242" s="29">
        <v>45240</v>
      </c>
      <c r="M1242" s="21">
        <f t="shared" si="19"/>
        <v>10</v>
      </c>
    </row>
    <row r="1243" spans="1:13" x14ac:dyDescent="0.25">
      <c r="A1243" s="3" t="s">
        <v>210</v>
      </c>
      <c r="B1243" s="18">
        <v>45218</v>
      </c>
      <c r="C1243" s="3" t="s">
        <v>500</v>
      </c>
      <c r="D1243" s="30">
        <v>1.1000000000000001</v>
      </c>
      <c r="F1243" s="70" t="s">
        <v>28</v>
      </c>
      <c r="G1243" s="70" t="s">
        <v>581</v>
      </c>
      <c r="H1243" s="29">
        <v>45240</v>
      </c>
      <c r="M1243" s="21">
        <f t="shared" si="19"/>
        <v>10</v>
      </c>
    </row>
    <row r="1244" spans="1:13" x14ac:dyDescent="0.25">
      <c r="A1244" s="3" t="s">
        <v>210</v>
      </c>
      <c r="B1244" s="18">
        <v>45219</v>
      </c>
      <c r="C1244" s="3" t="s">
        <v>500</v>
      </c>
      <c r="D1244" s="30">
        <v>0.5</v>
      </c>
      <c r="F1244" s="70" t="s">
        <v>28</v>
      </c>
      <c r="G1244" s="70" t="s">
        <v>581</v>
      </c>
      <c r="H1244" s="29">
        <v>45240</v>
      </c>
      <c r="M1244" s="21">
        <f t="shared" si="19"/>
        <v>10</v>
      </c>
    </row>
    <row r="1245" spans="1:13" x14ac:dyDescent="0.25">
      <c r="A1245" s="3" t="s">
        <v>210</v>
      </c>
      <c r="B1245" s="18">
        <v>45219</v>
      </c>
      <c r="C1245" s="3" t="s">
        <v>500</v>
      </c>
      <c r="D1245" s="30">
        <v>1.7</v>
      </c>
      <c r="F1245" s="70" t="s">
        <v>28</v>
      </c>
      <c r="G1245" s="70" t="s">
        <v>581</v>
      </c>
      <c r="H1245" s="29">
        <v>45240</v>
      </c>
      <c r="M1245" s="21">
        <f t="shared" si="19"/>
        <v>10</v>
      </c>
    </row>
    <row r="1246" spans="1:13" x14ac:dyDescent="0.25">
      <c r="A1246" s="3" t="s">
        <v>210</v>
      </c>
      <c r="B1246" s="18">
        <v>45223</v>
      </c>
      <c r="C1246" s="3" t="s">
        <v>500</v>
      </c>
      <c r="D1246" s="30">
        <v>0.4</v>
      </c>
      <c r="F1246" s="70" t="s">
        <v>28</v>
      </c>
      <c r="G1246" s="70" t="s">
        <v>581</v>
      </c>
      <c r="H1246" s="29">
        <v>45240</v>
      </c>
      <c r="M1246" s="21">
        <f t="shared" si="19"/>
        <v>10</v>
      </c>
    </row>
    <row r="1247" spans="1:13" x14ac:dyDescent="0.25">
      <c r="A1247" s="3" t="s">
        <v>210</v>
      </c>
      <c r="B1247" s="18">
        <v>45229</v>
      </c>
      <c r="C1247" s="3" t="s">
        <v>500</v>
      </c>
      <c r="D1247" s="30">
        <v>1</v>
      </c>
      <c r="F1247" s="70" t="s">
        <v>28</v>
      </c>
      <c r="G1247" s="70" t="s">
        <v>581</v>
      </c>
      <c r="H1247" s="29">
        <v>45240</v>
      </c>
      <c r="M1247" s="21">
        <f t="shared" si="19"/>
        <v>10</v>
      </c>
    </row>
    <row r="1248" spans="1:13" x14ac:dyDescent="0.25">
      <c r="A1248" s="3" t="s">
        <v>210</v>
      </c>
      <c r="B1248" s="18">
        <v>45230</v>
      </c>
      <c r="C1248" s="3" t="s">
        <v>500</v>
      </c>
      <c r="D1248" s="30">
        <v>0.7</v>
      </c>
      <c r="F1248" s="70" t="s">
        <v>28</v>
      </c>
      <c r="G1248" s="70" t="s">
        <v>581</v>
      </c>
      <c r="H1248" s="29">
        <v>45240</v>
      </c>
      <c r="M1248" s="21">
        <f t="shared" si="19"/>
        <v>10</v>
      </c>
    </row>
    <row r="1249" spans="1:13" x14ac:dyDescent="0.25">
      <c r="A1249" s="3" t="s">
        <v>210</v>
      </c>
      <c r="B1249" s="18">
        <v>45230</v>
      </c>
      <c r="C1249" s="3" t="s">
        <v>500</v>
      </c>
      <c r="D1249" s="30">
        <v>150.80000000000001</v>
      </c>
      <c r="F1249" s="70" t="s">
        <v>28</v>
      </c>
      <c r="G1249" s="70" t="s">
        <v>581</v>
      </c>
      <c r="H1249" s="29">
        <v>45240</v>
      </c>
      <c r="M1249" s="21">
        <f t="shared" si="19"/>
        <v>10</v>
      </c>
    </row>
    <row r="1250" spans="1:13" x14ac:dyDescent="0.25">
      <c r="A1250" s="3" t="s">
        <v>210</v>
      </c>
      <c r="B1250" s="18">
        <v>45233</v>
      </c>
      <c r="C1250" s="3" t="s">
        <v>500</v>
      </c>
      <c r="D1250" s="30">
        <v>1</v>
      </c>
      <c r="F1250" s="70" t="s">
        <v>28</v>
      </c>
      <c r="G1250" s="70" t="s">
        <v>581</v>
      </c>
      <c r="H1250" s="29">
        <v>45240</v>
      </c>
      <c r="M1250" s="21">
        <f t="shared" si="19"/>
        <v>11</v>
      </c>
    </row>
    <row r="1251" spans="1:13" x14ac:dyDescent="0.25">
      <c r="A1251" s="3" t="s">
        <v>210</v>
      </c>
      <c r="B1251" s="18">
        <v>45234</v>
      </c>
      <c r="C1251" s="3" t="s">
        <v>500</v>
      </c>
      <c r="D1251" s="30">
        <v>1.5</v>
      </c>
      <c r="F1251" s="70" t="s">
        <v>28</v>
      </c>
      <c r="G1251" s="70" t="s">
        <v>581</v>
      </c>
      <c r="H1251" s="29">
        <v>45240</v>
      </c>
      <c r="M1251" s="21">
        <f t="shared" si="19"/>
        <v>11</v>
      </c>
    </row>
    <row r="1252" spans="1:13" x14ac:dyDescent="0.25">
      <c r="A1252" s="3" t="s">
        <v>210</v>
      </c>
      <c r="B1252" s="18">
        <v>45236</v>
      </c>
      <c r="C1252" s="3" t="s">
        <v>500</v>
      </c>
      <c r="D1252" s="30">
        <v>1</v>
      </c>
      <c r="F1252" s="70" t="s">
        <v>28</v>
      </c>
      <c r="G1252" s="70" t="s">
        <v>581</v>
      </c>
      <c r="H1252" s="29">
        <v>45240</v>
      </c>
      <c r="M1252" s="21">
        <f t="shared" si="19"/>
        <v>11</v>
      </c>
    </row>
    <row r="1253" spans="1:13" x14ac:dyDescent="0.25">
      <c r="A1253" s="3" t="s">
        <v>210</v>
      </c>
      <c r="B1253" s="18">
        <v>45238</v>
      </c>
      <c r="C1253" s="3" t="s">
        <v>500</v>
      </c>
      <c r="D1253" s="30">
        <v>3.5</v>
      </c>
      <c r="E1253" s="24" t="s">
        <v>582</v>
      </c>
      <c r="F1253" s="70" t="s">
        <v>28</v>
      </c>
      <c r="G1253" s="70" t="s">
        <v>581</v>
      </c>
      <c r="H1253" s="29">
        <v>45240</v>
      </c>
      <c r="M1253" s="21">
        <f t="shared" si="19"/>
        <v>11</v>
      </c>
    </row>
    <row r="1254" spans="1:13" x14ac:dyDescent="0.25">
      <c r="A1254" s="3" t="s">
        <v>64</v>
      </c>
      <c r="B1254" s="18">
        <v>45218</v>
      </c>
      <c r="C1254" s="3" t="s">
        <v>500</v>
      </c>
      <c r="D1254" s="30">
        <v>3.05</v>
      </c>
      <c r="F1254" s="70" t="s">
        <v>28</v>
      </c>
      <c r="G1254" s="70" t="s">
        <v>583</v>
      </c>
      <c r="H1254" s="29">
        <v>45240</v>
      </c>
      <c r="I1254" s="22">
        <v>45232</v>
      </c>
      <c r="J1254" s="22">
        <v>45239</v>
      </c>
      <c r="M1254" s="21">
        <f t="shared" si="19"/>
        <v>10</v>
      </c>
    </row>
    <row r="1255" spans="1:13" x14ac:dyDescent="0.25">
      <c r="A1255" s="3" t="s">
        <v>64</v>
      </c>
      <c r="B1255" s="18">
        <v>45239</v>
      </c>
      <c r="C1255" s="3" t="s">
        <v>500</v>
      </c>
      <c r="D1255" s="30">
        <v>2.5</v>
      </c>
      <c r="F1255" s="70" t="s">
        <v>28</v>
      </c>
      <c r="G1255" s="70" t="s">
        <v>583</v>
      </c>
      <c r="H1255" s="29">
        <v>45240</v>
      </c>
      <c r="I1255" s="22">
        <v>45232</v>
      </c>
      <c r="J1255" s="22">
        <v>45239</v>
      </c>
      <c r="M1255" s="21">
        <f t="shared" si="19"/>
        <v>11</v>
      </c>
    </row>
    <row r="1256" spans="1:13" x14ac:dyDescent="0.25">
      <c r="A1256" s="3" t="s">
        <v>64</v>
      </c>
      <c r="B1256" s="18">
        <v>45239</v>
      </c>
      <c r="C1256" s="3" t="s">
        <v>500</v>
      </c>
      <c r="D1256" s="30">
        <v>1.05</v>
      </c>
      <c r="F1256" s="70" t="s">
        <v>28</v>
      </c>
      <c r="G1256" s="70" t="s">
        <v>583</v>
      </c>
      <c r="H1256" s="29">
        <v>45240</v>
      </c>
      <c r="I1256" s="22">
        <v>45232</v>
      </c>
      <c r="J1256" s="22">
        <v>45239</v>
      </c>
      <c r="M1256" s="21">
        <f t="shared" si="19"/>
        <v>11</v>
      </c>
    </row>
    <row r="1257" spans="1:13" x14ac:dyDescent="0.25">
      <c r="A1257" s="3" t="s">
        <v>64</v>
      </c>
      <c r="B1257" s="18">
        <v>45232</v>
      </c>
      <c r="C1257" s="3" t="s">
        <v>23</v>
      </c>
      <c r="D1257" s="30">
        <v>15</v>
      </c>
      <c r="F1257" s="70" t="s">
        <v>28</v>
      </c>
      <c r="G1257" s="70" t="s">
        <v>583</v>
      </c>
      <c r="H1257" s="29">
        <v>45240</v>
      </c>
      <c r="I1257" s="22">
        <v>45232</v>
      </c>
      <c r="J1257" s="22">
        <v>45239</v>
      </c>
      <c r="M1257" s="21">
        <f t="shared" si="19"/>
        <v>11</v>
      </c>
    </row>
    <row r="1258" spans="1:13" x14ac:dyDescent="0.25">
      <c r="A1258" s="3" t="s">
        <v>64</v>
      </c>
      <c r="B1258" s="18">
        <v>45234</v>
      </c>
      <c r="C1258" s="3" t="s">
        <v>23</v>
      </c>
      <c r="D1258" s="30">
        <v>4.38</v>
      </c>
      <c r="F1258" s="70" t="s">
        <v>28</v>
      </c>
      <c r="G1258" s="70" t="s">
        <v>583</v>
      </c>
      <c r="H1258" s="29">
        <v>45240</v>
      </c>
      <c r="I1258" s="22">
        <v>45232</v>
      </c>
      <c r="J1258" s="22">
        <v>45239</v>
      </c>
      <c r="M1258" s="21">
        <f t="shared" si="19"/>
        <v>11</v>
      </c>
    </row>
    <row r="1259" spans="1:13" x14ac:dyDescent="0.25">
      <c r="A1259" s="3" t="s">
        <v>64</v>
      </c>
      <c r="B1259" s="18">
        <v>45239</v>
      </c>
      <c r="C1259" s="3" t="s">
        <v>44</v>
      </c>
      <c r="D1259" s="30">
        <v>131.69999999999999</v>
      </c>
      <c r="F1259" s="70" t="s">
        <v>28</v>
      </c>
      <c r="G1259" s="70" t="s">
        <v>583</v>
      </c>
      <c r="H1259" s="29">
        <v>45240</v>
      </c>
      <c r="I1259" s="22">
        <v>45232</v>
      </c>
      <c r="J1259" s="22">
        <v>45239</v>
      </c>
      <c r="M1259" s="21">
        <f t="shared" si="19"/>
        <v>11</v>
      </c>
    </row>
    <row r="1260" spans="1:13" x14ac:dyDescent="0.25">
      <c r="A1260" s="3" t="s">
        <v>64</v>
      </c>
      <c r="B1260" s="18">
        <v>45237</v>
      </c>
      <c r="C1260" s="3" t="s">
        <v>22</v>
      </c>
      <c r="D1260" s="30">
        <v>117.25</v>
      </c>
      <c r="F1260" s="70" t="s">
        <v>28</v>
      </c>
      <c r="G1260" s="70" t="s">
        <v>583</v>
      </c>
      <c r="H1260" s="29">
        <v>45240</v>
      </c>
      <c r="I1260" s="22">
        <v>45232</v>
      </c>
      <c r="J1260" s="22">
        <v>45239</v>
      </c>
      <c r="M1260" s="21">
        <f t="shared" si="19"/>
        <v>11</v>
      </c>
    </row>
    <row r="1261" spans="1:13" x14ac:dyDescent="0.25">
      <c r="A1261" s="3" t="s">
        <v>283</v>
      </c>
      <c r="B1261" s="18">
        <v>45240</v>
      </c>
      <c r="C1261" s="3" t="s">
        <v>22</v>
      </c>
      <c r="D1261" s="30">
        <v>50</v>
      </c>
      <c r="E1261" s="24" t="s">
        <v>584</v>
      </c>
      <c r="F1261" s="70" t="s">
        <v>28</v>
      </c>
      <c r="G1261" s="70" t="s">
        <v>590</v>
      </c>
      <c r="H1261" s="29">
        <v>45240</v>
      </c>
      <c r="M1261" s="21">
        <f t="shared" si="19"/>
        <v>11</v>
      </c>
    </row>
    <row r="1262" spans="1:13" x14ac:dyDescent="0.25">
      <c r="A1262" s="3" t="s">
        <v>283</v>
      </c>
      <c r="B1262" s="18">
        <v>45240</v>
      </c>
      <c r="C1262" s="3" t="s">
        <v>327</v>
      </c>
      <c r="D1262" s="30">
        <v>19.95</v>
      </c>
      <c r="E1262" s="24" t="s">
        <v>585</v>
      </c>
      <c r="F1262" s="70" t="s">
        <v>28</v>
      </c>
      <c r="G1262" s="70" t="s">
        <v>590</v>
      </c>
      <c r="H1262" s="29">
        <v>45240</v>
      </c>
      <c r="M1262" s="21">
        <f t="shared" si="19"/>
        <v>11</v>
      </c>
    </row>
    <row r="1263" spans="1:13" x14ac:dyDescent="0.25">
      <c r="A1263" s="3" t="s">
        <v>283</v>
      </c>
      <c r="B1263" s="18">
        <v>45226</v>
      </c>
      <c r="C1263" s="3" t="s">
        <v>410</v>
      </c>
      <c r="D1263" s="30">
        <f>88*0.23</f>
        <v>20.240000000000002</v>
      </c>
      <c r="E1263" s="24" t="s">
        <v>586</v>
      </c>
      <c r="F1263" s="70" t="s">
        <v>28</v>
      </c>
      <c r="G1263" s="70" t="s">
        <v>590</v>
      </c>
      <c r="H1263" s="29">
        <v>45240</v>
      </c>
      <c r="M1263" s="21">
        <f t="shared" si="19"/>
        <v>10</v>
      </c>
    </row>
    <row r="1264" spans="1:13" x14ac:dyDescent="0.25">
      <c r="A1264" s="3" t="s">
        <v>283</v>
      </c>
      <c r="B1264" s="18">
        <v>45236</v>
      </c>
      <c r="C1264" s="3" t="s">
        <v>327</v>
      </c>
      <c r="D1264" s="30">
        <v>170</v>
      </c>
      <c r="E1264" s="24" t="s">
        <v>506</v>
      </c>
      <c r="F1264" s="70" t="s">
        <v>28</v>
      </c>
      <c r="G1264" s="70" t="s">
        <v>590</v>
      </c>
      <c r="H1264" s="29">
        <v>45240</v>
      </c>
      <c r="M1264" s="21">
        <f t="shared" si="19"/>
        <v>11</v>
      </c>
    </row>
    <row r="1265" spans="1:13" x14ac:dyDescent="0.25">
      <c r="A1265" s="3" t="s">
        <v>283</v>
      </c>
      <c r="B1265" s="18">
        <v>45240</v>
      </c>
      <c r="C1265" s="3" t="s">
        <v>327</v>
      </c>
      <c r="D1265" s="30">
        <v>3.9</v>
      </c>
      <c r="E1265" s="24" t="s">
        <v>134</v>
      </c>
      <c r="F1265" s="70" t="s">
        <v>28</v>
      </c>
      <c r="G1265" s="70" t="s">
        <v>590</v>
      </c>
      <c r="H1265" s="29">
        <v>45240</v>
      </c>
      <c r="M1265" s="21">
        <f t="shared" si="19"/>
        <v>11</v>
      </c>
    </row>
    <row r="1266" spans="1:13" x14ac:dyDescent="0.25">
      <c r="A1266" s="3" t="s">
        <v>283</v>
      </c>
      <c r="B1266" s="18">
        <v>45233</v>
      </c>
      <c r="C1266" s="3" t="s">
        <v>327</v>
      </c>
      <c r="D1266" s="30">
        <v>30</v>
      </c>
      <c r="E1266" s="24" t="s">
        <v>587</v>
      </c>
      <c r="F1266" s="70" t="s">
        <v>28</v>
      </c>
      <c r="G1266" s="70" t="s">
        <v>590</v>
      </c>
      <c r="H1266" s="29">
        <v>45240</v>
      </c>
      <c r="M1266" s="21">
        <f t="shared" si="19"/>
        <v>11</v>
      </c>
    </row>
    <row r="1267" spans="1:13" x14ac:dyDescent="0.25">
      <c r="A1267" s="3" t="s">
        <v>283</v>
      </c>
      <c r="B1267" s="18">
        <v>45240</v>
      </c>
      <c r="C1267" s="3" t="s">
        <v>327</v>
      </c>
      <c r="D1267" s="30">
        <v>13.16</v>
      </c>
      <c r="E1267" s="24" t="s">
        <v>588</v>
      </c>
      <c r="F1267" s="70" t="s">
        <v>28</v>
      </c>
      <c r="G1267" s="70" t="s">
        <v>590</v>
      </c>
      <c r="H1267" s="29">
        <v>45240</v>
      </c>
      <c r="M1267" s="21">
        <f t="shared" si="19"/>
        <v>11</v>
      </c>
    </row>
    <row r="1268" spans="1:13" x14ac:dyDescent="0.25">
      <c r="A1268" s="3" t="s">
        <v>283</v>
      </c>
      <c r="B1268" s="18">
        <v>45231</v>
      </c>
      <c r="C1268" s="3" t="s">
        <v>502</v>
      </c>
      <c r="D1268" s="30">
        <v>35.200000000000003</v>
      </c>
      <c r="E1268" s="24" t="s">
        <v>589</v>
      </c>
      <c r="F1268" s="70" t="s">
        <v>28</v>
      </c>
      <c r="G1268" s="70" t="s">
        <v>590</v>
      </c>
      <c r="H1268" s="29">
        <v>45240</v>
      </c>
      <c r="M1268" s="21">
        <f t="shared" si="19"/>
        <v>11</v>
      </c>
    </row>
    <row r="1269" spans="1:13" x14ac:dyDescent="0.25">
      <c r="A1269" s="3" t="s">
        <v>287</v>
      </c>
      <c r="B1269" s="18">
        <v>45240</v>
      </c>
      <c r="C1269" s="3" t="s">
        <v>340</v>
      </c>
      <c r="D1269" s="30">
        <f>108*4+210*5</f>
        <v>1482</v>
      </c>
      <c r="E1269" s="24" t="s">
        <v>591</v>
      </c>
      <c r="F1269" s="70" t="s">
        <v>28</v>
      </c>
      <c r="G1269" s="70" t="s">
        <v>592</v>
      </c>
      <c r="H1269" s="29">
        <v>45240</v>
      </c>
      <c r="M1269" s="21">
        <f t="shared" si="19"/>
        <v>11</v>
      </c>
    </row>
    <row r="1270" spans="1:13" x14ac:dyDescent="0.25">
      <c r="A1270" s="3" t="s">
        <v>285</v>
      </c>
      <c r="B1270" s="18">
        <v>45241</v>
      </c>
      <c r="C1270" s="3" t="s">
        <v>433</v>
      </c>
      <c r="D1270" s="30">
        <v>137.33000000000001</v>
      </c>
      <c r="E1270" s="24" t="s">
        <v>593</v>
      </c>
      <c r="F1270" s="70" t="s">
        <v>28</v>
      </c>
      <c r="G1270" s="70" t="s">
        <v>597</v>
      </c>
      <c r="H1270" s="29">
        <v>45240</v>
      </c>
      <c r="M1270" s="21">
        <f t="shared" si="19"/>
        <v>11</v>
      </c>
    </row>
    <row r="1271" spans="1:13" x14ac:dyDescent="0.25">
      <c r="A1271" s="3" t="s">
        <v>285</v>
      </c>
      <c r="B1271" s="18">
        <v>45243</v>
      </c>
      <c r="C1271" s="3" t="s">
        <v>433</v>
      </c>
      <c r="D1271" s="30">
        <v>216.66</v>
      </c>
      <c r="E1271" s="24" t="s">
        <v>594</v>
      </c>
      <c r="F1271" s="70" t="s">
        <v>28</v>
      </c>
      <c r="G1271" s="70" t="s">
        <v>597</v>
      </c>
      <c r="H1271" s="29">
        <v>45240</v>
      </c>
      <c r="M1271" s="21">
        <f t="shared" si="19"/>
        <v>11</v>
      </c>
    </row>
    <row r="1272" spans="1:13" x14ac:dyDescent="0.25">
      <c r="A1272" s="3" t="s">
        <v>285</v>
      </c>
      <c r="B1272" s="18">
        <v>45246</v>
      </c>
      <c r="C1272" s="3" t="s">
        <v>433</v>
      </c>
      <c r="D1272" s="30">
        <v>140.07</v>
      </c>
      <c r="E1272" s="24" t="s">
        <v>595</v>
      </c>
      <c r="F1272" s="70" t="s">
        <v>28</v>
      </c>
      <c r="G1272" s="70" t="s">
        <v>597</v>
      </c>
      <c r="H1272" s="29">
        <v>45240</v>
      </c>
      <c r="M1272" s="21">
        <f t="shared" si="19"/>
        <v>11</v>
      </c>
    </row>
    <row r="1273" spans="1:13" x14ac:dyDescent="0.25">
      <c r="A1273" s="3" t="s">
        <v>285</v>
      </c>
      <c r="B1273" s="18">
        <v>45247</v>
      </c>
      <c r="C1273" s="3" t="s">
        <v>433</v>
      </c>
      <c r="D1273" s="30">
        <v>73.849999999999994</v>
      </c>
      <c r="E1273" s="24" t="s">
        <v>596</v>
      </c>
      <c r="F1273" s="70" t="s">
        <v>28</v>
      </c>
      <c r="G1273" s="70" t="s">
        <v>597</v>
      </c>
      <c r="H1273" s="29">
        <v>45240</v>
      </c>
      <c r="M1273" s="21">
        <f t="shared" si="19"/>
        <v>11</v>
      </c>
    </row>
    <row r="1274" spans="1:13" x14ac:dyDescent="0.25">
      <c r="A1274" s="3" t="s">
        <v>29</v>
      </c>
      <c r="B1274" s="18">
        <v>45238</v>
      </c>
      <c r="C1274" s="3" t="s">
        <v>500</v>
      </c>
      <c r="D1274" s="30">
        <v>3.15</v>
      </c>
      <c r="F1274" s="70" t="s">
        <v>28</v>
      </c>
      <c r="G1274" s="70" t="s">
        <v>598</v>
      </c>
      <c r="H1274" s="29">
        <v>45240</v>
      </c>
      <c r="I1274" s="22">
        <v>45236</v>
      </c>
      <c r="J1274" s="22">
        <v>45240</v>
      </c>
      <c r="M1274" s="21">
        <f t="shared" si="19"/>
        <v>11</v>
      </c>
    </row>
    <row r="1275" spans="1:13" x14ac:dyDescent="0.25">
      <c r="A1275" s="3" t="s">
        <v>29</v>
      </c>
      <c r="B1275" s="18">
        <v>45237</v>
      </c>
      <c r="C1275" s="3" t="s">
        <v>500</v>
      </c>
      <c r="D1275" s="30">
        <v>1.1000000000000001</v>
      </c>
      <c r="F1275" s="70" t="s">
        <v>28</v>
      </c>
      <c r="G1275" s="70" t="s">
        <v>598</v>
      </c>
      <c r="H1275" s="29">
        <v>45240</v>
      </c>
      <c r="I1275" s="22">
        <v>45236</v>
      </c>
      <c r="J1275" s="22">
        <v>45240</v>
      </c>
      <c r="M1275" s="21">
        <f t="shared" si="19"/>
        <v>11</v>
      </c>
    </row>
    <row r="1276" spans="1:13" x14ac:dyDescent="0.25">
      <c r="A1276" s="3" t="s">
        <v>29</v>
      </c>
      <c r="B1276" s="18">
        <v>45234</v>
      </c>
      <c r="C1276" s="3" t="s">
        <v>23</v>
      </c>
      <c r="D1276" s="30">
        <v>5.5</v>
      </c>
      <c r="F1276" s="70" t="s">
        <v>28</v>
      </c>
      <c r="G1276" s="70" t="s">
        <v>598</v>
      </c>
      <c r="H1276" s="29">
        <v>45240</v>
      </c>
      <c r="I1276" s="22">
        <v>45236</v>
      </c>
      <c r="J1276" s="22">
        <v>45240</v>
      </c>
      <c r="M1276" s="21">
        <f t="shared" si="19"/>
        <v>11</v>
      </c>
    </row>
    <row r="1277" spans="1:13" x14ac:dyDescent="0.25">
      <c r="A1277" s="3" t="s">
        <v>29</v>
      </c>
      <c r="B1277" s="18">
        <v>45234</v>
      </c>
      <c r="C1277" s="3" t="s">
        <v>23</v>
      </c>
      <c r="D1277" s="30">
        <v>15</v>
      </c>
      <c r="E1277" s="24" t="s">
        <v>600</v>
      </c>
      <c r="F1277" s="70" t="s">
        <v>28</v>
      </c>
      <c r="G1277" s="70" t="s">
        <v>598</v>
      </c>
      <c r="H1277" s="29">
        <v>45240</v>
      </c>
      <c r="I1277" s="22">
        <v>45236</v>
      </c>
      <c r="J1277" s="22">
        <v>45240</v>
      </c>
      <c r="M1277" s="21">
        <f t="shared" si="19"/>
        <v>11</v>
      </c>
    </row>
    <row r="1278" spans="1:13" x14ac:dyDescent="0.25">
      <c r="A1278" s="3" t="s">
        <v>29</v>
      </c>
      <c r="B1278" s="18">
        <v>45236</v>
      </c>
      <c r="C1278" s="3" t="s">
        <v>23</v>
      </c>
      <c r="D1278" s="30">
        <v>5.64</v>
      </c>
      <c r="F1278" s="70" t="s">
        <v>28</v>
      </c>
      <c r="G1278" s="70" t="s">
        <v>598</v>
      </c>
      <c r="H1278" s="29">
        <v>45240</v>
      </c>
      <c r="I1278" s="22">
        <v>45236</v>
      </c>
      <c r="J1278" s="22">
        <v>45240</v>
      </c>
      <c r="M1278" s="21">
        <f t="shared" si="19"/>
        <v>11</v>
      </c>
    </row>
    <row r="1279" spans="1:13" x14ac:dyDescent="0.25">
      <c r="A1279" s="3" t="s">
        <v>29</v>
      </c>
      <c r="B1279" s="18">
        <v>45237</v>
      </c>
      <c r="C1279" s="3" t="s">
        <v>23</v>
      </c>
      <c r="D1279" s="30">
        <v>0</v>
      </c>
      <c r="E1279" s="24" t="s">
        <v>601</v>
      </c>
      <c r="F1279" s="70" t="s">
        <v>28</v>
      </c>
      <c r="G1279" s="70" t="s">
        <v>598</v>
      </c>
      <c r="H1279" s="29">
        <v>45240</v>
      </c>
      <c r="I1279" s="22">
        <v>45236</v>
      </c>
      <c r="J1279" s="22">
        <v>45240</v>
      </c>
      <c r="M1279" s="21">
        <f t="shared" si="19"/>
        <v>11</v>
      </c>
    </row>
    <row r="1280" spans="1:13" x14ac:dyDescent="0.25">
      <c r="A1280" s="3" t="s">
        <v>29</v>
      </c>
      <c r="B1280" s="18">
        <v>45237</v>
      </c>
      <c r="C1280" s="3" t="s">
        <v>44</v>
      </c>
      <c r="D1280" s="30">
        <v>147.30000000000001</v>
      </c>
      <c r="F1280" s="70" t="s">
        <v>28</v>
      </c>
      <c r="G1280" s="70" t="s">
        <v>598</v>
      </c>
      <c r="H1280" s="29">
        <v>45240</v>
      </c>
      <c r="I1280" s="22">
        <v>45236</v>
      </c>
      <c r="J1280" s="22">
        <v>45240</v>
      </c>
      <c r="M1280" s="21">
        <f t="shared" si="19"/>
        <v>11</v>
      </c>
    </row>
    <row r="1281" spans="1:13" x14ac:dyDescent="0.25">
      <c r="A1281" s="3" t="s">
        <v>29</v>
      </c>
      <c r="B1281" s="18">
        <v>45237</v>
      </c>
      <c r="C1281" s="3" t="s">
        <v>23</v>
      </c>
      <c r="D1281" s="30">
        <v>15</v>
      </c>
      <c r="E1281" s="24" t="s">
        <v>603</v>
      </c>
      <c r="F1281" s="70" t="s">
        <v>28</v>
      </c>
      <c r="G1281" s="70" t="s">
        <v>598</v>
      </c>
      <c r="H1281" s="29">
        <v>45240</v>
      </c>
      <c r="I1281" s="22">
        <v>45236</v>
      </c>
      <c r="J1281" s="22">
        <v>45240</v>
      </c>
      <c r="M1281" s="21">
        <f t="shared" si="19"/>
        <v>11</v>
      </c>
    </row>
    <row r="1282" spans="1:13" x14ac:dyDescent="0.25">
      <c r="A1282" s="3" t="s">
        <v>29</v>
      </c>
      <c r="B1282" s="18">
        <v>45237</v>
      </c>
      <c r="C1282" s="3" t="s">
        <v>23</v>
      </c>
      <c r="D1282" s="30">
        <v>0</v>
      </c>
      <c r="E1282" s="24" t="s">
        <v>602</v>
      </c>
      <c r="F1282" s="70" t="s">
        <v>28</v>
      </c>
      <c r="G1282" s="70" t="s">
        <v>598</v>
      </c>
      <c r="H1282" s="29">
        <v>45240</v>
      </c>
      <c r="I1282" s="22">
        <v>45236</v>
      </c>
      <c r="J1282" s="22">
        <v>45240</v>
      </c>
      <c r="M1282" s="21">
        <f t="shared" si="19"/>
        <v>11</v>
      </c>
    </row>
    <row r="1283" spans="1:13" x14ac:dyDescent="0.25">
      <c r="A1283" s="3" t="s">
        <v>29</v>
      </c>
      <c r="B1283" s="18">
        <v>45237</v>
      </c>
      <c r="C1283" s="3" t="s">
        <v>22</v>
      </c>
      <c r="D1283" s="30">
        <v>64.86</v>
      </c>
      <c r="F1283" s="70" t="s">
        <v>28</v>
      </c>
      <c r="G1283" s="70" t="s">
        <v>598</v>
      </c>
      <c r="H1283" s="29">
        <v>45240</v>
      </c>
      <c r="I1283" s="22">
        <v>45236</v>
      </c>
      <c r="J1283" s="22">
        <v>45240</v>
      </c>
      <c r="M1283" s="21">
        <f t="shared" ref="M1283:M1346" si="20">MONTH(B1283)</f>
        <v>11</v>
      </c>
    </row>
    <row r="1284" spans="1:13" x14ac:dyDescent="0.25">
      <c r="A1284" s="3" t="s">
        <v>29</v>
      </c>
      <c r="B1284" s="18">
        <v>45238</v>
      </c>
      <c r="C1284" s="3" t="s">
        <v>22</v>
      </c>
      <c r="D1284" s="30">
        <v>84.24</v>
      </c>
      <c r="F1284" s="70" t="s">
        <v>28</v>
      </c>
      <c r="G1284" s="70" t="s">
        <v>598</v>
      </c>
      <c r="H1284" s="29">
        <v>45240</v>
      </c>
      <c r="I1284" s="22">
        <v>45236</v>
      </c>
      <c r="J1284" s="22">
        <v>45240</v>
      </c>
      <c r="M1284" s="21">
        <f t="shared" si="20"/>
        <v>11</v>
      </c>
    </row>
    <row r="1285" spans="1:13" x14ac:dyDescent="0.25">
      <c r="A1285" s="3" t="s">
        <v>29</v>
      </c>
      <c r="B1285" s="18">
        <v>45235</v>
      </c>
      <c r="C1285" s="3" t="s">
        <v>22</v>
      </c>
      <c r="D1285" s="30">
        <v>91.12</v>
      </c>
      <c r="F1285" s="70" t="s">
        <v>28</v>
      </c>
      <c r="G1285" s="70" t="s">
        <v>598</v>
      </c>
      <c r="H1285" s="29">
        <v>45240</v>
      </c>
      <c r="I1285" s="22">
        <v>45236</v>
      </c>
      <c r="J1285" s="22">
        <v>45240</v>
      </c>
      <c r="M1285" s="21">
        <f t="shared" si="20"/>
        <v>11</v>
      </c>
    </row>
    <row r="1286" spans="1:13" x14ac:dyDescent="0.25">
      <c r="A1286" s="3" t="s">
        <v>29</v>
      </c>
      <c r="B1286" s="18">
        <v>45239</v>
      </c>
      <c r="C1286" s="3" t="s">
        <v>22</v>
      </c>
      <c r="D1286" s="30">
        <v>84.48</v>
      </c>
      <c r="F1286" s="70" t="s">
        <v>28</v>
      </c>
      <c r="G1286" s="70" t="s">
        <v>598</v>
      </c>
      <c r="H1286" s="29">
        <v>45240</v>
      </c>
      <c r="I1286" s="22">
        <v>45236</v>
      </c>
      <c r="J1286" s="22">
        <v>45240</v>
      </c>
      <c r="M1286" s="21">
        <f t="shared" si="20"/>
        <v>11</v>
      </c>
    </row>
    <row r="1287" spans="1:13" x14ac:dyDescent="0.25">
      <c r="A1287" s="3" t="s">
        <v>29</v>
      </c>
      <c r="B1287" s="18">
        <v>45237</v>
      </c>
      <c r="C1287" s="3" t="s">
        <v>21</v>
      </c>
      <c r="D1287" s="30">
        <v>65</v>
      </c>
      <c r="E1287" s="24" t="s">
        <v>599</v>
      </c>
      <c r="F1287" s="70" t="s">
        <v>28</v>
      </c>
      <c r="G1287" s="70" t="s">
        <v>598</v>
      </c>
      <c r="H1287" s="29">
        <v>45240</v>
      </c>
      <c r="I1287" s="22">
        <v>45236</v>
      </c>
      <c r="J1287" s="22">
        <v>45240</v>
      </c>
      <c r="M1287" s="21">
        <f t="shared" si="20"/>
        <v>11</v>
      </c>
    </row>
    <row r="1288" spans="1:13" x14ac:dyDescent="0.25">
      <c r="A1288" s="3" t="s">
        <v>29</v>
      </c>
      <c r="B1288" s="18">
        <v>45240</v>
      </c>
      <c r="C1288" s="3" t="s">
        <v>21</v>
      </c>
      <c r="D1288" s="30">
        <f>4*25</f>
        <v>100</v>
      </c>
      <c r="F1288" s="70" t="s">
        <v>28</v>
      </c>
      <c r="G1288" s="70" t="s">
        <v>598</v>
      </c>
      <c r="H1288" s="29">
        <v>45240</v>
      </c>
      <c r="I1288" s="22">
        <v>45236</v>
      </c>
      <c r="J1288" s="22">
        <v>45240</v>
      </c>
      <c r="M1288" s="21">
        <f t="shared" si="20"/>
        <v>11</v>
      </c>
    </row>
    <row r="1289" spans="1:13" x14ac:dyDescent="0.25">
      <c r="A1289" s="3" t="s">
        <v>32</v>
      </c>
      <c r="B1289" s="18">
        <v>45239</v>
      </c>
      <c r="C1289" s="3" t="s">
        <v>500</v>
      </c>
      <c r="D1289" s="30">
        <v>0.73</v>
      </c>
      <c r="F1289" s="70" t="s">
        <v>28</v>
      </c>
      <c r="G1289" s="70" t="s">
        <v>604</v>
      </c>
      <c r="H1289" s="29">
        <v>45240</v>
      </c>
      <c r="M1289" s="21">
        <f t="shared" si="20"/>
        <v>11</v>
      </c>
    </row>
    <row r="1290" spans="1:13" x14ac:dyDescent="0.25">
      <c r="A1290" s="3" t="s">
        <v>32</v>
      </c>
      <c r="B1290" s="18">
        <v>45238</v>
      </c>
      <c r="C1290" s="3" t="s">
        <v>500</v>
      </c>
      <c r="D1290" s="30">
        <v>7.79</v>
      </c>
      <c r="F1290" s="70" t="s">
        <v>28</v>
      </c>
      <c r="G1290" s="70" t="s">
        <v>604</v>
      </c>
      <c r="H1290" s="29">
        <v>45240</v>
      </c>
      <c r="M1290" s="21">
        <f t="shared" si="20"/>
        <v>11</v>
      </c>
    </row>
    <row r="1291" spans="1:13" x14ac:dyDescent="0.25">
      <c r="A1291" s="3" t="s">
        <v>32</v>
      </c>
      <c r="B1291" s="18">
        <v>45238</v>
      </c>
      <c r="C1291" s="3" t="s">
        <v>500</v>
      </c>
      <c r="D1291" s="30">
        <v>2.4900000000000002</v>
      </c>
      <c r="F1291" s="70" t="s">
        <v>28</v>
      </c>
      <c r="G1291" s="70" t="s">
        <v>604</v>
      </c>
      <c r="H1291" s="29">
        <v>45240</v>
      </c>
      <c r="M1291" s="21">
        <f t="shared" si="20"/>
        <v>11</v>
      </c>
    </row>
    <row r="1292" spans="1:13" x14ac:dyDescent="0.25">
      <c r="A1292" s="3" t="s">
        <v>32</v>
      </c>
      <c r="B1292" s="18">
        <v>45236</v>
      </c>
      <c r="C1292" s="3" t="s">
        <v>23</v>
      </c>
      <c r="D1292" s="30">
        <v>2.36</v>
      </c>
      <c r="F1292" s="70" t="s">
        <v>28</v>
      </c>
      <c r="G1292" s="70" t="s">
        <v>604</v>
      </c>
      <c r="H1292" s="29">
        <v>45240</v>
      </c>
      <c r="M1292" s="21">
        <f t="shared" si="20"/>
        <v>11</v>
      </c>
    </row>
    <row r="1293" spans="1:13" x14ac:dyDescent="0.25">
      <c r="A1293" s="3" t="s">
        <v>32</v>
      </c>
      <c r="B1293" s="18">
        <v>45237</v>
      </c>
      <c r="C1293" s="3" t="s">
        <v>23</v>
      </c>
      <c r="D1293" s="30">
        <v>5.5</v>
      </c>
      <c r="F1293" s="70" t="s">
        <v>28</v>
      </c>
      <c r="G1293" s="70" t="s">
        <v>604</v>
      </c>
      <c r="H1293" s="29">
        <v>45240</v>
      </c>
      <c r="M1293" s="21">
        <f t="shared" si="20"/>
        <v>11</v>
      </c>
    </row>
    <row r="1294" spans="1:13" x14ac:dyDescent="0.25">
      <c r="A1294" s="3" t="s">
        <v>32</v>
      </c>
      <c r="B1294" s="18">
        <v>45237</v>
      </c>
      <c r="C1294" s="3" t="s">
        <v>23</v>
      </c>
      <c r="D1294" s="30">
        <v>15.42</v>
      </c>
      <c r="F1294" s="70" t="s">
        <v>28</v>
      </c>
      <c r="G1294" s="70" t="s">
        <v>604</v>
      </c>
      <c r="H1294" s="29">
        <v>45240</v>
      </c>
      <c r="M1294" s="21">
        <f t="shared" si="20"/>
        <v>11</v>
      </c>
    </row>
    <row r="1295" spans="1:13" x14ac:dyDescent="0.25">
      <c r="A1295" s="3" t="s">
        <v>32</v>
      </c>
      <c r="B1295" s="18">
        <v>45238</v>
      </c>
      <c r="C1295" s="3" t="s">
        <v>23</v>
      </c>
      <c r="D1295" s="30">
        <v>5.5</v>
      </c>
      <c r="F1295" s="70" t="s">
        <v>28</v>
      </c>
      <c r="G1295" s="70" t="s">
        <v>604</v>
      </c>
      <c r="H1295" s="29">
        <v>45240</v>
      </c>
      <c r="M1295" s="21">
        <f t="shared" si="20"/>
        <v>11</v>
      </c>
    </row>
    <row r="1296" spans="1:13" x14ac:dyDescent="0.25">
      <c r="A1296" s="3" t="s">
        <v>32</v>
      </c>
      <c r="B1296" s="18">
        <v>45238</v>
      </c>
      <c r="C1296" s="3" t="s">
        <v>23</v>
      </c>
      <c r="D1296" s="30">
        <v>14.47</v>
      </c>
      <c r="F1296" s="70" t="s">
        <v>28</v>
      </c>
      <c r="G1296" s="70" t="s">
        <v>604</v>
      </c>
      <c r="H1296" s="29">
        <v>45240</v>
      </c>
      <c r="M1296" s="21">
        <f t="shared" si="20"/>
        <v>11</v>
      </c>
    </row>
    <row r="1297" spans="1:13" x14ac:dyDescent="0.25">
      <c r="A1297" s="3" t="s">
        <v>32</v>
      </c>
      <c r="B1297" s="18">
        <v>45239</v>
      </c>
      <c r="C1297" s="3" t="s">
        <v>23</v>
      </c>
      <c r="D1297" s="30">
        <v>15</v>
      </c>
      <c r="E1297" s="24" t="s">
        <v>606</v>
      </c>
      <c r="F1297" s="70" t="s">
        <v>28</v>
      </c>
      <c r="G1297" s="70" t="s">
        <v>604</v>
      </c>
      <c r="H1297" s="29">
        <v>45240</v>
      </c>
      <c r="M1297" s="21">
        <f t="shared" si="20"/>
        <v>11</v>
      </c>
    </row>
    <row r="1298" spans="1:13" x14ac:dyDescent="0.25">
      <c r="A1298" s="3" t="s">
        <v>32</v>
      </c>
      <c r="B1298" s="18">
        <v>45239</v>
      </c>
      <c r="C1298" s="3" t="s">
        <v>23</v>
      </c>
      <c r="D1298" s="30">
        <v>5.5</v>
      </c>
      <c r="F1298" s="70" t="s">
        <v>28</v>
      </c>
      <c r="G1298" s="70" t="s">
        <v>604</v>
      </c>
      <c r="H1298" s="29">
        <v>45240</v>
      </c>
      <c r="M1298" s="21">
        <f t="shared" si="20"/>
        <v>11</v>
      </c>
    </row>
    <row r="1299" spans="1:13" x14ac:dyDescent="0.25">
      <c r="A1299" s="3" t="s">
        <v>32</v>
      </c>
      <c r="B1299" s="18">
        <v>45239</v>
      </c>
      <c r="C1299" s="3" t="s">
        <v>129</v>
      </c>
      <c r="D1299" s="30">
        <v>15.5</v>
      </c>
      <c r="E1299" s="24" t="s">
        <v>316</v>
      </c>
      <c r="F1299" s="70" t="s">
        <v>28</v>
      </c>
      <c r="G1299" s="70" t="s">
        <v>604</v>
      </c>
      <c r="H1299" s="29">
        <v>45240</v>
      </c>
      <c r="M1299" s="21">
        <f t="shared" si="20"/>
        <v>11</v>
      </c>
    </row>
    <row r="1300" spans="1:13" x14ac:dyDescent="0.25">
      <c r="A1300" s="3" t="s">
        <v>32</v>
      </c>
      <c r="B1300" s="18">
        <v>45239</v>
      </c>
      <c r="C1300" s="3" t="s">
        <v>22</v>
      </c>
      <c r="D1300" s="30">
        <v>81.75</v>
      </c>
      <c r="F1300" s="70" t="s">
        <v>28</v>
      </c>
      <c r="G1300" s="70" t="s">
        <v>604</v>
      </c>
      <c r="H1300" s="29">
        <v>45240</v>
      </c>
      <c r="M1300" s="21">
        <f t="shared" si="20"/>
        <v>11</v>
      </c>
    </row>
    <row r="1301" spans="1:13" x14ac:dyDescent="0.25">
      <c r="A1301" s="3" t="s">
        <v>32</v>
      </c>
      <c r="B1301" s="18">
        <v>45237</v>
      </c>
      <c r="C1301" s="3" t="s">
        <v>22</v>
      </c>
      <c r="D1301" s="30">
        <v>73.48</v>
      </c>
      <c r="F1301" s="70" t="s">
        <v>28</v>
      </c>
      <c r="G1301" s="70" t="s">
        <v>604</v>
      </c>
      <c r="H1301" s="29">
        <v>45240</v>
      </c>
      <c r="M1301" s="21">
        <f t="shared" si="20"/>
        <v>11</v>
      </c>
    </row>
    <row r="1302" spans="1:13" x14ac:dyDescent="0.25">
      <c r="A1302" s="3" t="s">
        <v>32</v>
      </c>
      <c r="B1302" s="18">
        <v>45240</v>
      </c>
      <c r="C1302" s="3" t="s">
        <v>21</v>
      </c>
      <c r="D1302" s="30">
        <f>3*25</f>
        <v>75</v>
      </c>
      <c r="F1302" s="70" t="s">
        <v>28</v>
      </c>
      <c r="G1302" s="70" t="s">
        <v>604</v>
      </c>
      <c r="H1302" s="29">
        <v>45240</v>
      </c>
      <c r="M1302" s="21">
        <f t="shared" si="20"/>
        <v>11</v>
      </c>
    </row>
    <row r="1303" spans="1:13" x14ac:dyDescent="0.25">
      <c r="A1303" s="3" t="s">
        <v>224</v>
      </c>
      <c r="B1303" s="18">
        <v>45243</v>
      </c>
      <c r="C1303" s="3" t="s">
        <v>503</v>
      </c>
      <c r="D1303" s="30">
        <f>L1303*10</f>
        <v>280</v>
      </c>
      <c r="F1303" s="70" t="s">
        <v>28</v>
      </c>
      <c r="G1303" s="70" t="s">
        <v>607</v>
      </c>
      <c r="H1303" s="29">
        <v>45224</v>
      </c>
      <c r="I1303" s="22">
        <v>45239</v>
      </c>
      <c r="L1303" s="76">
        <f>6+5+5+12</f>
        <v>28</v>
      </c>
      <c r="M1303" s="21">
        <f t="shared" si="20"/>
        <v>11</v>
      </c>
    </row>
    <row r="1304" spans="1:13" x14ac:dyDescent="0.25">
      <c r="A1304" s="3" t="s">
        <v>224</v>
      </c>
      <c r="B1304" s="18">
        <v>45243</v>
      </c>
      <c r="C1304" s="3" t="s">
        <v>112</v>
      </c>
      <c r="D1304" s="30">
        <f>K1304*20</f>
        <v>1580</v>
      </c>
      <c r="F1304" s="70" t="s">
        <v>28</v>
      </c>
      <c r="G1304" s="70" t="s">
        <v>607</v>
      </c>
      <c r="H1304" s="29">
        <v>45224</v>
      </c>
      <c r="I1304" s="22">
        <v>45239</v>
      </c>
      <c r="K1304" s="75">
        <f>9+10+13+4+10+5+7+11+10</f>
        <v>79</v>
      </c>
      <c r="M1304" s="21">
        <f t="shared" si="20"/>
        <v>11</v>
      </c>
    </row>
    <row r="1305" spans="1:13" x14ac:dyDescent="0.25">
      <c r="A1305" s="3" t="s">
        <v>224</v>
      </c>
      <c r="B1305" s="18">
        <v>45229</v>
      </c>
      <c r="C1305" s="3" t="s">
        <v>500</v>
      </c>
      <c r="D1305" s="30">
        <v>2.4500000000000002</v>
      </c>
      <c r="E1305" s="24" t="s">
        <v>605</v>
      </c>
      <c r="F1305" s="70" t="s">
        <v>28</v>
      </c>
      <c r="G1305" s="70" t="s">
        <v>608</v>
      </c>
      <c r="H1305" s="29">
        <v>45224</v>
      </c>
      <c r="I1305" s="22">
        <v>45239</v>
      </c>
      <c r="M1305" s="21">
        <f t="shared" si="20"/>
        <v>10</v>
      </c>
    </row>
    <row r="1306" spans="1:13" x14ac:dyDescent="0.25">
      <c r="A1306" s="3" t="s">
        <v>224</v>
      </c>
      <c r="B1306" s="18">
        <v>45227</v>
      </c>
      <c r="C1306" s="3" t="s">
        <v>500</v>
      </c>
      <c r="D1306" s="30">
        <v>2.4500000000000002</v>
      </c>
      <c r="F1306" s="70" t="s">
        <v>28</v>
      </c>
      <c r="G1306" s="70" t="s">
        <v>608</v>
      </c>
      <c r="H1306" s="29">
        <v>45224</v>
      </c>
      <c r="I1306" s="22">
        <v>45239</v>
      </c>
      <c r="M1306" s="21">
        <f t="shared" si="20"/>
        <v>10</v>
      </c>
    </row>
    <row r="1307" spans="1:13" x14ac:dyDescent="0.25">
      <c r="A1307" s="3" t="s">
        <v>224</v>
      </c>
      <c r="B1307" s="18">
        <v>45224</v>
      </c>
      <c r="C1307" s="3" t="s">
        <v>22</v>
      </c>
      <c r="D1307" s="30">
        <v>63.73</v>
      </c>
      <c r="F1307" s="70" t="s">
        <v>28</v>
      </c>
      <c r="G1307" s="70" t="s">
        <v>608</v>
      </c>
      <c r="H1307" s="29">
        <v>45224</v>
      </c>
      <c r="I1307" s="22">
        <v>45239</v>
      </c>
      <c r="M1307" s="21">
        <f t="shared" si="20"/>
        <v>10</v>
      </c>
    </row>
    <row r="1308" spans="1:13" x14ac:dyDescent="0.25">
      <c r="A1308" s="3" t="s">
        <v>224</v>
      </c>
      <c r="B1308" s="18">
        <v>45225</v>
      </c>
      <c r="C1308" s="3" t="s">
        <v>22</v>
      </c>
      <c r="D1308" s="30">
        <v>53.27</v>
      </c>
      <c r="F1308" s="70" t="s">
        <v>28</v>
      </c>
      <c r="G1308" s="70" t="s">
        <v>608</v>
      </c>
      <c r="H1308" s="29">
        <v>45224</v>
      </c>
      <c r="I1308" s="22">
        <v>45239</v>
      </c>
      <c r="M1308" s="21">
        <f t="shared" si="20"/>
        <v>10</v>
      </c>
    </row>
    <row r="1309" spans="1:13" x14ac:dyDescent="0.25">
      <c r="A1309" s="3" t="s">
        <v>224</v>
      </c>
      <c r="B1309" s="18">
        <v>45229</v>
      </c>
      <c r="C1309" s="3" t="s">
        <v>22</v>
      </c>
      <c r="D1309" s="30">
        <v>64.58</v>
      </c>
      <c r="F1309" s="70" t="s">
        <v>28</v>
      </c>
      <c r="G1309" s="70" t="s">
        <v>608</v>
      </c>
      <c r="H1309" s="29">
        <v>45224</v>
      </c>
      <c r="I1309" s="22">
        <v>45239</v>
      </c>
      <c r="M1309" s="21">
        <f t="shared" si="20"/>
        <v>10</v>
      </c>
    </row>
    <row r="1310" spans="1:13" x14ac:dyDescent="0.25">
      <c r="A1310" s="3" t="s">
        <v>224</v>
      </c>
      <c r="B1310" s="18">
        <v>45231</v>
      </c>
      <c r="C1310" s="3" t="s">
        <v>22</v>
      </c>
      <c r="D1310" s="30">
        <v>65.23</v>
      </c>
      <c r="F1310" s="70" t="s">
        <v>28</v>
      </c>
      <c r="G1310" s="70" t="s">
        <v>608</v>
      </c>
      <c r="H1310" s="29">
        <v>45224</v>
      </c>
      <c r="I1310" s="22">
        <v>45239</v>
      </c>
      <c r="M1310" s="21">
        <f t="shared" si="20"/>
        <v>11</v>
      </c>
    </row>
    <row r="1311" spans="1:13" x14ac:dyDescent="0.25">
      <c r="A1311" s="3" t="s">
        <v>224</v>
      </c>
      <c r="B1311" s="18">
        <v>45232</v>
      </c>
      <c r="C1311" s="3" t="s">
        <v>22</v>
      </c>
      <c r="D1311" s="30">
        <v>59.03</v>
      </c>
      <c r="F1311" s="70" t="s">
        <v>28</v>
      </c>
      <c r="G1311" s="70" t="s">
        <v>608</v>
      </c>
      <c r="H1311" s="29">
        <v>45224</v>
      </c>
      <c r="I1311" s="22">
        <v>45239</v>
      </c>
      <c r="M1311" s="21">
        <f t="shared" si="20"/>
        <v>11</v>
      </c>
    </row>
    <row r="1312" spans="1:13" x14ac:dyDescent="0.25">
      <c r="A1312" s="3" t="s">
        <v>224</v>
      </c>
      <c r="B1312" s="18">
        <v>45235</v>
      </c>
      <c r="C1312" s="3" t="s">
        <v>22</v>
      </c>
      <c r="D1312" s="30">
        <v>63.74</v>
      </c>
      <c r="F1312" s="70" t="s">
        <v>28</v>
      </c>
      <c r="G1312" s="70" t="s">
        <v>608</v>
      </c>
      <c r="H1312" s="29">
        <v>45224</v>
      </c>
      <c r="I1312" s="22">
        <v>45239</v>
      </c>
      <c r="M1312" s="21">
        <f t="shared" si="20"/>
        <v>11</v>
      </c>
    </row>
    <row r="1313" spans="1:13" x14ac:dyDescent="0.25">
      <c r="A1313" s="3" t="s">
        <v>57</v>
      </c>
      <c r="B1313" s="18">
        <v>45243</v>
      </c>
      <c r="C1313" s="3" t="s">
        <v>112</v>
      </c>
      <c r="D1313" s="30">
        <f>K1313*22</f>
        <v>1738</v>
      </c>
      <c r="F1313" s="70" t="s">
        <v>28</v>
      </c>
      <c r="G1313" s="70" t="s">
        <v>609</v>
      </c>
      <c r="H1313" s="29">
        <v>45224</v>
      </c>
      <c r="I1313" s="22">
        <v>45239</v>
      </c>
      <c r="K1313" s="75">
        <f>9+10+13+4+10+5+7+11+10</f>
        <v>79</v>
      </c>
      <c r="M1313" s="21">
        <f t="shared" si="20"/>
        <v>11</v>
      </c>
    </row>
    <row r="1314" spans="1:13" x14ac:dyDescent="0.25">
      <c r="A1314" s="3" t="s">
        <v>57</v>
      </c>
      <c r="B1314" s="18">
        <v>45243</v>
      </c>
      <c r="C1314" s="3" t="s">
        <v>503</v>
      </c>
      <c r="D1314" s="30">
        <f>L1314*11</f>
        <v>308</v>
      </c>
      <c r="F1314" s="70" t="s">
        <v>28</v>
      </c>
      <c r="G1314" s="70" t="s">
        <v>609</v>
      </c>
      <c r="H1314" s="29">
        <v>45224</v>
      </c>
      <c r="I1314" s="22">
        <v>45239</v>
      </c>
      <c r="L1314" s="76">
        <f>6+5+12+5</f>
        <v>28</v>
      </c>
      <c r="M1314" s="21">
        <f t="shared" si="20"/>
        <v>11</v>
      </c>
    </row>
    <row r="1315" spans="1:13" x14ac:dyDescent="0.25">
      <c r="A1315" s="3" t="s">
        <v>57</v>
      </c>
      <c r="B1315" s="18">
        <v>45229</v>
      </c>
      <c r="C1315" s="3" t="s">
        <v>500</v>
      </c>
      <c r="D1315" s="30">
        <v>2.4500000000000002</v>
      </c>
      <c r="F1315" s="70" t="s">
        <v>28</v>
      </c>
      <c r="G1315" s="70" t="s">
        <v>611</v>
      </c>
      <c r="H1315" s="29">
        <v>45224</v>
      </c>
      <c r="I1315" s="22">
        <v>45239</v>
      </c>
      <c r="M1315" s="21">
        <f t="shared" si="20"/>
        <v>10</v>
      </c>
    </row>
    <row r="1316" spans="1:13" x14ac:dyDescent="0.25">
      <c r="A1316" s="3" t="s">
        <v>57</v>
      </c>
      <c r="B1316" s="18">
        <v>45228</v>
      </c>
      <c r="C1316" s="3" t="s">
        <v>500</v>
      </c>
      <c r="D1316" s="30">
        <v>2.4500000000000002</v>
      </c>
      <c r="F1316" s="70" t="s">
        <v>28</v>
      </c>
      <c r="G1316" s="70" t="s">
        <v>611</v>
      </c>
      <c r="H1316" s="29">
        <v>45224</v>
      </c>
      <c r="I1316" s="22">
        <v>45239</v>
      </c>
      <c r="M1316" s="21">
        <f t="shared" si="20"/>
        <v>10</v>
      </c>
    </row>
    <row r="1317" spans="1:13" x14ac:dyDescent="0.25">
      <c r="A1317" s="3" t="s">
        <v>57</v>
      </c>
      <c r="B1317" s="18">
        <v>45228</v>
      </c>
      <c r="C1317" s="3" t="s">
        <v>500</v>
      </c>
      <c r="D1317" s="30">
        <v>2.4500000000000002</v>
      </c>
      <c r="F1317" s="70" t="s">
        <v>28</v>
      </c>
      <c r="G1317" s="70" t="s">
        <v>611</v>
      </c>
      <c r="H1317" s="29">
        <v>45224</v>
      </c>
      <c r="I1317" s="22">
        <v>45239</v>
      </c>
      <c r="M1317" s="21">
        <f t="shared" si="20"/>
        <v>10</v>
      </c>
    </row>
    <row r="1318" spans="1:13" x14ac:dyDescent="0.25">
      <c r="A1318" s="3" t="s">
        <v>57</v>
      </c>
      <c r="B1318" s="18">
        <v>45238</v>
      </c>
      <c r="C1318" s="3" t="s">
        <v>22</v>
      </c>
      <c r="D1318" s="30">
        <v>67</v>
      </c>
      <c r="F1318" s="70" t="s">
        <v>28</v>
      </c>
      <c r="G1318" s="70" t="s">
        <v>611</v>
      </c>
      <c r="H1318" s="29">
        <v>45224</v>
      </c>
      <c r="I1318" s="22">
        <v>45239</v>
      </c>
      <c r="M1318" s="21">
        <f t="shared" si="20"/>
        <v>11</v>
      </c>
    </row>
    <row r="1319" spans="1:13" x14ac:dyDescent="0.25">
      <c r="A1319" s="3" t="s">
        <v>57</v>
      </c>
      <c r="B1319" s="18">
        <v>45241</v>
      </c>
      <c r="C1319" s="3" t="s">
        <v>127</v>
      </c>
      <c r="D1319" s="30">
        <v>25</v>
      </c>
      <c r="E1319" s="24" t="s">
        <v>610</v>
      </c>
      <c r="F1319" s="70" t="s">
        <v>28</v>
      </c>
      <c r="G1319" s="70" t="s">
        <v>611</v>
      </c>
      <c r="H1319" s="29">
        <v>45224</v>
      </c>
      <c r="I1319" s="22">
        <v>45239</v>
      </c>
      <c r="M1319" s="21">
        <f t="shared" si="20"/>
        <v>11</v>
      </c>
    </row>
    <row r="1320" spans="1:13" x14ac:dyDescent="0.25">
      <c r="A1320" s="3" t="s">
        <v>69</v>
      </c>
      <c r="B1320" s="18">
        <v>45234</v>
      </c>
      <c r="C1320" s="3" t="s">
        <v>502</v>
      </c>
      <c r="D1320" s="30">
        <v>19.8</v>
      </c>
      <c r="F1320" s="70" t="s">
        <v>28</v>
      </c>
      <c r="G1320" s="70" t="s">
        <v>612</v>
      </c>
      <c r="H1320" s="29">
        <v>45236</v>
      </c>
      <c r="I1320" s="22">
        <v>45238</v>
      </c>
      <c r="M1320" s="21">
        <f t="shared" si="20"/>
        <v>11</v>
      </c>
    </row>
    <row r="1321" spans="1:13" x14ac:dyDescent="0.25">
      <c r="A1321" s="3" t="s">
        <v>69</v>
      </c>
      <c r="B1321" s="18">
        <v>45234</v>
      </c>
      <c r="C1321" s="3" t="s">
        <v>502</v>
      </c>
      <c r="D1321" s="30">
        <v>56.9</v>
      </c>
      <c r="F1321" s="70" t="s">
        <v>28</v>
      </c>
      <c r="G1321" s="70" t="s">
        <v>612</v>
      </c>
      <c r="H1321" s="29">
        <v>45236</v>
      </c>
      <c r="I1321" s="22">
        <v>45238</v>
      </c>
      <c r="M1321" s="21">
        <f t="shared" si="20"/>
        <v>11</v>
      </c>
    </row>
    <row r="1322" spans="1:13" x14ac:dyDescent="0.25">
      <c r="A1322" s="3" t="s">
        <v>69</v>
      </c>
      <c r="B1322" s="18">
        <v>45238</v>
      </c>
      <c r="C1322" s="3" t="s">
        <v>502</v>
      </c>
      <c r="D1322" s="30">
        <v>51.6</v>
      </c>
      <c r="F1322" s="70" t="s">
        <v>28</v>
      </c>
      <c r="G1322" s="70" t="s">
        <v>612</v>
      </c>
      <c r="H1322" s="29">
        <v>45236</v>
      </c>
      <c r="I1322" s="22">
        <v>45238</v>
      </c>
      <c r="M1322" s="21">
        <f t="shared" si="20"/>
        <v>11</v>
      </c>
    </row>
    <row r="1323" spans="1:13" x14ac:dyDescent="0.25">
      <c r="A1323" s="3" t="s">
        <v>69</v>
      </c>
      <c r="B1323" s="18">
        <v>45234</v>
      </c>
      <c r="C1323" s="3" t="s">
        <v>502</v>
      </c>
      <c r="D1323" s="30">
        <v>13</v>
      </c>
      <c r="F1323" s="70" t="s">
        <v>28</v>
      </c>
      <c r="G1323" s="70" t="s">
        <v>612</v>
      </c>
      <c r="H1323" s="29">
        <v>45236</v>
      </c>
      <c r="I1323" s="22">
        <v>45238</v>
      </c>
      <c r="M1323" s="21">
        <f t="shared" si="20"/>
        <v>11</v>
      </c>
    </row>
    <row r="1324" spans="1:13" x14ac:dyDescent="0.25">
      <c r="A1324" s="3" t="s">
        <v>69</v>
      </c>
      <c r="B1324" s="18">
        <v>45234</v>
      </c>
      <c r="C1324" s="3" t="s">
        <v>502</v>
      </c>
      <c r="D1324" s="30">
        <v>13</v>
      </c>
      <c r="F1324" s="70" t="s">
        <v>28</v>
      </c>
      <c r="G1324" s="70" t="s">
        <v>612</v>
      </c>
      <c r="H1324" s="29">
        <v>45236</v>
      </c>
      <c r="I1324" s="22">
        <v>45238</v>
      </c>
      <c r="M1324" s="21">
        <f t="shared" si="20"/>
        <v>11</v>
      </c>
    </row>
    <row r="1325" spans="1:13" x14ac:dyDescent="0.25">
      <c r="A1325" s="3" t="s">
        <v>69</v>
      </c>
      <c r="B1325" s="18">
        <v>45236</v>
      </c>
      <c r="C1325" s="3" t="s">
        <v>23</v>
      </c>
      <c r="D1325" s="30">
        <v>0</v>
      </c>
      <c r="E1325" s="24" t="s">
        <v>618</v>
      </c>
      <c r="F1325" s="70" t="s">
        <v>28</v>
      </c>
      <c r="G1325" s="70" t="s">
        <v>612</v>
      </c>
      <c r="H1325" s="29">
        <v>45236</v>
      </c>
      <c r="I1325" s="22">
        <v>45238</v>
      </c>
      <c r="M1325" s="21">
        <f t="shared" si="20"/>
        <v>11</v>
      </c>
    </row>
    <row r="1326" spans="1:13" x14ac:dyDescent="0.25">
      <c r="A1326" s="3" t="s">
        <v>69</v>
      </c>
      <c r="B1326" s="18">
        <v>45236</v>
      </c>
      <c r="C1326" s="3" t="s">
        <v>23</v>
      </c>
      <c r="D1326" s="30">
        <v>4.4000000000000004</v>
      </c>
      <c r="E1326" s="24" t="s">
        <v>619</v>
      </c>
      <c r="F1326" s="70" t="s">
        <v>28</v>
      </c>
      <c r="G1326" s="70" t="s">
        <v>612</v>
      </c>
      <c r="H1326" s="29">
        <v>45236</v>
      </c>
      <c r="I1326" s="22">
        <v>45238</v>
      </c>
      <c r="M1326" s="21">
        <f t="shared" si="20"/>
        <v>11</v>
      </c>
    </row>
    <row r="1327" spans="1:13" x14ac:dyDescent="0.25">
      <c r="A1327" s="3" t="s">
        <v>69</v>
      </c>
      <c r="B1327" s="18">
        <v>45236</v>
      </c>
      <c r="C1327" s="3" t="s">
        <v>23</v>
      </c>
      <c r="D1327" s="30">
        <v>7.1</v>
      </c>
      <c r="E1327" s="24" t="s">
        <v>617</v>
      </c>
      <c r="F1327" s="70" t="s">
        <v>28</v>
      </c>
      <c r="G1327" s="70" t="s">
        <v>612</v>
      </c>
      <c r="H1327" s="29">
        <v>45236</v>
      </c>
      <c r="I1327" s="22">
        <v>45238</v>
      </c>
      <c r="M1327" s="21">
        <f t="shared" si="20"/>
        <v>11</v>
      </c>
    </row>
    <row r="1328" spans="1:13" x14ac:dyDescent="0.25">
      <c r="A1328" s="3" t="s">
        <v>69</v>
      </c>
      <c r="B1328" s="18">
        <v>45236</v>
      </c>
      <c r="C1328" s="3" t="s">
        <v>23</v>
      </c>
      <c r="D1328" s="30">
        <v>48.5</v>
      </c>
      <c r="E1328" s="24" t="s">
        <v>617</v>
      </c>
      <c r="F1328" s="70" t="s">
        <v>28</v>
      </c>
      <c r="G1328" s="70" t="s">
        <v>612</v>
      </c>
      <c r="H1328" s="29">
        <v>45236</v>
      </c>
      <c r="I1328" s="22">
        <v>45238</v>
      </c>
      <c r="M1328" s="21">
        <f t="shared" si="20"/>
        <v>11</v>
      </c>
    </row>
    <row r="1329" spans="1:13" x14ac:dyDescent="0.25">
      <c r="A1329" s="3" t="s">
        <v>69</v>
      </c>
      <c r="B1329" s="18">
        <v>45235</v>
      </c>
      <c r="C1329" s="3" t="s">
        <v>23</v>
      </c>
      <c r="D1329" s="30">
        <v>14</v>
      </c>
      <c r="F1329" s="70" t="s">
        <v>28</v>
      </c>
      <c r="G1329" s="70" t="s">
        <v>612</v>
      </c>
      <c r="H1329" s="29">
        <v>45236</v>
      </c>
      <c r="I1329" s="22">
        <v>45238</v>
      </c>
      <c r="M1329" s="21">
        <f t="shared" si="20"/>
        <v>11</v>
      </c>
    </row>
    <row r="1330" spans="1:13" x14ac:dyDescent="0.25">
      <c r="A1330" s="3" t="s">
        <v>69</v>
      </c>
      <c r="B1330" s="18">
        <v>45238</v>
      </c>
      <c r="C1330" s="3" t="s">
        <v>23</v>
      </c>
      <c r="D1330" s="30">
        <v>3.5</v>
      </c>
      <c r="E1330" s="24" t="s">
        <v>617</v>
      </c>
      <c r="F1330" s="70" t="s">
        <v>28</v>
      </c>
      <c r="G1330" s="70" t="s">
        <v>612</v>
      </c>
      <c r="H1330" s="29">
        <v>45236</v>
      </c>
      <c r="I1330" s="22">
        <v>45238</v>
      </c>
      <c r="M1330" s="21">
        <f t="shared" si="20"/>
        <v>11</v>
      </c>
    </row>
    <row r="1331" spans="1:13" x14ac:dyDescent="0.25">
      <c r="A1331" s="3" t="s">
        <v>69</v>
      </c>
      <c r="B1331" s="18">
        <v>45239</v>
      </c>
      <c r="C1331" s="3" t="s">
        <v>23</v>
      </c>
      <c r="D1331" s="30">
        <v>4.5</v>
      </c>
      <c r="F1331" s="70" t="s">
        <v>28</v>
      </c>
      <c r="G1331" s="70" t="s">
        <v>612</v>
      </c>
      <c r="H1331" s="29">
        <v>45236</v>
      </c>
      <c r="I1331" s="22">
        <v>45238</v>
      </c>
      <c r="M1331" s="21">
        <f t="shared" si="20"/>
        <v>11</v>
      </c>
    </row>
    <row r="1332" spans="1:13" x14ac:dyDescent="0.25">
      <c r="A1332" s="3" t="s">
        <v>69</v>
      </c>
      <c r="B1332" s="18">
        <v>45238</v>
      </c>
      <c r="C1332" s="3" t="s">
        <v>23</v>
      </c>
      <c r="D1332" s="30">
        <v>49</v>
      </c>
      <c r="E1332" s="24" t="s">
        <v>617</v>
      </c>
      <c r="F1332" s="70" t="s">
        <v>28</v>
      </c>
      <c r="G1332" s="70" t="s">
        <v>612</v>
      </c>
      <c r="H1332" s="29">
        <v>45236</v>
      </c>
      <c r="I1332" s="22">
        <v>45238</v>
      </c>
      <c r="M1332" s="21">
        <f t="shared" si="20"/>
        <v>11</v>
      </c>
    </row>
    <row r="1333" spans="1:13" x14ac:dyDescent="0.25">
      <c r="A1333" s="3" t="s">
        <v>69</v>
      </c>
      <c r="B1333" s="18">
        <v>45241</v>
      </c>
      <c r="C1333" s="3" t="s">
        <v>44</v>
      </c>
      <c r="D1333" s="30">
        <v>4</v>
      </c>
      <c r="E1333" s="24" t="s">
        <v>614</v>
      </c>
      <c r="F1333" s="70" t="s">
        <v>28</v>
      </c>
      <c r="G1333" s="70" t="s">
        <v>612</v>
      </c>
      <c r="H1333" s="29">
        <v>45236</v>
      </c>
      <c r="I1333" s="22">
        <v>45238</v>
      </c>
      <c r="M1333" s="21">
        <f t="shared" si="20"/>
        <v>11</v>
      </c>
    </row>
    <row r="1334" spans="1:13" x14ac:dyDescent="0.25">
      <c r="A1334" s="3" t="s">
        <v>69</v>
      </c>
      <c r="B1334" s="18">
        <v>45241</v>
      </c>
      <c r="C1334" s="3" t="s">
        <v>44</v>
      </c>
      <c r="D1334" s="30">
        <v>92</v>
      </c>
      <c r="E1334" s="24" t="s">
        <v>614</v>
      </c>
      <c r="F1334" s="70" t="s">
        <v>28</v>
      </c>
      <c r="G1334" s="70" t="s">
        <v>612</v>
      </c>
      <c r="H1334" s="29">
        <v>45236</v>
      </c>
      <c r="I1334" s="22">
        <v>45238</v>
      </c>
      <c r="M1334" s="21">
        <f t="shared" si="20"/>
        <v>11</v>
      </c>
    </row>
    <row r="1335" spans="1:13" x14ac:dyDescent="0.25">
      <c r="A1335" s="3" t="s">
        <v>69</v>
      </c>
      <c r="B1335" s="18">
        <v>45241</v>
      </c>
      <c r="C1335" s="3" t="s">
        <v>44</v>
      </c>
      <c r="D1335" s="30">
        <v>342</v>
      </c>
      <c r="E1335" s="24" t="s">
        <v>614</v>
      </c>
      <c r="F1335" s="70" t="s">
        <v>28</v>
      </c>
      <c r="G1335" s="70" t="s">
        <v>612</v>
      </c>
      <c r="H1335" s="29">
        <v>45236</v>
      </c>
      <c r="I1335" s="22">
        <v>45238</v>
      </c>
      <c r="M1335" s="21">
        <f t="shared" si="20"/>
        <v>11</v>
      </c>
    </row>
    <row r="1336" spans="1:13" x14ac:dyDescent="0.25">
      <c r="A1336" s="3" t="s">
        <v>69</v>
      </c>
      <c r="B1336" s="18">
        <v>45240</v>
      </c>
      <c r="C1336" s="3" t="s">
        <v>44</v>
      </c>
      <c r="D1336" s="30">
        <v>112.5</v>
      </c>
      <c r="E1336" s="24" t="s">
        <v>613</v>
      </c>
      <c r="F1336" s="70" t="s">
        <v>28</v>
      </c>
      <c r="G1336" s="70" t="s">
        <v>612</v>
      </c>
      <c r="H1336" s="29">
        <v>45236</v>
      </c>
      <c r="I1336" s="22">
        <v>45238</v>
      </c>
      <c r="M1336" s="21">
        <f t="shared" si="20"/>
        <v>11</v>
      </c>
    </row>
    <row r="1337" spans="1:13" x14ac:dyDescent="0.25">
      <c r="A1337" s="3" t="s">
        <v>69</v>
      </c>
      <c r="B1337" s="18">
        <v>45240</v>
      </c>
      <c r="C1337" s="3" t="s">
        <v>44</v>
      </c>
      <c r="D1337" s="30">
        <v>549.4</v>
      </c>
      <c r="E1337" s="24" t="s">
        <v>613</v>
      </c>
      <c r="F1337" s="70" t="s">
        <v>28</v>
      </c>
      <c r="G1337" s="70" t="s">
        <v>612</v>
      </c>
      <c r="H1337" s="29">
        <v>45236</v>
      </c>
      <c r="I1337" s="22">
        <v>45238</v>
      </c>
      <c r="M1337" s="21">
        <f t="shared" si="20"/>
        <v>11</v>
      </c>
    </row>
    <row r="1338" spans="1:13" x14ac:dyDescent="0.25">
      <c r="A1338" s="3" t="s">
        <v>69</v>
      </c>
      <c r="B1338" s="18">
        <v>45239</v>
      </c>
      <c r="C1338" s="3" t="s">
        <v>44</v>
      </c>
      <c r="D1338" s="30">
        <v>116.5</v>
      </c>
      <c r="E1338" s="24" t="s">
        <v>615</v>
      </c>
      <c r="F1338" s="70" t="s">
        <v>28</v>
      </c>
      <c r="G1338" s="70" t="s">
        <v>612</v>
      </c>
      <c r="H1338" s="29">
        <v>45236</v>
      </c>
      <c r="I1338" s="22">
        <v>45238</v>
      </c>
      <c r="M1338" s="21">
        <f t="shared" si="20"/>
        <v>11</v>
      </c>
    </row>
    <row r="1339" spans="1:13" x14ac:dyDescent="0.25">
      <c r="A1339" s="3" t="s">
        <v>69</v>
      </c>
      <c r="B1339" s="18">
        <v>45236</v>
      </c>
      <c r="C1339" s="3" t="s">
        <v>502</v>
      </c>
      <c r="D1339" s="30">
        <v>2.2000000000000002</v>
      </c>
      <c r="E1339" s="24" t="s">
        <v>616</v>
      </c>
      <c r="F1339" s="70" t="s">
        <v>28</v>
      </c>
      <c r="G1339" s="70" t="s">
        <v>612</v>
      </c>
      <c r="H1339" s="29">
        <v>45236</v>
      </c>
      <c r="I1339" s="22">
        <v>45238</v>
      </c>
      <c r="M1339" s="21">
        <f t="shared" si="20"/>
        <v>11</v>
      </c>
    </row>
    <row r="1340" spans="1:13" x14ac:dyDescent="0.25">
      <c r="A1340" s="3" t="s">
        <v>69</v>
      </c>
      <c r="B1340" s="18">
        <v>45236</v>
      </c>
      <c r="C1340" s="3" t="s">
        <v>502</v>
      </c>
      <c r="D1340" s="30">
        <v>2.2000000000000002</v>
      </c>
      <c r="E1340" s="24" t="s">
        <v>616</v>
      </c>
      <c r="F1340" s="70" t="s">
        <v>28</v>
      </c>
      <c r="G1340" s="70" t="s">
        <v>612</v>
      </c>
      <c r="H1340" s="29">
        <v>45236</v>
      </c>
      <c r="I1340" s="22">
        <v>45238</v>
      </c>
      <c r="M1340" s="21">
        <f t="shared" si="20"/>
        <v>11</v>
      </c>
    </row>
    <row r="1341" spans="1:13" x14ac:dyDescent="0.25">
      <c r="A1341" s="3" t="s">
        <v>69</v>
      </c>
      <c r="B1341" s="18">
        <v>45236</v>
      </c>
      <c r="C1341" s="3" t="s">
        <v>502</v>
      </c>
      <c r="D1341" s="30">
        <v>2.2000000000000002</v>
      </c>
      <c r="E1341" s="24" t="s">
        <v>616</v>
      </c>
      <c r="F1341" s="70" t="s">
        <v>28</v>
      </c>
      <c r="G1341" s="70" t="s">
        <v>612</v>
      </c>
      <c r="H1341" s="29">
        <v>45236</v>
      </c>
      <c r="I1341" s="22">
        <v>45238</v>
      </c>
      <c r="M1341" s="21">
        <f t="shared" si="20"/>
        <v>11</v>
      </c>
    </row>
    <row r="1342" spans="1:13" x14ac:dyDescent="0.25">
      <c r="A1342" s="3" t="s">
        <v>69</v>
      </c>
      <c r="B1342" s="18">
        <v>45236</v>
      </c>
      <c r="C1342" s="3" t="s">
        <v>502</v>
      </c>
      <c r="D1342" s="30">
        <v>7.6</v>
      </c>
      <c r="E1342" s="24" t="s">
        <v>616</v>
      </c>
      <c r="F1342" s="70" t="s">
        <v>28</v>
      </c>
      <c r="G1342" s="70" t="s">
        <v>612</v>
      </c>
      <c r="H1342" s="29">
        <v>45236</v>
      </c>
      <c r="I1342" s="22">
        <v>45238</v>
      </c>
      <c r="M1342" s="21">
        <f t="shared" si="20"/>
        <v>11</v>
      </c>
    </row>
    <row r="1343" spans="1:13" x14ac:dyDescent="0.25">
      <c r="A1343" s="3" t="s">
        <v>69</v>
      </c>
      <c r="B1343" s="18">
        <v>45236</v>
      </c>
      <c r="C1343" s="3" t="s">
        <v>502</v>
      </c>
      <c r="D1343" s="30">
        <v>15.2</v>
      </c>
      <c r="E1343" s="24" t="s">
        <v>616</v>
      </c>
      <c r="F1343" s="70" t="s">
        <v>28</v>
      </c>
      <c r="G1343" s="70" t="s">
        <v>612</v>
      </c>
      <c r="H1343" s="29">
        <v>45236</v>
      </c>
      <c r="I1343" s="22">
        <v>45238</v>
      </c>
      <c r="M1343" s="21">
        <f t="shared" si="20"/>
        <v>11</v>
      </c>
    </row>
    <row r="1344" spans="1:13" x14ac:dyDescent="0.25">
      <c r="A1344" s="3" t="s">
        <v>69</v>
      </c>
      <c r="B1344" s="18">
        <v>45239</v>
      </c>
      <c r="C1344" s="3" t="s">
        <v>500</v>
      </c>
      <c r="D1344" s="30">
        <v>1.45</v>
      </c>
      <c r="F1344" s="70" t="s">
        <v>28</v>
      </c>
      <c r="G1344" s="70" t="s">
        <v>612</v>
      </c>
      <c r="H1344" s="29">
        <v>45236</v>
      </c>
      <c r="I1344" s="22">
        <v>45238</v>
      </c>
      <c r="M1344" s="21">
        <f t="shared" si="20"/>
        <v>11</v>
      </c>
    </row>
    <row r="1345" spans="1:13" x14ac:dyDescent="0.25">
      <c r="A1345" s="3" t="s">
        <v>69</v>
      </c>
      <c r="B1345" s="18">
        <v>45239</v>
      </c>
      <c r="C1345" s="3" t="s">
        <v>500</v>
      </c>
      <c r="D1345" s="30">
        <v>0.55000000000000004</v>
      </c>
      <c r="F1345" s="70" t="s">
        <v>28</v>
      </c>
      <c r="G1345" s="70" t="s">
        <v>612</v>
      </c>
      <c r="H1345" s="29">
        <v>45236</v>
      </c>
      <c r="I1345" s="22">
        <v>45238</v>
      </c>
      <c r="M1345" s="21">
        <f t="shared" si="20"/>
        <v>11</v>
      </c>
    </row>
    <row r="1346" spans="1:13" x14ac:dyDescent="0.25">
      <c r="A1346" s="3" t="s">
        <v>69</v>
      </c>
      <c r="B1346" s="18">
        <v>45241</v>
      </c>
      <c r="C1346" s="3" t="s">
        <v>500</v>
      </c>
      <c r="D1346" s="30">
        <v>16</v>
      </c>
      <c r="F1346" s="70" t="s">
        <v>28</v>
      </c>
      <c r="G1346" s="70" t="s">
        <v>612</v>
      </c>
      <c r="H1346" s="29">
        <v>45236</v>
      </c>
      <c r="I1346" s="22">
        <v>45238</v>
      </c>
      <c r="M1346" s="21">
        <f t="shared" si="20"/>
        <v>11</v>
      </c>
    </row>
    <row r="1347" spans="1:13" x14ac:dyDescent="0.25">
      <c r="A1347" s="3" t="s">
        <v>69</v>
      </c>
      <c r="B1347" s="18">
        <v>45239</v>
      </c>
      <c r="C1347" s="3" t="s">
        <v>500</v>
      </c>
      <c r="D1347" s="30">
        <v>0.95</v>
      </c>
      <c r="F1347" s="70" t="s">
        <v>28</v>
      </c>
      <c r="G1347" s="70" t="s">
        <v>612</v>
      </c>
      <c r="H1347" s="29">
        <v>45236</v>
      </c>
      <c r="I1347" s="22">
        <v>45238</v>
      </c>
      <c r="M1347" s="21">
        <f t="shared" ref="M1347:M1425" si="21">MONTH(B1347)</f>
        <v>11</v>
      </c>
    </row>
    <row r="1348" spans="1:13" x14ac:dyDescent="0.25">
      <c r="A1348" s="3" t="s">
        <v>69</v>
      </c>
      <c r="B1348" s="18">
        <v>45244</v>
      </c>
      <c r="C1348" s="3" t="s">
        <v>500</v>
      </c>
      <c r="D1348" s="30">
        <v>1.7</v>
      </c>
      <c r="F1348" s="70" t="s">
        <v>28</v>
      </c>
      <c r="G1348" s="70" t="s">
        <v>633</v>
      </c>
      <c r="H1348" s="29">
        <v>45247</v>
      </c>
      <c r="I1348" s="22">
        <v>45244</v>
      </c>
      <c r="J1348" s="22">
        <v>45246</v>
      </c>
      <c r="M1348" s="21">
        <f t="shared" si="21"/>
        <v>11</v>
      </c>
    </row>
    <row r="1349" spans="1:13" x14ac:dyDescent="0.25">
      <c r="A1349" s="3" t="s">
        <v>69</v>
      </c>
      <c r="B1349" s="18">
        <v>45246</v>
      </c>
      <c r="C1349" s="3" t="s">
        <v>500</v>
      </c>
      <c r="D1349" s="30">
        <v>0.55000000000000004</v>
      </c>
      <c r="F1349" s="70" t="s">
        <v>28</v>
      </c>
      <c r="G1349" s="70" t="s">
        <v>633</v>
      </c>
      <c r="H1349" s="29">
        <v>45247</v>
      </c>
      <c r="I1349" s="22">
        <v>45244</v>
      </c>
      <c r="J1349" s="22">
        <v>45246</v>
      </c>
      <c r="M1349" s="21">
        <f t="shared" si="21"/>
        <v>11</v>
      </c>
    </row>
    <row r="1350" spans="1:13" x14ac:dyDescent="0.25">
      <c r="A1350" s="3" t="s">
        <v>69</v>
      </c>
      <c r="B1350" s="18">
        <v>45245</v>
      </c>
      <c r="C1350" s="3" t="s">
        <v>500</v>
      </c>
      <c r="D1350" s="30">
        <v>3.7</v>
      </c>
      <c r="F1350" s="70" t="s">
        <v>28</v>
      </c>
      <c r="G1350" s="70" t="s">
        <v>633</v>
      </c>
      <c r="H1350" s="29">
        <v>45247</v>
      </c>
      <c r="I1350" s="22">
        <v>45244</v>
      </c>
      <c r="J1350" s="22">
        <v>45246</v>
      </c>
      <c r="M1350" s="21">
        <f t="shared" si="21"/>
        <v>11</v>
      </c>
    </row>
    <row r="1351" spans="1:13" x14ac:dyDescent="0.25">
      <c r="A1351" s="3" t="s">
        <v>69</v>
      </c>
      <c r="B1351" s="18">
        <v>45246</v>
      </c>
      <c r="C1351" s="3" t="s">
        <v>500</v>
      </c>
      <c r="D1351" s="30">
        <v>4.6500000000000004</v>
      </c>
      <c r="F1351" s="70" t="s">
        <v>28</v>
      </c>
      <c r="G1351" s="70" t="s">
        <v>633</v>
      </c>
      <c r="H1351" s="29">
        <v>45247</v>
      </c>
      <c r="I1351" s="22">
        <v>45244</v>
      </c>
      <c r="J1351" s="22">
        <v>45246</v>
      </c>
      <c r="M1351" s="21">
        <f t="shared" si="21"/>
        <v>11</v>
      </c>
    </row>
    <row r="1352" spans="1:13" x14ac:dyDescent="0.25">
      <c r="A1352" s="3" t="s">
        <v>69</v>
      </c>
      <c r="B1352" s="18">
        <v>45244</v>
      </c>
      <c r="C1352" s="3" t="s">
        <v>23</v>
      </c>
      <c r="D1352" s="30">
        <v>30</v>
      </c>
      <c r="E1352" s="24" t="s">
        <v>634</v>
      </c>
      <c r="F1352" s="70" t="s">
        <v>28</v>
      </c>
      <c r="G1352" s="70" t="s">
        <v>633</v>
      </c>
      <c r="H1352" s="29">
        <v>45247</v>
      </c>
      <c r="I1352" s="22">
        <v>45244</v>
      </c>
      <c r="J1352" s="22">
        <v>45246</v>
      </c>
      <c r="M1352" s="21">
        <f t="shared" si="21"/>
        <v>11</v>
      </c>
    </row>
    <row r="1353" spans="1:13" x14ac:dyDescent="0.25">
      <c r="A1353" s="3" t="s">
        <v>69</v>
      </c>
      <c r="B1353" s="18">
        <v>45244</v>
      </c>
      <c r="C1353" s="3" t="s">
        <v>23</v>
      </c>
      <c r="E1353" s="24" t="s">
        <v>635</v>
      </c>
      <c r="F1353" s="70" t="s">
        <v>28</v>
      </c>
      <c r="G1353" s="70" t="s">
        <v>633</v>
      </c>
      <c r="H1353" s="29">
        <v>45247</v>
      </c>
      <c r="I1353" s="22">
        <v>45244</v>
      </c>
      <c r="J1353" s="22">
        <v>45246</v>
      </c>
      <c r="M1353" s="21">
        <f t="shared" si="21"/>
        <v>11</v>
      </c>
    </row>
    <row r="1354" spans="1:13" x14ac:dyDescent="0.25">
      <c r="A1354" s="3" t="s">
        <v>69</v>
      </c>
      <c r="B1354" s="18">
        <v>45244</v>
      </c>
      <c r="C1354" s="3" t="s">
        <v>23</v>
      </c>
      <c r="E1354" s="24" t="s">
        <v>636</v>
      </c>
      <c r="F1354" s="70" t="s">
        <v>28</v>
      </c>
      <c r="G1354" s="70" t="s">
        <v>633</v>
      </c>
      <c r="H1354" s="29">
        <v>45247</v>
      </c>
      <c r="I1354" s="22">
        <v>45244</v>
      </c>
      <c r="J1354" s="22">
        <v>45246</v>
      </c>
      <c r="M1354" s="21">
        <f t="shared" si="21"/>
        <v>11</v>
      </c>
    </row>
    <row r="1355" spans="1:13" x14ac:dyDescent="0.25">
      <c r="A1355" s="3" t="s">
        <v>69</v>
      </c>
      <c r="B1355" s="18">
        <v>45244</v>
      </c>
      <c r="C1355" s="3" t="s">
        <v>23</v>
      </c>
      <c r="E1355" s="24" t="s">
        <v>637</v>
      </c>
      <c r="F1355" s="70" t="s">
        <v>28</v>
      </c>
      <c r="G1355" s="70" t="s">
        <v>633</v>
      </c>
      <c r="H1355" s="29">
        <v>45247</v>
      </c>
      <c r="I1355" s="22">
        <v>45244</v>
      </c>
      <c r="J1355" s="22">
        <v>45246</v>
      </c>
      <c r="M1355" s="21">
        <f t="shared" si="21"/>
        <v>11</v>
      </c>
    </row>
    <row r="1356" spans="1:13" x14ac:dyDescent="0.25">
      <c r="A1356" s="3" t="s">
        <v>69</v>
      </c>
      <c r="B1356" s="18">
        <v>45244</v>
      </c>
      <c r="C1356" s="3" t="s">
        <v>23</v>
      </c>
      <c r="E1356" s="24" t="s">
        <v>638</v>
      </c>
      <c r="F1356" s="70" t="s">
        <v>28</v>
      </c>
      <c r="G1356" s="70" t="s">
        <v>633</v>
      </c>
      <c r="H1356" s="29">
        <v>45247</v>
      </c>
      <c r="I1356" s="22">
        <v>45244</v>
      </c>
      <c r="J1356" s="22">
        <v>45246</v>
      </c>
      <c r="M1356" s="21">
        <f t="shared" si="21"/>
        <v>11</v>
      </c>
    </row>
    <row r="1357" spans="1:13" x14ac:dyDescent="0.25">
      <c r="A1357" s="3" t="s">
        <v>69</v>
      </c>
      <c r="B1357" s="18">
        <v>45245</v>
      </c>
      <c r="C1357" s="3" t="s">
        <v>23</v>
      </c>
      <c r="D1357" s="30">
        <v>30</v>
      </c>
      <c r="E1357" s="24" t="s">
        <v>639</v>
      </c>
      <c r="F1357" s="70" t="s">
        <v>28</v>
      </c>
      <c r="G1357" s="70" t="s">
        <v>633</v>
      </c>
      <c r="H1357" s="29">
        <v>45247</v>
      </c>
      <c r="I1357" s="22">
        <v>45244</v>
      </c>
      <c r="J1357" s="22">
        <v>45246</v>
      </c>
      <c r="M1357" s="21">
        <f t="shared" si="21"/>
        <v>11</v>
      </c>
    </row>
    <row r="1358" spans="1:13" x14ac:dyDescent="0.25">
      <c r="A1358" s="3" t="s">
        <v>69</v>
      </c>
      <c r="B1358" s="18">
        <v>45245</v>
      </c>
      <c r="C1358" s="3" t="s">
        <v>23</v>
      </c>
      <c r="E1358" s="24" t="s">
        <v>524</v>
      </c>
      <c r="F1358" s="70" t="s">
        <v>28</v>
      </c>
      <c r="G1358" s="70" t="s">
        <v>633</v>
      </c>
      <c r="H1358" s="29">
        <v>45247</v>
      </c>
      <c r="I1358" s="22">
        <v>45244</v>
      </c>
      <c r="J1358" s="22">
        <v>45246</v>
      </c>
      <c r="M1358" s="21">
        <f t="shared" si="21"/>
        <v>11</v>
      </c>
    </row>
    <row r="1359" spans="1:13" x14ac:dyDescent="0.25">
      <c r="A1359" s="3" t="s">
        <v>69</v>
      </c>
      <c r="B1359" s="18">
        <v>45245</v>
      </c>
      <c r="C1359" s="3" t="s">
        <v>23</v>
      </c>
      <c r="E1359" s="24" t="s">
        <v>640</v>
      </c>
      <c r="F1359" s="70" t="s">
        <v>28</v>
      </c>
      <c r="G1359" s="70" t="s">
        <v>633</v>
      </c>
      <c r="H1359" s="29">
        <v>45247</v>
      </c>
      <c r="I1359" s="22">
        <v>45244</v>
      </c>
      <c r="J1359" s="22">
        <v>45246</v>
      </c>
      <c r="M1359" s="21">
        <f t="shared" si="21"/>
        <v>11</v>
      </c>
    </row>
    <row r="1360" spans="1:13" x14ac:dyDescent="0.25">
      <c r="A1360" s="3" t="s">
        <v>69</v>
      </c>
      <c r="B1360" s="18">
        <v>45245</v>
      </c>
      <c r="C1360" s="3" t="s">
        <v>23</v>
      </c>
      <c r="E1360" s="24" t="s">
        <v>641</v>
      </c>
      <c r="F1360" s="70" t="s">
        <v>28</v>
      </c>
      <c r="G1360" s="70" t="s">
        <v>633</v>
      </c>
      <c r="H1360" s="29">
        <v>45247</v>
      </c>
      <c r="I1360" s="22">
        <v>45244</v>
      </c>
      <c r="J1360" s="22">
        <v>45246</v>
      </c>
      <c r="M1360" s="21">
        <f t="shared" si="21"/>
        <v>11</v>
      </c>
    </row>
    <row r="1361" spans="1:13" x14ac:dyDescent="0.25">
      <c r="A1361" s="3" t="s">
        <v>69</v>
      </c>
      <c r="B1361" s="18">
        <v>45246</v>
      </c>
      <c r="C1361" s="3" t="s">
        <v>23</v>
      </c>
      <c r="D1361" s="30">
        <v>30</v>
      </c>
      <c r="E1361" s="24" t="s">
        <v>642</v>
      </c>
      <c r="F1361" s="70" t="s">
        <v>28</v>
      </c>
      <c r="G1361" s="70" t="s">
        <v>633</v>
      </c>
      <c r="H1361" s="29">
        <v>45247</v>
      </c>
      <c r="I1361" s="22">
        <v>45244</v>
      </c>
      <c r="J1361" s="22">
        <v>45246</v>
      </c>
      <c r="M1361" s="21">
        <f t="shared" si="21"/>
        <v>11</v>
      </c>
    </row>
    <row r="1362" spans="1:13" x14ac:dyDescent="0.25">
      <c r="A1362" s="3" t="s">
        <v>69</v>
      </c>
      <c r="B1362" s="18">
        <v>45246</v>
      </c>
      <c r="C1362" s="3" t="s">
        <v>23</v>
      </c>
      <c r="E1362" s="24" t="s">
        <v>643</v>
      </c>
      <c r="F1362" s="70" t="s">
        <v>28</v>
      </c>
      <c r="G1362" s="70" t="s">
        <v>633</v>
      </c>
      <c r="H1362" s="29">
        <v>45247</v>
      </c>
      <c r="I1362" s="22">
        <v>45244</v>
      </c>
      <c r="J1362" s="22">
        <v>45246</v>
      </c>
      <c r="M1362" s="21">
        <f t="shared" si="21"/>
        <v>11</v>
      </c>
    </row>
    <row r="1363" spans="1:13" x14ac:dyDescent="0.25">
      <c r="A1363" s="3" t="s">
        <v>69</v>
      </c>
      <c r="B1363" s="18">
        <v>45246</v>
      </c>
      <c r="C1363" s="3" t="s">
        <v>23</v>
      </c>
      <c r="E1363" s="24" t="s">
        <v>644</v>
      </c>
      <c r="F1363" s="70" t="s">
        <v>28</v>
      </c>
      <c r="G1363" s="70" t="s">
        <v>633</v>
      </c>
      <c r="H1363" s="29">
        <v>45247</v>
      </c>
      <c r="I1363" s="22">
        <v>45244</v>
      </c>
      <c r="J1363" s="22">
        <v>45246</v>
      </c>
      <c r="M1363" s="21">
        <f t="shared" si="21"/>
        <v>11</v>
      </c>
    </row>
    <row r="1364" spans="1:13" x14ac:dyDescent="0.25">
      <c r="A1364" s="3" t="s">
        <v>69</v>
      </c>
      <c r="B1364" s="18">
        <v>45246</v>
      </c>
      <c r="C1364" s="3" t="s">
        <v>22</v>
      </c>
      <c r="D1364" s="30">
        <v>85.6</v>
      </c>
      <c r="F1364" s="70" t="s">
        <v>28</v>
      </c>
      <c r="G1364" s="70" t="s">
        <v>633</v>
      </c>
      <c r="H1364" s="29">
        <v>45247</v>
      </c>
      <c r="I1364" s="22">
        <v>45244</v>
      </c>
      <c r="J1364" s="22">
        <v>45246</v>
      </c>
      <c r="M1364" s="21">
        <f t="shared" si="21"/>
        <v>11</v>
      </c>
    </row>
    <row r="1365" spans="1:13" x14ac:dyDescent="0.25">
      <c r="A1365" s="3" t="s">
        <v>69</v>
      </c>
      <c r="B1365" s="18">
        <v>45244</v>
      </c>
      <c r="C1365" s="3" t="s">
        <v>22</v>
      </c>
      <c r="D1365" s="30">
        <v>75</v>
      </c>
      <c r="F1365" s="70" t="s">
        <v>28</v>
      </c>
      <c r="G1365" s="70" t="s">
        <v>633</v>
      </c>
      <c r="H1365" s="29">
        <v>45247</v>
      </c>
      <c r="I1365" s="22">
        <v>45244</v>
      </c>
      <c r="J1365" s="22">
        <v>45246</v>
      </c>
      <c r="M1365" s="21">
        <f t="shared" si="21"/>
        <v>11</v>
      </c>
    </row>
    <row r="1366" spans="1:13" x14ac:dyDescent="0.25">
      <c r="A1366" s="3" t="s">
        <v>69</v>
      </c>
      <c r="B1366" s="18">
        <v>45245</v>
      </c>
      <c r="C1366" s="3" t="s">
        <v>21</v>
      </c>
      <c r="D1366" s="30">
        <v>50</v>
      </c>
      <c r="F1366" s="70" t="s">
        <v>28</v>
      </c>
      <c r="G1366" s="70" t="s">
        <v>633</v>
      </c>
      <c r="H1366" s="29">
        <v>45247</v>
      </c>
      <c r="I1366" s="22">
        <v>45244</v>
      </c>
      <c r="J1366" s="22">
        <v>45246</v>
      </c>
      <c r="M1366" s="21">
        <f t="shared" si="21"/>
        <v>11</v>
      </c>
    </row>
    <row r="1367" spans="1:13" x14ac:dyDescent="0.25">
      <c r="A1367" s="3" t="s">
        <v>645</v>
      </c>
      <c r="B1367" s="18">
        <v>45245</v>
      </c>
      <c r="C1367" s="3" t="s">
        <v>500</v>
      </c>
      <c r="D1367" s="30">
        <v>6.9</v>
      </c>
      <c r="F1367" s="70" t="s">
        <v>28</v>
      </c>
      <c r="G1367" s="70" t="s">
        <v>647</v>
      </c>
      <c r="H1367" s="29">
        <v>45247</v>
      </c>
      <c r="M1367" s="21">
        <f t="shared" si="21"/>
        <v>11</v>
      </c>
    </row>
    <row r="1368" spans="1:13" x14ac:dyDescent="0.25">
      <c r="A1368" s="3" t="s">
        <v>645</v>
      </c>
      <c r="B1368" s="18">
        <v>45245</v>
      </c>
      <c r="C1368" s="3" t="s">
        <v>500</v>
      </c>
      <c r="D1368" s="30">
        <v>6.9</v>
      </c>
      <c r="F1368" s="70" t="s">
        <v>28</v>
      </c>
      <c r="G1368" s="70" t="s">
        <v>647</v>
      </c>
      <c r="H1368" s="29">
        <v>45247</v>
      </c>
      <c r="M1368" s="21">
        <f t="shared" si="21"/>
        <v>11</v>
      </c>
    </row>
    <row r="1369" spans="1:13" x14ac:dyDescent="0.25">
      <c r="A1369" s="3" t="s">
        <v>645</v>
      </c>
      <c r="B1369" s="18">
        <v>45245</v>
      </c>
      <c r="C1369" s="3" t="s">
        <v>23</v>
      </c>
      <c r="D1369" s="30">
        <v>2.9</v>
      </c>
      <c r="F1369" s="70" t="s">
        <v>28</v>
      </c>
      <c r="G1369" s="70" t="s">
        <v>647</v>
      </c>
      <c r="H1369" s="29">
        <v>45247</v>
      </c>
      <c r="M1369" s="21">
        <f t="shared" si="21"/>
        <v>11</v>
      </c>
    </row>
    <row r="1370" spans="1:13" x14ac:dyDescent="0.25">
      <c r="A1370" s="3" t="s">
        <v>645</v>
      </c>
      <c r="B1370" s="18">
        <v>45245</v>
      </c>
      <c r="C1370" s="3" t="s">
        <v>500</v>
      </c>
      <c r="D1370" s="30">
        <v>1.35</v>
      </c>
      <c r="F1370" s="70" t="s">
        <v>28</v>
      </c>
      <c r="G1370" s="70" t="s">
        <v>647</v>
      </c>
      <c r="H1370" s="29">
        <v>45247</v>
      </c>
      <c r="M1370" s="21">
        <f t="shared" si="21"/>
        <v>11</v>
      </c>
    </row>
    <row r="1371" spans="1:13" x14ac:dyDescent="0.25">
      <c r="A1371" s="3" t="s">
        <v>645</v>
      </c>
      <c r="B1371" s="18">
        <v>45245</v>
      </c>
      <c r="C1371" s="3" t="s">
        <v>22</v>
      </c>
      <c r="D1371" s="30">
        <v>60</v>
      </c>
      <c r="F1371" s="70" t="s">
        <v>28</v>
      </c>
      <c r="G1371" s="70" t="s">
        <v>647</v>
      </c>
      <c r="H1371" s="29">
        <v>45247</v>
      </c>
      <c r="M1371" s="21">
        <f t="shared" si="21"/>
        <v>11</v>
      </c>
    </row>
    <row r="1372" spans="1:13" x14ac:dyDescent="0.25">
      <c r="A1372" s="3" t="s">
        <v>645</v>
      </c>
      <c r="B1372" s="18">
        <v>45244</v>
      </c>
      <c r="C1372" s="3" t="s">
        <v>500</v>
      </c>
      <c r="D1372" s="30">
        <v>1.35</v>
      </c>
      <c r="F1372" s="70" t="s">
        <v>28</v>
      </c>
      <c r="G1372" s="70" t="s">
        <v>647</v>
      </c>
      <c r="H1372" s="29">
        <v>45247</v>
      </c>
      <c r="M1372" s="21">
        <f t="shared" si="21"/>
        <v>11</v>
      </c>
    </row>
    <row r="1373" spans="1:13" x14ac:dyDescent="0.25">
      <c r="A1373" s="3" t="s">
        <v>645</v>
      </c>
      <c r="B1373" s="18">
        <v>45229</v>
      </c>
      <c r="C1373" s="3" t="s">
        <v>22</v>
      </c>
      <c r="D1373" s="30">
        <v>77.47</v>
      </c>
      <c r="F1373" s="70" t="s">
        <v>28</v>
      </c>
      <c r="G1373" s="70" t="s">
        <v>647</v>
      </c>
      <c r="H1373" s="29">
        <v>45247</v>
      </c>
      <c r="M1373" s="21">
        <f t="shared" si="21"/>
        <v>10</v>
      </c>
    </row>
    <row r="1374" spans="1:13" x14ac:dyDescent="0.25">
      <c r="A1374" s="3" t="s">
        <v>645</v>
      </c>
      <c r="B1374" s="18">
        <v>45227</v>
      </c>
      <c r="C1374" s="3" t="s">
        <v>500</v>
      </c>
      <c r="D1374" s="30">
        <v>5.5</v>
      </c>
      <c r="F1374" s="70" t="s">
        <v>28</v>
      </c>
      <c r="G1374" s="70" t="s">
        <v>647</v>
      </c>
      <c r="H1374" s="29">
        <v>45247</v>
      </c>
      <c r="M1374" s="21">
        <f t="shared" si="21"/>
        <v>10</v>
      </c>
    </row>
    <row r="1375" spans="1:13" x14ac:dyDescent="0.25">
      <c r="A1375" s="3" t="s">
        <v>645</v>
      </c>
      <c r="B1375" s="18">
        <v>45245</v>
      </c>
      <c r="C1375" s="3" t="s">
        <v>48</v>
      </c>
      <c r="D1375" s="30">
        <v>48.3</v>
      </c>
      <c r="F1375" s="70" t="s">
        <v>28</v>
      </c>
      <c r="G1375" s="70" t="s">
        <v>647</v>
      </c>
      <c r="H1375" s="29">
        <v>45247</v>
      </c>
      <c r="M1375" s="21">
        <f t="shared" si="21"/>
        <v>11</v>
      </c>
    </row>
    <row r="1376" spans="1:13" x14ac:dyDescent="0.25">
      <c r="A1376" s="3" t="s">
        <v>645</v>
      </c>
      <c r="B1376" s="18">
        <v>45243</v>
      </c>
      <c r="C1376" s="3" t="s">
        <v>502</v>
      </c>
      <c r="D1376" s="30">
        <f>45*3</f>
        <v>135</v>
      </c>
      <c r="F1376" s="70" t="s">
        <v>28</v>
      </c>
      <c r="G1376" s="70" t="s">
        <v>647</v>
      </c>
      <c r="H1376" s="29">
        <v>45247</v>
      </c>
      <c r="M1376" s="21">
        <f t="shared" si="21"/>
        <v>11</v>
      </c>
    </row>
    <row r="1377" spans="1:13" x14ac:dyDescent="0.25">
      <c r="A1377" s="3" t="s">
        <v>32</v>
      </c>
      <c r="B1377" s="18">
        <v>45248</v>
      </c>
      <c r="C1377" s="3" t="s">
        <v>502</v>
      </c>
      <c r="D1377" s="30">
        <v>55.55</v>
      </c>
      <c r="F1377" s="70" t="s">
        <v>28</v>
      </c>
      <c r="G1377" s="70" t="s">
        <v>649</v>
      </c>
      <c r="H1377" s="29">
        <v>45250</v>
      </c>
      <c r="I1377" s="22">
        <v>45241</v>
      </c>
      <c r="J1377" s="22">
        <v>45248</v>
      </c>
      <c r="M1377" s="21">
        <f t="shared" si="21"/>
        <v>11</v>
      </c>
    </row>
    <row r="1378" spans="1:13" x14ac:dyDescent="0.25">
      <c r="A1378" s="3" t="s">
        <v>32</v>
      </c>
      <c r="B1378" s="18">
        <v>45247</v>
      </c>
      <c r="C1378" s="3" t="s">
        <v>502</v>
      </c>
      <c r="D1378" s="30">
        <v>65.3</v>
      </c>
      <c r="F1378" s="70" t="s">
        <v>28</v>
      </c>
      <c r="G1378" s="70" t="s">
        <v>649</v>
      </c>
      <c r="H1378" s="29">
        <v>45250</v>
      </c>
      <c r="I1378" s="22">
        <v>45241</v>
      </c>
      <c r="J1378" s="22">
        <v>45248</v>
      </c>
      <c r="M1378" s="21">
        <f t="shared" si="21"/>
        <v>11</v>
      </c>
    </row>
    <row r="1379" spans="1:13" x14ac:dyDescent="0.25">
      <c r="A1379" s="3" t="s">
        <v>32</v>
      </c>
      <c r="B1379" s="18">
        <v>45241</v>
      </c>
      <c r="C1379" s="3" t="s">
        <v>23</v>
      </c>
      <c r="D1379" s="30">
        <v>8.31</v>
      </c>
      <c r="F1379" s="70" t="s">
        <v>28</v>
      </c>
      <c r="G1379" s="70" t="s">
        <v>649</v>
      </c>
      <c r="H1379" s="29">
        <v>45250</v>
      </c>
      <c r="I1379" s="22">
        <v>45241</v>
      </c>
      <c r="J1379" s="22">
        <v>45248</v>
      </c>
      <c r="M1379" s="21">
        <f t="shared" si="21"/>
        <v>11</v>
      </c>
    </row>
    <row r="1380" spans="1:13" x14ac:dyDescent="0.25">
      <c r="A1380" s="3" t="s">
        <v>32</v>
      </c>
      <c r="B1380" s="18">
        <v>45241</v>
      </c>
      <c r="C1380" s="3" t="s">
        <v>23</v>
      </c>
      <c r="D1380" s="30">
        <v>5.5</v>
      </c>
      <c r="F1380" s="70" t="s">
        <v>28</v>
      </c>
      <c r="G1380" s="70" t="s">
        <v>649</v>
      </c>
      <c r="H1380" s="29">
        <v>45250</v>
      </c>
      <c r="I1380" s="22">
        <v>45241</v>
      </c>
      <c r="J1380" s="22">
        <v>45248</v>
      </c>
      <c r="M1380" s="21">
        <f t="shared" si="21"/>
        <v>11</v>
      </c>
    </row>
    <row r="1381" spans="1:13" x14ac:dyDescent="0.25">
      <c r="A1381" s="3" t="s">
        <v>32</v>
      </c>
      <c r="B1381" s="18">
        <v>45243</v>
      </c>
      <c r="C1381" s="3" t="s">
        <v>44</v>
      </c>
      <c r="D1381" s="30">
        <v>43.8</v>
      </c>
      <c r="F1381" s="70" t="s">
        <v>28</v>
      </c>
      <c r="G1381" s="70" t="s">
        <v>649</v>
      </c>
      <c r="H1381" s="29">
        <v>45250</v>
      </c>
      <c r="I1381" s="22">
        <v>45241</v>
      </c>
      <c r="J1381" s="22">
        <v>45248</v>
      </c>
      <c r="M1381" s="21">
        <f t="shared" si="21"/>
        <v>11</v>
      </c>
    </row>
    <row r="1382" spans="1:13" x14ac:dyDescent="0.25">
      <c r="A1382" s="3" t="s">
        <v>32</v>
      </c>
      <c r="B1382" s="18">
        <v>45243</v>
      </c>
      <c r="C1382" s="3" t="s">
        <v>23</v>
      </c>
      <c r="D1382" s="30">
        <v>10.3</v>
      </c>
      <c r="F1382" s="70" t="s">
        <v>28</v>
      </c>
      <c r="G1382" s="70" t="s">
        <v>649</v>
      </c>
      <c r="H1382" s="29">
        <v>45250</v>
      </c>
      <c r="I1382" s="22">
        <v>45241</v>
      </c>
      <c r="J1382" s="22">
        <v>45248</v>
      </c>
      <c r="M1382" s="21">
        <f t="shared" si="21"/>
        <v>11</v>
      </c>
    </row>
    <row r="1383" spans="1:13" x14ac:dyDescent="0.25">
      <c r="A1383" s="3" t="s">
        <v>32</v>
      </c>
      <c r="B1383" s="18">
        <v>45245</v>
      </c>
      <c r="C1383" s="3" t="s">
        <v>23</v>
      </c>
      <c r="D1383" s="30">
        <v>13.1</v>
      </c>
      <c r="F1383" s="70" t="s">
        <v>28</v>
      </c>
      <c r="G1383" s="70" t="s">
        <v>649</v>
      </c>
      <c r="H1383" s="29">
        <v>45250</v>
      </c>
      <c r="I1383" s="22">
        <v>45241</v>
      </c>
      <c r="J1383" s="22">
        <v>45248</v>
      </c>
      <c r="M1383" s="21">
        <f t="shared" si="21"/>
        <v>11</v>
      </c>
    </row>
    <row r="1384" spans="1:13" x14ac:dyDescent="0.25">
      <c r="A1384" s="3" t="s">
        <v>32</v>
      </c>
      <c r="B1384" s="18">
        <v>45246</v>
      </c>
      <c r="C1384" s="3" t="s">
        <v>21</v>
      </c>
      <c r="D1384" s="30">
        <v>135</v>
      </c>
      <c r="F1384" s="70" t="s">
        <v>28</v>
      </c>
      <c r="G1384" s="70" t="s">
        <v>649</v>
      </c>
      <c r="H1384" s="29">
        <v>45250</v>
      </c>
      <c r="I1384" s="22">
        <v>45241</v>
      </c>
      <c r="J1384" s="22">
        <v>45248</v>
      </c>
      <c r="M1384" s="21">
        <f t="shared" si="21"/>
        <v>11</v>
      </c>
    </row>
    <row r="1385" spans="1:13" x14ac:dyDescent="0.25">
      <c r="A1385" s="3" t="s">
        <v>32</v>
      </c>
      <c r="B1385" s="18">
        <v>45246</v>
      </c>
      <c r="C1385" s="3" t="s">
        <v>44</v>
      </c>
      <c r="D1385" s="30">
        <v>59.9</v>
      </c>
      <c r="F1385" s="70" t="s">
        <v>28</v>
      </c>
      <c r="G1385" s="70" t="s">
        <v>649</v>
      </c>
      <c r="H1385" s="29">
        <v>45250</v>
      </c>
      <c r="I1385" s="22">
        <v>45241</v>
      </c>
      <c r="J1385" s="22">
        <v>45248</v>
      </c>
      <c r="M1385" s="21">
        <f t="shared" si="21"/>
        <v>11</v>
      </c>
    </row>
    <row r="1386" spans="1:13" x14ac:dyDescent="0.25">
      <c r="A1386" s="3" t="s">
        <v>32</v>
      </c>
      <c r="B1386" s="18">
        <v>45246</v>
      </c>
      <c r="C1386" s="3" t="s">
        <v>23</v>
      </c>
      <c r="D1386" s="30">
        <v>24</v>
      </c>
      <c r="F1386" s="70" t="s">
        <v>28</v>
      </c>
      <c r="G1386" s="70" t="s">
        <v>649</v>
      </c>
      <c r="H1386" s="29">
        <v>45250</v>
      </c>
      <c r="I1386" s="22">
        <v>45241</v>
      </c>
      <c r="J1386" s="22">
        <v>45248</v>
      </c>
      <c r="M1386" s="21">
        <f t="shared" si="21"/>
        <v>11</v>
      </c>
    </row>
    <row r="1387" spans="1:13" x14ac:dyDescent="0.25">
      <c r="A1387" s="3" t="s">
        <v>32</v>
      </c>
      <c r="B1387" s="18">
        <v>45247</v>
      </c>
      <c r="C1387" s="3" t="s">
        <v>44</v>
      </c>
      <c r="D1387" s="30">
        <v>9.9</v>
      </c>
      <c r="F1387" s="70" t="s">
        <v>28</v>
      </c>
      <c r="G1387" s="70" t="s">
        <v>649</v>
      </c>
      <c r="H1387" s="29">
        <v>45250</v>
      </c>
      <c r="I1387" s="22">
        <v>45241</v>
      </c>
      <c r="J1387" s="22">
        <v>45248</v>
      </c>
      <c r="M1387" s="21">
        <f t="shared" si="21"/>
        <v>11</v>
      </c>
    </row>
    <row r="1388" spans="1:13" x14ac:dyDescent="0.25">
      <c r="A1388" s="3" t="s">
        <v>32</v>
      </c>
      <c r="B1388" s="18">
        <v>45248</v>
      </c>
      <c r="C1388" s="3" t="s">
        <v>21</v>
      </c>
      <c r="D1388" s="30">
        <f>5*25</f>
        <v>125</v>
      </c>
      <c r="E1388" s="24" t="s">
        <v>650</v>
      </c>
      <c r="F1388" s="70" t="s">
        <v>28</v>
      </c>
      <c r="G1388" s="70" t="s">
        <v>649</v>
      </c>
      <c r="H1388" s="29">
        <v>45250</v>
      </c>
      <c r="I1388" s="22">
        <v>45241</v>
      </c>
      <c r="J1388" s="22">
        <v>45248</v>
      </c>
      <c r="M1388" s="21">
        <f t="shared" si="21"/>
        <v>11</v>
      </c>
    </row>
    <row r="1389" spans="1:13" x14ac:dyDescent="0.25">
      <c r="A1389" s="3" t="s">
        <v>29</v>
      </c>
      <c r="B1389" s="18">
        <v>45248</v>
      </c>
      <c r="C1389" s="3" t="s">
        <v>500</v>
      </c>
      <c r="D1389" s="30">
        <v>4.7</v>
      </c>
      <c r="F1389" s="70" t="s">
        <v>648</v>
      </c>
      <c r="G1389" s="70" t="s">
        <v>662</v>
      </c>
      <c r="H1389" s="29">
        <v>45251</v>
      </c>
      <c r="I1389" s="22">
        <v>45242</v>
      </c>
      <c r="J1389" s="22">
        <v>45248</v>
      </c>
      <c r="M1389" s="21">
        <f t="shared" si="21"/>
        <v>11</v>
      </c>
    </row>
    <row r="1390" spans="1:13" x14ac:dyDescent="0.25">
      <c r="A1390" s="3" t="s">
        <v>29</v>
      </c>
      <c r="B1390" s="18">
        <v>45247</v>
      </c>
      <c r="C1390" s="3" t="s">
        <v>500</v>
      </c>
      <c r="D1390" s="30">
        <v>1.85</v>
      </c>
      <c r="F1390" s="70" t="s">
        <v>648</v>
      </c>
      <c r="G1390" s="70" t="s">
        <v>662</v>
      </c>
      <c r="H1390" s="29">
        <v>45251</v>
      </c>
      <c r="I1390" s="22">
        <v>45242</v>
      </c>
      <c r="J1390" s="22">
        <v>45248</v>
      </c>
      <c r="M1390" s="21">
        <f t="shared" si="21"/>
        <v>11</v>
      </c>
    </row>
    <row r="1391" spans="1:13" x14ac:dyDescent="0.25">
      <c r="A1391" s="3" t="s">
        <v>29</v>
      </c>
      <c r="B1391" s="18">
        <v>45236</v>
      </c>
      <c r="C1391" s="3" t="s">
        <v>500</v>
      </c>
      <c r="D1391" s="30">
        <v>7.6</v>
      </c>
      <c r="F1391" s="70" t="s">
        <v>648</v>
      </c>
      <c r="G1391" s="70" t="s">
        <v>662</v>
      </c>
      <c r="H1391" s="29">
        <v>45251</v>
      </c>
      <c r="I1391" s="22">
        <v>45242</v>
      </c>
      <c r="J1391" s="22">
        <v>45248</v>
      </c>
      <c r="M1391" s="21">
        <f t="shared" si="21"/>
        <v>11</v>
      </c>
    </row>
    <row r="1392" spans="1:13" x14ac:dyDescent="0.25">
      <c r="A1392" s="3" t="s">
        <v>29</v>
      </c>
      <c r="B1392" s="18">
        <v>45248</v>
      </c>
      <c r="C1392" s="3" t="s">
        <v>500</v>
      </c>
      <c r="D1392" s="30">
        <v>13.6</v>
      </c>
      <c r="F1392" s="70" t="s">
        <v>648</v>
      </c>
      <c r="G1392" s="70" t="s">
        <v>662</v>
      </c>
      <c r="H1392" s="29">
        <v>45251</v>
      </c>
      <c r="I1392" s="22">
        <v>45242</v>
      </c>
      <c r="J1392" s="22">
        <v>45248</v>
      </c>
      <c r="M1392" s="21">
        <f t="shared" si="21"/>
        <v>11</v>
      </c>
    </row>
    <row r="1393" spans="1:13" x14ac:dyDescent="0.25">
      <c r="A1393" s="3" t="s">
        <v>29</v>
      </c>
      <c r="B1393" s="18">
        <v>45233</v>
      </c>
      <c r="C1393" s="3" t="s">
        <v>22</v>
      </c>
      <c r="D1393" s="30">
        <v>91.57</v>
      </c>
      <c r="F1393" s="70" t="s">
        <v>648</v>
      </c>
      <c r="G1393" s="70" t="s">
        <v>662</v>
      </c>
      <c r="H1393" s="29">
        <v>45251</v>
      </c>
      <c r="I1393" s="22">
        <v>45242</v>
      </c>
      <c r="J1393" s="22">
        <v>45248</v>
      </c>
      <c r="M1393" s="21">
        <f t="shared" si="21"/>
        <v>11</v>
      </c>
    </row>
    <row r="1394" spans="1:13" x14ac:dyDescent="0.25">
      <c r="A1394" s="3" t="s">
        <v>29</v>
      </c>
      <c r="B1394" s="18">
        <v>45248</v>
      </c>
      <c r="C1394" s="3" t="s">
        <v>22</v>
      </c>
      <c r="D1394" s="30">
        <v>68.349999999999994</v>
      </c>
      <c r="F1394" s="70" t="s">
        <v>648</v>
      </c>
      <c r="G1394" s="70" t="s">
        <v>662</v>
      </c>
      <c r="H1394" s="29">
        <v>45251</v>
      </c>
      <c r="I1394" s="22">
        <v>45242</v>
      </c>
      <c r="J1394" s="22">
        <v>45248</v>
      </c>
      <c r="M1394" s="21">
        <f t="shared" si="21"/>
        <v>11</v>
      </c>
    </row>
    <row r="1395" spans="1:13" x14ac:dyDescent="0.25">
      <c r="A1395" s="3" t="s">
        <v>29</v>
      </c>
      <c r="B1395" s="18">
        <v>45246</v>
      </c>
      <c r="C1395" s="3" t="s">
        <v>22</v>
      </c>
      <c r="D1395" s="30">
        <v>53.07</v>
      </c>
      <c r="F1395" s="70" t="s">
        <v>648</v>
      </c>
      <c r="G1395" s="70" t="s">
        <v>662</v>
      </c>
      <c r="H1395" s="29">
        <v>45251</v>
      </c>
      <c r="I1395" s="22">
        <v>45242</v>
      </c>
      <c r="J1395" s="22">
        <v>45248</v>
      </c>
      <c r="M1395" s="21">
        <f t="shared" si="21"/>
        <v>11</v>
      </c>
    </row>
    <row r="1396" spans="1:13" x14ac:dyDescent="0.25">
      <c r="A1396" s="3" t="s">
        <v>29</v>
      </c>
      <c r="B1396" s="18">
        <v>45241</v>
      </c>
      <c r="C1396" s="3" t="s">
        <v>22</v>
      </c>
      <c r="D1396" s="30">
        <v>128.94999999999999</v>
      </c>
      <c r="F1396" s="70" t="s">
        <v>648</v>
      </c>
      <c r="G1396" s="70" t="s">
        <v>662</v>
      </c>
      <c r="H1396" s="29">
        <v>45251</v>
      </c>
      <c r="I1396" s="22">
        <v>45242</v>
      </c>
      <c r="J1396" s="22">
        <v>45248</v>
      </c>
      <c r="M1396" s="21">
        <f t="shared" si="21"/>
        <v>11</v>
      </c>
    </row>
    <row r="1397" spans="1:13" x14ac:dyDescent="0.25">
      <c r="A1397" s="3" t="s">
        <v>29</v>
      </c>
      <c r="B1397" s="18">
        <v>45241</v>
      </c>
      <c r="C1397" s="3" t="s">
        <v>23</v>
      </c>
      <c r="D1397" s="30">
        <v>8.69</v>
      </c>
      <c r="F1397" s="70" t="s">
        <v>648</v>
      </c>
      <c r="G1397" s="70" t="s">
        <v>662</v>
      </c>
      <c r="H1397" s="29">
        <v>45251</v>
      </c>
      <c r="I1397" s="22">
        <v>45242</v>
      </c>
      <c r="J1397" s="22">
        <v>45248</v>
      </c>
      <c r="M1397" s="21">
        <f t="shared" si="21"/>
        <v>11</v>
      </c>
    </row>
    <row r="1398" spans="1:13" x14ac:dyDescent="0.25">
      <c r="A1398" s="3" t="s">
        <v>29</v>
      </c>
      <c r="B1398" s="18">
        <v>45242</v>
      </c>
      <c r="C1398" s="3" t="s">
        <v>23</v>
      </c>
      <c r="D1398" s="30">
        <v>0</v>
      </c>
      <c r="E1398" s="24" t="s">
        <v>651</v>
      </c>
      <c r="F1398" s="70" t="s">
        <v>648</v>
      </c>
      <c r="G1398" s="70" t="s">
        <v>662</v>
      </c>
      <c r="H1398" s="29">
        <v>45251</v>
      </c>
      <c r="I1398" s="22">
        <v>45242</v>
      </c>
      <c r="J1398" s="22">
        <v>45248</v>
      </c>
      <c r="M1398" s="21">
        <f t="shared" si="21"/>
        <v>11</v>
      </c>
    </row>
    <row r="1399" spans="1:13" x14ac:dyDescent="0.25">
      <c r="A1399" s="3" t="s">
        <v>29</v>
      </c>
      <c r="B1399" s="18">
        <v>45242</v>
      </c>
      <c r="C1399" s="3" t="s">
        <v>23</v>
      </c>
      <c r="D1399" s="30">
        <v>0</v>
      </c>
      <c r="E1399" s="24" t="s">
        <v>652</v>
      </c>
      <c r="F1399" s="70" t="s">
        <v>648</v>
      </c>
      <c r="G1399" s="70" t="s">
        <v>662</v>
      </c>
      <c r="H1399" s="29">
        <v>45251</v>
      </c>
      <c r="I1399" s="22">
        <v>45242</v>
      </c>
      <c r="J1399" s="22">
        <v>45248</v>
      </c>
      <c r="M1399" s="21">
        <f t="shared" si="21"/>
        <v>11</v>
      </c>
    </row>
    <row r="1400" spans="1:13" x14ac:dyDescent="0.25">
      <c r="A1400" s="3" t="s">
        <v>29</v>
      </c>
      <c r="B1400" s="18">
        <v>45242</v>
      </c>
      <c r="C1400" s="3" t="s">
        <v>23</v>
      </c>
      <c r="D1400" s="30">
        <v>0</v>
      </c>
      <c r="E1400" s="24" t="s">
        <v>652</v>
      </c>
      <c r="F1400" s="70" t="s">
        <v>648</v>
      </c>
      <c r="G1400" s="70" t="s">
        <v>662</v>
      </c>
      <c r="H1400" s="29">
        <v>45251</v>
      </c>
      <c r="I1400" s="22">
        <v>45242</v>
      </c>
      <c r="J1400" s="22">
        <v>45248</v>
      </c>
      <c r="M1400" s="21">
        <f t="shared" si="21"/>
        <v>11</v>
      </c>
    </row>
    <row r="1401" spans="1:13" x14ac:dyDescent="0.25">
      <c r="A1401" s="3" t="s">
        <v>29</v>
      </c>
      <c r="B1401" s="18">
        <v>45242</v>
      </c>
      <c r="C1401" s="3" t="s">
        <v>23</v>
      </c>
      <c r="D1401" s="30">
        <v>30</v>
      </c>
      <c r="E1401" s="24" t="s">
        <v>654</v>
      </c>
      <c r="F1401" s="70" t="s">
        <v>648</v>
      </c>
      <c r="G1401" s="70" t="s">
        <v>662</v>
      </c>
      <c r="H1401" s="29">
        <v>45251</v>
      </c>
      <c r="I1401" s="22">
        <v>45242</v>
      </c>
      <c r="J1401" s="22">
        <v>45248</v>
      </c>
      <c r="M1401" s="21">
        <f t="shared" si="21"/>
        <v>11</v>
      </c>
    </row>
    <row r="1402" spans="1:13" x14ac:dyDescent="0.25">
      <c r="A1402" s="3" t="s">
        <v>29</v>
      </c>
      <c r="B1402" s="18">
        <v>45242</v>
      </c>
      <c r="C1402" s="3" t="s">
        <v>23</v>
      </c>
      <c r="D1402" s="30">
        <v>0</v>
      </c>
      <c r="E1402" s="24" t="s">
        <v>653</v>
      </c>
      <c r="F1402" s="70" t="s">
        <v>648</v>
      </c>
      <c r="G1402" s="70" t="s">
        <v>662</v>
      </c>
      <c r="H1402" s="29">
        <v>45251</v>
      </c>
      <c r="I1402" s="22">
        <v>45242</v>
      </c>
      <c r="J1402" s="22">
        <v>45248</v>
      </c>
      <c r="M1402" s="21">
        <f t="shared" si="21"/>
        <v>11</v>
      </c>
    </row>
    <row r="1403" spans="1:13" x14ac:dyDescent="0.25">
      <c r="A1403" s="3" t="s">
        <v>29</v>
      </c>
      <c r="B1403" s="18">
        <v>45242</v>
      </c>
      <c r="C1403" s="3" t="s">
        <v>23</v>
      </c>
      <c r="D1403" s="30">
        <v>0</v>
      </c>
      <c r="E1403" s="24" t="s">
        <v>653</v>
      </c>
      <c r="F1403" s="70" t="s">
        <v>648</v>
      </c>
      <c r="G1403" s="70" t="s">
        <v>662</v>
      </c>
      <c r="H1403" s="29">
        <v>45251</v>
      </c>
      <c r="I1403" s="22">
        <v>45242</v>
      </c>
      <c r="J1403" s="22">
        <v>45248</v>
      </c>
      <c r="M1403" s="21">
        <f t="shared" si="21"/>
        <v>11</v>
      </c>
    </row>
    <row r="1404" spans="1:13" x14ac:dyDescent="0.25">
      <c r="A1404" s="3" t="s">
        <v>29</v>
      </c>
      <c r="B1404" s="18">
        <v>45242</v>
      </c>
      <c r="C1404" s="3" t="s">
        <v>23</v>
      </c>
      <c r="D1404" s="30">
        <v>0</v>
      </c>
      <c r="E1404" s="24" t="s">
        <v>655</v>
      </c>
      <c r="F1404" s="70" t="s">
        <v>648</v>
      </c>
      <c r="G1404" s="70" t="s">
        <v>662</v>
      </c>
      <c r="H1404" s="29">
        <v>45251</v>
      </c>
      <c r="I1404" s="22">
        <v>45242</v>
      </c>
      <c r="J1404" s="22">
        <v>45248</v>
      </c>
      <c r="M1404" s="21">
        <f t="shared" si="21"/>
        <v>11</v>
      </c>
    </row>
    <row r="1405" spans="1:13" x14ac:dyDescent="0.25">
      <c r="A1405" s="3" t="s">
        <v>29</v>
      </c>
      <c r="B1405" s="18">
        <v>45243</v>
      </c>
      <c r="C1405" s="3" t="s">
        <v>44</v>
      </c>
      <c r="D1405" s="30">
        <v>12</v>
      </c>
      <c r="F1405" s="70" t="s">
        <v>648</v>
      </c>
      <c r="G1405" s="70" t="s">
        <v>662</v>
      </c>
      <c r="H1405" s="29">
        <v>45251</v>
      </c>
      <c r="I1405" s="22">
        <v>45242</v>
      </c>
      <c r="J1405" s="22">
        <v>45248</v>
      </c>
      <c r="M1405" s="21">
        <f t="shared" si="21"/>
        <v>11</v>
      </c>
    </row>
    <row r="1406" spans="1:13" x14ac:dyDescent="0.25">
      <c r="A1406" s="3" t="s">
        <v>29</v>
      </c>
      <c r="B1406" s="18">
        <v>45243</v>
      </c>
      <c r="C1406" s="3" t="s">
        <v>44</v>
      </c>
      <c r="D1406" s="30">
        <v>86.7</v>
      </c>
      <c r="F1406" s="70" t="s">
        <v>648</v>
      </c>
      <c r="G1406" s="70" t="s">
        <v>662</v>
      </c>
      <c r="H1406" s="29">
        <v>45251</v>
      </c>
      <c r="I1406" s="22">
        <v>45242</v>
      </c>
      <c r="J1406" s="22">
        <v>45248</v>
      </c>
      <c r="M1406" s="21">
        <f t="shared" si="21"/>
        <v>11</v>
      </c>
    </row>
    <row r="1407" spans="1:13" x14ac:dyDescent="0.25">
      <c r="A1407" s="3" t="s">
        <v>29</v>
      </c>
      <c r="B1407" s="18">
        <v>45243</v>
      </c>
      <c r="C1407" s="3" t="s">
        <v>23</v>
      </c>
      <c r="D1407" s="30">
        <v>0</v>
      </c>
      <c r="E1407" s="24" t="s">
        <v>656</v>
      </c>
      <c r="F1407" s="70" t="s">
        <v>648</v>
      </c>
      <c r="G1407" s="70" t="s">
        <v>662</v>
      </c>
      <c r="H1407" s="29">
        <v>45251</v>
      </c>
      <c r="I1407" s="22">
        <v>45242</v>
      </c>
      <c r="J1407" s="22">
        <v>45248</v>
      </c>
      <c r="M1407" s="21">
        <f t="shared" si="21"/>
        <v>11</v>
      </c>
    </row>
    <row r="1408" spans="1:13" x14ac:dyDescent="0.25">
      <c r="A1408" s="3" t="s">
        <v>29</v>
      </c>
      <c r="B1408" s="18">
        <v>45243</v>
      </c>
      <c r="C1408" s="3" t="s">
        <v>23</v>
      </c>
      <c r="D1408" s="30">
        <v>0</v>
      </c>
      <c r="E1408" s="24" t="s">
        <v>657</v>
      </c>
      <c r="F1408" s="70" t="s">
        <v>648</v>
      </c>
      <c r="G1408" s="70" t="s">
        <v>662</v>
      </c>
      <c r="H1408" s="29">
        <v>45251</v>
      </c>
      <c r="I1408" s="22">
        <v>45242</v>
      </c>
      <c r="J1408" s="22">
        <v>45248</v>
      </c>
      <c r="M1408" s="21">
        <f t="shared" si="21"/>
        <v>11</v>
      </c>
    </row>
    <row r="1409" spans="1:13" x14ac:dyDescent="0.25">
      <c r="A1409" s="3" t="s">
        <v>29</v>
      </c>
      <c r="B1409" s="18">
        <v>45243</v>
      </c>
      <c r="C1409" s="3" t="s">
        <v>23</v>
      </c>
      <c r="D1409" s="30">
        <v>0</v>
      </c>
      <c r="E1409" s="24" t="s">
        <v>658</v>
      </c>
      <c r="F1409" s="70" t="s">
        <v>648</v>
      </c>
      <c r="G1409" s="70" t="s">
        <v>662</v>
      </c>
      <c r="H1409" s="29">
        <v>45251</v>
      </c>
      <c r="I1409" s="22">
        <v>45242</v>
      </c>
      <c r="J1409" s="22">
        <v>45248</v>
      </c>
      <c r="M1409" s="21">
        <f t="shared" si="21"/>
        <v>11</v>
      </c>
    </row>
    <row r="1410" spans="1:13" x14ac:dyDescent="0.25">
      <c r="A1410" s="3" t="s">
        <v>29</v>
      </c>
      <c r="B1410" s="18">
        <v>45243</v>
      </c>
      <c r="C1410" s="3" t="s">
        <v>23</v>
      </c>
      <c r="D1410" s="30">
        <v>15</v>
      </c>
      <c r="E1410" s="24" t="s">
        <v>659</v>
      </c>
      <c r="F1410" s="70" t="s">
        <v>648</v>
      </c>
      <c r="G1410" s="70" t="s">
        <v>662</v>
      </c>
      <c r="H1410" s="29">
        <v>45251</v>
      </c>
      <c r="I1410" s="22">
        <v>45242</v>
      </c>
      <c r="J1410" s="22">
        <v>45248</v>
      </c>
      <c r="M1410" s="21">
        <f t="shared" si="21"/>
        <v>11</v>
      </c>
    </row>
    <row r="1411" spans="1:13" x14ac:dyDescent="0.25">
      <c r="A1411" s="3" t="s">
        <v>29</v>
      </c>
      <c r="B1411" s="18">
        <v>45244</v>
      </c>
      <c r="C1411" s="3" t="s">
        <v>44</v>
      </c>
      <c r="D1411" s="30">
        <v>105</v>
      </c>
      <c r="F1411" s="70" t="s">
        <v>648</v>
      </c>
      <c r="G1411" s="70" t="s">
        <v>662</v>
      </c>
      <c r="H1411" s="29">
        <v>45251</v>
      </c>
      <c r="I1411" s="22">
        <v>45242</v>
      </c>
      <c r="J1411" s="22">
        <v>45248</v>
      </c>
      <c r="M1411" s="21">
        <f t="shared" si="21"/>
        <v>11</v>
      </c>
    </row>
    <row r="1412" spans="1:13" x14ac:dyDescent="0.25">
      <c r="A1412" s="3" t="s">
        <v>29</v>
      </c>
      <c r="B1412" s="18">
        <v>45245</v>
      </c>
      <c r="C1412" s="3" t="s">
        <v>23</v>
      </c>
      <c r="D1412" s="30">
        <v>25.75</v>
      </c>
      <c r="F1412" s="70" t="s">
        <v>648</v>
      </c>
      <c r="G1412" s="70" t="s">
        <v>662</v>
      </c>
      <c r="H1412" s="29">
        <v>45251</v>
      </c>
      <c r="I1412" s="22">
        <v>45242</v>
      </c>
      <c r="J1412" s="22">
        <v>45248</v>
      </c>
      <c r="M1412" s="21">
        <f t="shared" si="21"/>
        <v>11</v>
      </c>
    </row>
    <row r="1413" spans="1:13" x14ac:dyDescent="0.25">
      <c r="A1413" s="3" t="s">
        <v>29</v>
      </c>
      <c r="B1413" s="18">
        <v>45246</v>
      </c>
      <c r="C1413" s="3" t="s">
        <v>23</v>
      </c>
      <c r="D1413" s="30">
        <v>0</v>
      </c>
      <c r="E1413" s="24" t="s">
        <v>660</v>
      </c>
      <c r="F1413" s="70" t="s">
        <v>648</v>
      </c>
      <c r="G1413" s="70" t="s">
        <v>662</v>
      </c>
      <c r="H1413" s="29">
        <v>45251</v>
      </c>
      <c r="I1413" s="22">
        <v>45242</v>
      </c>
      <c r="J1413" s="22">
        <v>45248</v>
      </c>
      <c r="M1413" s="21">
        <f t="shared" si="21"/>
        <v>11</v>
      </c>
    </row>
    <row r="1414" spans="1:13" x14ac:dyDescent="0.25">
      <c r="A1414" s="3" t="s">
        <v>29</v>
      </c>
      <c r="B1414" s="18">
        <v>45246</v>
      </c>
      <c r="C1414" s="3" t="s">
        <v>23</v>
      </c>
      <c r="D1414" s="30">
        <v>30</v>
      </c>
      <c r="E1414" s="24" t="s">
        <v>661</v>
      </c>
      <c r="F1414" s="70" t="s">
        <v>648</v>
      </c>
      <c r="G1414" s="70" t="s">
        <v>662</v>
      </c>
      <c r="H1414" s="29">
        <v>45251</v>
      </c>
      <c r="I1414" s="22">
        <v>45242</v>
      </c>
      <c r="J1414" s="22">
        <v>45248</v>
      </c>
      <c r="M1414" s="21">
        <f t="shared" si="21"/>
        <v>11</v>
      </c>
    </row>
    <row r="1415" spans="1:13" x14ac:dyDescent="0.25">
      <c r="A1415" s="3" t="s">
        <v>29</v>
      </c>
      <c r="B1415" s="18">
        <v>45247</v>
      </c>
      <c r="C1415" s="3" t="s">
        <v>23</v>
      </c>
      <c r="D1415" s="30">
        <v>15</v>
      </c>
      <c r="F1415" s="70" t="s">
        <v>648</v>
      </c>
      <c r="G1415" s="70" t="s">
        <v>662</v>
      </c>
      <c r="H1415" s="29">
        <v>45251</v>
      </c>
      <c r="I1415" s="22">
        <v>45242</v>
      </c>
      <c r="J1415" s="22">
        <v>45248</v>
      </c>
      <c r="M1415" s="21">
        <f t="shared" si="21"/>
        <v>11</v>
      </c>
    </row>
    <row r="1416" spans="1:13" x14ac:dyDescent="0.25">
      <c r="A1416" s="3" t="s">
        <v>29</v>
      </c>
      <c r="B1416" s="18">
        <v>45250</v>
      </c>
      <c r="C1416" s="3" t="s">
        <v>44</v>
      </c>
      <c r="D1416" s="30">
        <v>75.8</v>
      </c>
      <c r="F1416" s="70" t="s">
        <v>648</v>
      </c>
      <c r="G1416" s="70" t="s">
        <v>662</v>
      </c>
      <c r="H1416" s="29">
        <v>45251</v>
      </c>
      <c r="I1416" s="22">
        <v>45242</v>
      </c>
      <c r="J1416" s="22">
        <v>45248</v>
      </c>
      <c r="M1416" s="21">
        <f t="shared" si="21"/>
        <v>11</v>
      </c>
    </row>
    <row r="1417" spans="1:13" x14ac:dyDescent="0.25">
      <c r="A1417" s="3" t="s">
        <v>29</v>
      </c>
      <c r="B1417" s="18">
        <v>45244</v>
      </c>
      <c r="C1417" s="3" t="s">
        <v>23</v>
      </c>
      <c r="D1417" s="30">
        <v>9</v>
      </c>
      <c r="F1417" s="70" t="s">
        <v>648</v>
      </c>
      <c r="G1417" s="70" t="s">
        <v>662</v>
      </c>
      <c r="H1417" s="29">
        <v>45251</v>
      </c>
      <c r="I1417" s="22">
        <v>45242</v>
      </c>
      <c r="J1417" s="22">
        <v>45248</v>
      </c>
      <c r="M1417" s="21">
        <f t="shared" si="21"/>
        <v>11</v>
      </c>
    </row>
    <row r="1418" spans="1:13" x14ac:dyDescent="0.25">
      <c r="A1418" s="3" t="s">
        <v>29</v>
      </c>
      <c r="B1418" s="18">
        <v>45245</v>
      </c>
      <c r="C1418" s="3" t="s">
        <v>21</v>
      </c>
      <c r="D1418" s="30">
        <v>69</v>
      </c>
      <c r="F1418" s="70" t="s">
        <v>648</v>
      </c>
      <c r="G1418" s="70" t="s">
        <v>662</v>
      </c>
      <c r="H1418" s="29">
        <v>45251</v>
      </c>
      <c r="I1418" s="22">
        <v>45242</v>
      </c>
      <c r="J1418" s="22">
        <v>45248</v>
      </c>
      <c r="M1418" s="21">
        <f t="shared" si="21"/>
        <v>11</v>
      </c>
    </row>
    <row r="1419" spans="1:13" x14ac:dyDescent="0.25">
      <c r="A1419" s="3" t="s">
        <v>29</v>
      </c>
      <c r="B1419" s="18">
        <v>45243</v>
      </c>
      <c r="C1419" s="3" t="s">
        <v>21</v>
      </c>
      <c r="D1419" s="30">
        <v>69</v>
      </c>
      <c r="F1419" s="70" t="s">
        <v>648</v>
      </c>
      <c r="G1419" s="70" t="s">
        <v>662</v>
      </c>
      <c r="H1419" s="29">
        <v>45251</v>
      </c>
      <c r="I1419" s="22">
        <v>45242</v>
      </c>
      <c r="J1419" s="22">
        <v>45248</v>
      </c>
      <c r="M1419" s="21">
        <f t="shared" si="21"/>
        <v>11</v>
      </c>
    </row>
    <row r="1420" spans="1:13" x14ac:dyDescent="0.25">
      <c r="A1420" s="3" t="s">
        <v>29</v>
      </c>
      <c r="B1420" s="18">
        <v>45242</v>
      </c>
      <c r="C1420" s="3" t="s">
        <v>21</v>
      </c>
      <c r="D1420" s="30">
        <v>55</v>
      </c>
      <c r="F1420" s="70" t="s">
        <v>648</v>
      </c>
      <c r="G1420" s="70" t="s">
        <v>662</v>
      </c>
      <c r="H1420" s="29">
        <v>45251</v>
      </c>
      <c r="I1420" s="22">
        <v>45242</v>
      </c>
      <c r="J1420" s="22">
        <v>45248</v>
      </c>
      <c r="M1420" s="21">
        <f t="shared" si="21"/>
        <v>11</v>
      </c>
    </row>
    <row r="1421" spans="1:13" x14ac:dyDescent="0.25">
      <c r="A1421" s="3" t="s">
        <v>29</v>
      </c>
      <c r="B1421" s="18">
        <v>45241</v>
      </c>
      <c r="C1421" s="3" t="s">
        <v>21</v>
      </c>
      <c r="D1421" s="30">
        <v>38.5</v>
      </c>
      <c r="F1421" s="70" t="s">
        <v>648</v>
      </c>
      <c r="G1421" s="70" t="s">
        <v>662</v>
      </c>
      <c r="H1421" s="29">
        <v>45251</v>
      </c>
      <c r="I1421" s="22">
        <v>45242</v>
      </c>
      <c r="J1421" s="22">
        <v>45248</v>
      </c>
      <c r="M1421" s="21">
        <f t="shared" si="21"/>
        <v>11</v>
      </c>
    </row>
    <row r="1422" spans="1:13" x14ac:dyDescent="0.25">
      <c r="A1422" s="3" t="s">
        <v>29</v>
      </c>
      <c r="B1422" s="18">
        <v>45244</v>
      </c>
      <c r="C1422" s="3" t="s">
        <v>21</v>
      </c>
      <c r="D1422" s="30">
        <v>78</v>
      </c>
      <c r="F1422" s="70" t="s">
        <v>648</v>
      </c>
      <c r="G1422" s="70" t="s">
        <v>662</v>
      </c>
      <c r="H1422" s="29">
        <v>45251</v>
      </c>
      <c r="I1422" s="22">
        <v>45242</v>
      </c>
      <c r="J1422" s="22">
        <v>45248</v>
      </c>
      <c r="M1422" s="21">
        <f t="shared" si="21"/>
        <v>11</v>
      </c>
    </row>
    <row r="1423" spans="1:13" x14ac:dyDescent="0.25">
      <c r="A1423" s="3" t="s">
        <v>29</v>
      </c>
      <c r="B1423" s="18">
        <v>45247</v>
      </c>
      <c r="C1423" s="3" t="s">
        <v>21</v>
      </c>
      <c r="D1423" s="30">
        <v>65</v>
      </c>
      <c r="F1423" s="70" t="s">
        <v>648</v>
      </c>
      <c r="G1423" s="70" t="s">
        <v>662</v>
      </c>
      <c r="H1423" s="29">
        <v>45251</v>
      </c>
      <c r="I1423" s="22">
        <v>45242</v>
      </c>
      <c r="J1423" s="22">
        <v>45248</v>
      </c>
      <c r="M1423" s="21">
        <f t="shared" si="21"/>
        <v>11</v>
      </c>
    </row>
    <row r="1424" spans="1:13" x14ac:dyDescent="0.25">
      <c r="A1424" s="3" t="s">
        <v>29</v>
      </c>
      <c r="B1424" s="18">
        <v>45246</v>
      </c>
      <c r="C1424" s="3" t="s">
        <v>21</v>
      </c>
      <c r="D1424" s="30">
        <v>25</v>
      </c>
      <c r="E1424" s="24" t="s">
        <v>663</v>
      </c>
      <c r="F1424" s="70" t="s">
        <v>648</v>
      </c>
      <c r="G1424" s="70" t="s">
        <v>662</v>
      </c>
      <c r="H1424" s="29">
        <v>45251</v>
      </c>
      <c r="I1424" s="22">
        <v>45242</v>
      </c>
      <c r="J1424" s="22">
        <v>45248</v>
      </c>
      <c r="M1424" s="21">
        <f t="shared" si="21"/>
        <v>11</v>
      </c>
    </row>
    <row r="1425" spans="1:13" x14ac:dyDescent="0.25">
      <c r="A1425" s="3" t="s">
        <v>57</v>
      </c>
      <c r="B1425" s="18">
        <v>45252</v>
      </c>
      <c r="C1425" s="3" t="s">
        <v>503</v>
      </c>
      <c r="D1425" s="30">
        <f>L1425*11</f>
        <v>187</v>
      </c>
      <c r="E1425" s="24" t="s">
        <v>664</v>
      </c>
      <c r="F1425" s="70" t="s">
        <v>28</v>
      </c>
      <c r="G1425" s="70" t="s">
        <v>665</v>
      </c>
      <c r="H1425" s="29">
        <v>45252</v>
      </c>
      <c r="I1425" s="22">
        <v>45246</v>
      </c>
      <c r="J1425" s="22">
        <v>45248</v>
      </c>
      <c r="L1425" s="76">
        <f>8+3+6</f>
        <v>17</v>
      </c>
      <c r="M1425" s="21">
        <f t="shared" si="21"/>
        <v>11</v>
      </c>
    </row>
    <row r="1426" spans="1:13" x14ac:dyDescent="0.25">
      <c r="A1426" s="3" t="s">
        <v>57</v>
      </c>
      <c r="B1426" s="18">
        <v>45252</v>
      </c>
      <c r="C1426" s="3" t="s">
        <v>112</v>
      </c>
      <c r="D1426" s="30">
        <f>K1426*22</f>
        <v>88</v>
      </c>
      <c r="E1426" s="24" t="s">
        <v>664</v>
      </c>
      <c r="F1426" s="70" t="s">
        <v>28</v>
      </c>
      <c r="G1426" s="70" t="s">
        <v>665</v>
      </c>
      <c r="H1426" s="29">
        <v>45252</v>
      </c>
      <c r="I1426" s="22">
        <v>45246</v>
      </c>
      <c r="J1426" s="22">
        <v>45248</v>
      </c>
      <c r="K1426" s="75">
        <f>4</f>
        <v>4</v>
      </c>
    </row>
    <row r="1427" spans="1:13" x14ac:dyDescent="0.25">
      <c r="A1427" s="3" t="s">
        <v>57</v>
      </c>
      <c r="B1427" s="18">
        <v>45248</v>
      </c>
      <c r="C1427" s="3" t="s">
        <v>500</v>
      </c>
      <c r="D1427" s="30">
        <v>1</v>
      </c>
      <c r="F1427" s="70" t="s">
        <v>28</v>
      </c>
      <c r="G1427" s="70" t="s">
        <v>665</v>
      </c>
      <c r="H1427" s="29">
        <v>45252</v>
      </c>
      <c r="I1427" s="22">
        <v>45246</v>
      </c>
      <c r="J1427" s="22">
        <v>45248</v>
      </c>
    </row>
    <row r="1428" spans="1:13" x14ac:dyDescent="0.25">
      <c r="A1428" s="3" t="s">
        <v>57</v>
      </c>
      <c r="B1428" s="18">
        <v>45247</v>
      </c>
      <c r="C1428" s="3" t="s">
        <v>500</v>
      </c>
      <c r="D1428" s="30">
        <v>3.55</v>
      </c>
      <c r="F1428" s="70" t="s">
        <v>28</v>
      </c>
      <c r="G1428" s="70" t="s">
        <v>665</v>
      </c>
      <c r="H1428" s="29">
        <v>45252</v>
      </c>
      <c r="I1428" s="22">
        <v>45246</v>
      </c>
      <c r="J1428" s="22">
        <v>45248</v>
      </c>
    </row>
    <row r="1429" spans="1:13" x14ac:dyDescent="0.25">
      <c r="A1429" s="3" t="s">
        <v>57</v>
      </c>
      <c r="B1429" s="18">
        <v>45248</v>
      </c>
      <c r="C1429" s="3" t="s">
        <v>22</v>
      </c>
      <c r="D1429" s="30">
        <v>66.25</v>
      </c>
      <c r="F1429" s="70" t="s">
        <v>28</v>
      </c>
      <c r="G1429" s="70" t="s">
        <v>665</v>
      </c>
      <c r="H1429" s="29">
        <v>45252</v>
      </c>
      <c r="I1429" s="22">
        <v>45246</v>
      </c>
      <c r="J1429" s="22">
        <v>45248</v>
      </c>
    </row>
    <row r="1430" spans="1:13" x14ac:dyDescent="0.25">
      <c r="A1430" s="3" t="s">
        <v>224</v>
      </c>
      <c r="B1430" s="18">
        <v>45252</v>
      </c>
      <c r="C1430" s="3" t="s">
        <v>503</v>
      </c>
      <c r="D1430" s="30">
        <f>L1430*10</f>
        <v>170</v>
      </c>
      <c r="F1430" s="70" t="s">
        <v>28</v>
      </c>
      <c r="G1430" s="70" t="s">
        <v>666</v>
      </c>
      <c r="H1430" s="29">
        <v>45252</v>
      </c>
      <c r="I1430" s="22">
        <v>45246</v>
      </c>
      <c r="J1430" s="22">
        <v>45248</v>
      </c>
      <c r="L1430" s="76">
        <f>3+8+6</f>
        <v>17</v>
      </c>
    </row>
    <row r="1431" spans="1:13" x14ac:dyDescent="0.25">
      <c r="A1431" s="3" t="s">
        <v>224</v>
      </c>
      <c r="B1431" s="18">
        <v>45252</v>
      </c>
      <c r="C1431" s="3" t="s">
        <v>112</v>
      </c>
      <c r="D1431" s="30">
        <f>K1431*20</f>
        <v>80</v>
      </c>
      <c r="F1431" s="70" t="s">
        <v>28</v>
      </c>
      <c r="G1431" s="70" t="s">
        <v>666</v>
      </c>
      <c r="H1431" s="29">
        <v>45252</v>
      </c>
      <c r="I1431" s="22">
        <v>45246</v>
      </c>
      <c r="J1431" s="22">
        <v>45248</v>
      </c>
      <c r="K1431" s="75">
        <f>4</f>
        <v>4</v>
      </c>
    </row>
    <row r="1432" spans="1:13" x14ac:dyDescent="0.25">
      <c r="A1432" s="3" t="s">
        <v>224</v>
      </c>
      <c r="B1432" s="18">
        <v>45252</v>
      </c>
      <c r="C1432" s="3" t="s">
        <v>22</v>
      </c>
      <c r="D1432" s="30">
        <v>68.56</v>
      </c>
      <c r="F1432" s="70" t="s">
        <v>28</v>
      </c>
      <c r="G1432" s="70" t="s">
        <v>666</v>
      </c>
      <c r="H1432" s="29">
        <v>45252</v>
      </c>
      <c r="I1432" s="22">
        <v>45246</v>
      </c>
      <c r="J1432" s="22">
        <v>45248</v>
      </c>
    </row>
  </sheetData>
  <autoFilter ref="A1:L1347" xr:uid="{00000000-0001-0000-0000-000000000000}"/>
  <sortState xmlns:xlrd2="http://schemas.microsoft.com/office/spreadsheetml/2017/richdata2" ref="B1397:D1416">
    <sortCondition ref="B1397:B1416"/>
  </sortState>
  <phoneticPr fontId="1" type="noConversion"/>
  <conditionalFormatting sqref="F1:F1048576">
    <cfRule type="cellIs" dxfId="5" priority="1" operator="equal">
      <formula>"已报销"</formula>
    </cfRule>
    <cfRule type="cellIs" dxfId="4" priority="2" operator="equal">
      <formula>"未报销"</formula>
    </cfRule>
  </conditionalFormatting>
  <dataValidations count="3">
    <dataValidation type="list" allowBlank="1" showInputMessage="1" showErrorMessage="1" sqref="F2:F1048576" xr:uid="{00000000-0002-0000-0000-000000000000}">
      <formula1>报销状态</formula1>
    </dataValidation>
    <dataValidation type="list" allowBlank="1" showInputMessage="1" showErrorMessage="1" sqref="C2:C1048576" xr:uid="{00000000-0002-0000-0000-000001000000}">
      <formula1>报销类型</formula1>
    </dataValidation>
    <dataValidation type="list" allowBlank="1" showInputMessage="1" showErrorMessage="1" sqref="A2:A1048576" xr:uid="{00000000-0002-0000-0000-000002000000}">
      <formula1>姓名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</sheetPr>
  <dimension ref="A1:J35"/>
  <sheetViews>
    <sheetView workbookViewId="0">
      <pane xSplit="11" ySplit="26" topLeftCell="L27" activePane="bottomRight" state="frozen"/>
      <selection pane="topRight" activeCell="L1" sqref="L1"/>
      <selection pane="bottomLeft" activeCell="A20" sqref="A20"/>
      <selection pane="bottomRight" activeCell="F17" sqref="F17"/>
    </sheetView>
  </sheetViews>
  <sheetFormatPr defaultRowHeight="13.8" x14ac:dyDescent="0.25"/>
  <cols>
    <col min="1" max="1" width="13.6640625" customWidth="1"/>
    <col min="2" max="2" width="16.109375" style="11" customWidth="1"/>
    <col min="4" max="4" width="10" customWidth="1"/>
    <col min="9" max="9" width="13.77734375" customWidth="1"/>
  </cols>
  <sheetData>
    <row r="1" spans="1:10" x14ac:dyDescent="0.25">
      <c r="A1" s="9" t="s">
        <v>5</v>
      </c>
      <c r="B1" s="12" t="s">
        <v>57</v>
      </c>
    </row>
    <row r="2" spans="1:10" x14ac:dyDescent="0.25">
      <c r="A2" s="8" t="s">
        <v>7</v>
      </c>
      <c r="B2" s="10">
        <f>SUMIFS(报销明细!D:D,报销明细!A:A,$B$1,报销明细!C:C,A2,报销明细!F:F,"未报销")</f>
        <v>0</v>
      </c>
    </row>
    <row r="3" spans="1:10" x14ac:dyDescent="0.25">
      <c r="A3" s="8" t="s">
        <v>8</v>
      </c>
      <c r="B3" s="10">
        <f>SUMIFS(报销明细!D:D,报销明细!A:A,$B$1,报销明细!C:C,A3,报销明细!F:F,"未报销")</f>
        <v>0</v>
      </c>
    </row>
    <row r="4" spans="1:10" x14ac:dyDescent="0.25">
      <c r="A4" s="8" t="s">
        <v>501</v>
      </c>
      <c r="B4" s="10">
        <f>SUMIFS(报销明细!D:D,报销明细!A:A,$B$1,报销明细!C:C,A4,报销明细!F:F,"未报销")</f>
        <v>0</v>
      </c>
      <c r="D4" s="15" t="s">
        <v>40</v>
      </c>
      <c r="E4">
        <v>450</v>
      </c>
      <c r="H4" s="85" t="s">
        <v>54</v>
      </c>
      <c r="I4" s="85"/>
      <c r="J4" s="85"/>
    </row>
    <row r="5" spans="1:10" x14ac:dyDescent="0.25">
      <c r="A5" s="8" t="s">
        <v>164</v>
      </c>
      <c r="B5" s="10">
        <f>SUMIFS(报销明细!D:D,报销明细!A:A,$B$1,报销明细!C:C,A5,报销明细!F:F,"未报销")</f>
        <v>0</v>
      </c>
      <c r="D5" s="15" t="s">
        <v>41</v>
      </c>
      <c r="E5" s="7">
        <f>B17</f>
        <v>0</v>
      </c>
      <c r="H5" s="16" t="s">
        <v>55</v>
      </c>
      <c r="I5" s="70" t="s">
        <v>560</v>
      </c>
    </row>
    <row r="6" spans="1:10" x14ac:dyDescent="0.25">
      <c r="A6" s="8" t="s">
        <v>9</v>
      </c>
      <c r="B6" s="10">
        <f>SUMIFS(报销明细!D:D,报销明细!A:A,$B$1,报销明细!C:C,A6,报销明细!F:F,"未报销")</f>
        <v>0</v>
      </c>
      <c r="D6" s="15" t="s">
        <v>43</v>
      </c>
      <c r="E6">
        <f>E4-E5</f>
        <v>450</v>
      </c>
      <c r="H6" s="16" t="s">
        <v>56</v>
      </c>
      <c r="I6" s="28">
        <f>SUMIFS(报销明细!D:D,报销明细!G:G,I5)</f>
        <v>757.84</v>
      </c>
      <c r="J6" s="28"/>
    </row>
    <row r="7" spans="1:10" x14ac:dyDescent="0.25">
      <c r="A7" s="8" t="s">
        <v>10</v>
      </c>
      <c r="B7" s="10">
        <f>SUMIFS(报销明细!D:D,报销明细!A:A,$B$1,报销明细!C:C,A7,报销明细!F:F,"未报销")</f>
        <v>0</v>
      </c>
    </row>
    <row r="8" spans="1:10" x14ac:dyDescent="0.25">
      <c r="A8" s="8" t="s">
        <v>50</v>
      </c>
      <c r="B8" s="10">
        <f>SUMIFS(报销明细!D:D,报销明细!A:A,$B$1,报销明细!C:C,A8,报销明细!F:F,"未报销")</f>
        <v>0</v>
      </c>
    </row>
    <row r="9" spans="1:10" x14ac:dyDescent="0.25">
      <c r="A9" s="8" t="s">
        <v>426</v>
      </c>
      <c r="B9" s="10">
        <f>SUMIFS(报销明细!D:D,报销明细!A:A,$B$1,报销明细!C:C,A9,报销明细!F:F,"未报销")</f>
        <v>0</v>
      </c>
    </row>
    <row r="10" spans="1:10" x14ac:dyDescent="0.25">
      <c r="A10" s="8" t="s">
        <v>112</v>
      </c>
      <c r="B10" s="10">
        <f>SUMIFS(报销明细!D:D,报销明细!A:A,$B$1,报销明细!C:C,A10,报销明细!F:F,"未报销")</f>
        <v>0</v>
      </c>
    </row>
    <row r="11" spans="1:10" x14ac:dyDescent="0.25">
      <c r="A11" s="8" t="s">
        <v>504</v>
      </c>
      <c r="B11" s="10">
        <f>SUMIFS(报销明细!D:D,报销明细!A:A,$B$1,报销明细!C:C,A11,报销明细!F:F,"未报销")</f>
        <v>0</v>
      </c>
    </row>
    <row r="12" spans="1:10" x14ac:dyDescent="0.25">
      <c r="A12" t="s">
        <v>128</v>
      </c>
      <c r="B12" s="10">
        <f>SUMIFS(报销明细!D:D,报销明细!A:A,$B$1,报销明细!C:C,A12,报销明细!F:F,"未报销")</f>
        <v>0</v>
      </c>
    </row>
    <row r="13" spans="1:10" x14ac:dyDescent="0.25">
      <c r="A13" t="s">
        <v>130</v>
      </c>
      <c r="B13" s="10">
        <f>SUMIFS(报销明细!D:D,报销明细!A:A,$B$1,报销明细!C:C,A13,报销明细!F:F,"未报销")</f>
        <v>0</v>
      </c>
    </row>
    <row r="14" spans="1:10" x14ac:dyDescent="0.25">
      <c r="A14" s="26" t="s">
        <v>235</v>
      </c>
      <c r="B14" s="10">
        <f>SUMIFS(报销明细!D:D,报销明细!A:A,$B$1,报销明细!C:C,A14,报销明细!F:F,"未报销")</f>
        <v>0</v>
      </c>
    </row>
    <row r="15" spans="1:10" x14ac:dyDescent="0.25">
      <c r="A15" s="26" t="s">
        <v>257</v>
      </c>
      <c r="B15" s="10">
        <f>SUMIFS(报销明细!D:D,报销明细!A:A,$B$1,报销明细!C:C,A15,报销明细!F:F,"未报销")</f>
        <v>0</v>
      </c>
    </row>
    <row r="16" spans="1:10" x14ac:dyDescent="0.25">
      <c r="A16" s="8"/>
      <c r="B16" s="10"/>
    </row>
    <row r="17" spans="1:5" ht="22.95" customHeight="1" x14ac:dyDescent="0.25">
      <c r="A17" s="13" t="s">
        <v>27</v>
      </c>
      <c r="B17" s="14">
        <f>SUM(B2:B16)</f>
        <v>0</v>
      </c>
      <c r="E17" s="20"/>
    </row>
    <row r="35" spans="4:4" x14ac:dyDescent="0.25">
      <c r="D35" t="s">
        <v>353</v>
      </c>
    </row>
  </sheetData>
  <mergeCells count="1">
    <mergeCell ref="H4:J4"/>
  </mergeCells>
  <phoneticPr fontId="1" type="noConversion"/>
  <dataValidations count="1">
    <dataValidation type="list" allowBlank="1" showInputMessage="1" showErrorMessage="1" sqref="B1" xr:uid="{00000000-0002-0000-0100-000000000000}">
      <formula1>姓名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B050"/>
  </sheetPr>
  <dimension ref="A1:X25"/>
  <sheetViews>
    <sheetView showGridLines="0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2" sqref="C32"/>
    </sheetView>
  </sheetViews>
  <sheetFormatPr defaultRowHeight="13.8" x14ac:dyDescent="0.25"/>
  <cols>
    <col min="1" max="1" width="10.109375" customWidth="1"/>
    <col min="2" max="2" width="12.109375" customWidth="1"/>
    <col min="3" max="3" width="11.5546875" customWidth="1"/>
    <col min="4" max="4" width="10.5546875" customWidth="1"/>
    <col min="5" max="5" width="11.6640625" customWidth="1"/>
    <col min="6" max="8" width="10.5546875" customWidth="1"/>
    <col min="9" max="11" width="11.33203125" customWidth="1"/>
    <col min="12" max="13" width="11.44140625" customWidth="1"/>
    <col min="14" max="15" width="14.21875" customWidth="1"/>
    <col min="16" max="17" width="11.88671875" customWidth="1"/>
    <col min="18" max="21" width="10.77734375" customWidth="1"/>
    <col min="22" max="22" width="11.6640625" customWidth="1"/>
    <col min="23" max="24" width="12.88671875" customWidth="1"/>
  </cols>
  <sheetData>
    <row r="1" spans="1:24" x14ac:dyDescent="0.25">
      <c r="B1" s="49" t="s">
        <v>117</v>
      </c>
      <c r="C1" s="50">
        <v>45170</v>
      </c>
      <c r="D1" s="49" t="s">
        <v>118</v>
      </c>
      <c r="E1" s="50">
        <v>45199</v>
      </c>
    </row>
    <row r="2" spans="1:24" x14ac:dyDescent="0.25">
      <c r="A2" s="54" t="s">
        <v>406</v>
      </c>
      <c r="B2" s="9" t="s">
        <v>96</v>
      </c>
      <c r="C2" s="54" t="s">
        <v>7</v>
      </c>
      <c r="D2" s="54" t="s">
        <v>8</v>
      </c>
      <c r="E2" s="54" t="s">
        <v>501</v>
      </c>
      <c r="F2" s="54" t="s">
        <v>9</v>
      </c>
      <c r="G2" s="54" t="s">
        <v>10</v>
      </c>
      <c r="H2" s="54" t="s">
        <v>31</v>
      </c>
      <c r="I2" s="55" t="s">
        <v>412</v>
      </c>
      <c r="J2" s="55" t="s">
        <v>113</v>
      </c>
      <c r="K2" s="55" t="s">
        <v>504</v>
      </c>
      <c r="L2" s="56" t="s">
        <v>128</v>
      </c>
      <c r="M2" s="56" t="s">
        <v>130</v>
      </c>
      <c r="N2" s="26" t="s">
        <v>235</v>
      </c>
      <c r="O2" s="26" t="s">
        <v>574</v>
      </c>
      <c r="P2" s="26" t="s">
        <v>341</v>
      </c>
      <c r="Q2" s="57" t="s">
        <v>257</v>
      </c>
      <c r="R2" s="58" t="s">
        <v>378</v>
      </c>
      <c r="S2" s="58" t="s">
        <v>379</v>
      </c>
      <c r="T2" s="58" t="s">
        <v>380</v>
      </c>
      <c r="U2" s="58" t="s">
        <v>455</v>
      </c>
      <c r="V2" s="59" t="s">
        <v>27</v>
      </c>
      <c r="W2" s="61" t="s">
        <v>450</v>
      </c>
      <c r="X2" s="61" t="s">
        <v>451</v>
      </c>
    </row>
    <row r="3" spans="1:24" x14ac:dyDescent="0.25">
      <c r="A3" s="32" t="s">
        <v>404</v>
      </c>
      <c r="B3" s="33" t="s">
        <v>224</v>
      </c>
      <c r="C3" s="34">
        <f>SUMIFS(报销明细!D:D,报销明细!A:A,B3,报销明细!H:H,"&gt;="&amp;C$1,报销明细!H:H,"&lt;="&amp;E$1,报销明细!C:C,C$2)</f>
        <v>0</v>
      </c>
      <c r="D3" s="34">
        <f>SUMIFS(报销明细!D:D,报销明细!A:A,B3,报销明细!H:H,"&gt;="&amp;C$1,报销明细!H:H,"&lt;="&amp;E$1,报销明细!C:C,D$2)</f>
        <v>818.84999999999991</v>
      </c>
      <c r="E3" s="34">
        <f>SUMIFS(报销明细!D:D,报销明细!A:A,B3,报销明细!H:H,"&gt;="&amp;C$1,报销明细!H:H,"&lt;="&amp;E$1,报销明细!C:C,E$2)</f>
        <v>17.299999999999997</v>
      </c>
      <c r="F3" s="35">
        <f>SUMIFS(报销明细!D:D,报销明细!A:A,B3,报销明细!H:H,"&gt;="&amp;C$1,报销明细!H:H,"&lt;="&amp;E$1,报销明细!C:C,F$2)</f>
        <v>0</v>
      </c>
      <c r="G3" s="34">
        <f>SUMIFS(报销明细!D:D,报销明细!A:A,B3,报销明细!H:H,"&gt;="&amp;C$1,报销明细!H:H,"&lt;="&amp;E$1,报销明细!C:C,G$2)</f>
        <v>665</v>
      </c>
      <c r="H3" s="34">
        <f>SUMIFS(报销明细!D:D,报销明细!A:A,B3,报销明细!H:H,"&gt;="&amp;C$1,报销明细!H:H,"&lt;="&amp;E$1,报销明细!C:C,H$2)</f>
        <v>0</v>
      </c>
      <c r="I3" s="34">
        <f>SUMIFS(报销明细!D:D,报销明细!A:A,B3,报销明细!H:H,"&gt;="&amp;C$1,报销明细!H:H,"&lt;="&amp;E$1,报销明细!C:C,I$2)</f>
        <v>0</v>
      </c>
      <c r="J3" s="34">
        <f>SUMIFS(报销明细!D:D,报销明细!A:A,B3,报销明细!H:H,"&gt;="&amp;C$1,报销明细!H:H,"&lt;="&amp;E$1,报销明细!C:C,J$2)</f>
        <v>480</v>
      </c>
      <c r="K3" s="34">
        <f>SUMIFS(报销明细!D:D,报销明细!A:A,B3,报销明细!H:H,"&gt;="&amp;C$1,报销明细!H:H,"&lt;="&amp;E$1,报销明细!C:C,K$2)</f>
        <v>125</v>
      </c>
      <c r="L3" s="34">
        <f>SUMIFS(报销明细!D:D,报销明细!A:A,B3,报销明细!H:H,"&gt;="&amp;C$1,报销明细!H:H,"&lt;="&amp;E$1,报销明细!C:C,L$2)</f>
        <v>0</v>
      </c>
      <c r="M3" s="34">
        <f>SUMIFS(报销明细!D:D,报销明细!A:A,B3,报销明细!H:H,"&gt;="&amp;C$1,报销明细!H:H,"&lt;="&amp;E$1,报销明细!C:C,M$2)</f>
        <v>5.75</v>
      </c>
      <c r="N3" s="34">
        <f>SUMIFS(报销明细!D:D,报销明细!A:A,B3,报销明细!H:H,"&gt;="&amp;C$1,报销明细!H:H,"&lt;="&amp;E$1,报销明细!C:C,N$2)</f>
        <v>0</v>
      </c>
      <c r="O3" s="34">
        <f>SUMIFS(报销明细!D:D,报销明细!A:A,B3,报销明细!H:H,"&gt;="&amp;C$1,报销明细!H:H,"&lt;="&amp;E$1,报销明细!C:C,O$2)</f>
        <v>0</v>
      </c>
      <c r="P3" s="34">
        <f>SUMIFS(报销明细!D:D,报销明细!A:A,B3,报销明细!H:H,"&gt;="&amp;C$1,报销明细!H:H,"&lt;="&amp;E$1,报销明细!C:C,P$2)</f>
        <v>0</v>
      </c>
      <c r="Q3" s="34">
        <f>SUMIFS(报销明细!D:D,报销明细!A:A,B3,报销明细!H:H,"&gt;="&amp;C$1,报销明细!H:H,"&lt;="&amp;E$1,报销明细!C:C,Q$2)</f>
        <v>0</v>
      </c>
      <c r="R3" s="34">
        <f>SUMIFS(报销明细!D:D,报销明细!A:A,B3,报销明细!H:H,"&gt;="&amp;C$1,报销明细!H:H,"&lt;="&amp;E$1,报销明细!C:C,R$2)</f>
        <v>0</v>
      </c>
      <c r="S3" s="34">
        <f>SUMIFS(报销明细!D:D,报销明细!A:A,B3,报销明细!H:H,"&gt;="&amp;C$1,报销明细!H:H,"&lt;="&amp;E$1,报销明细!C:C,S$2)</f>
        <v>0</v>
      </c>
      <c r="T3" s="34">
        <f>SUMIFS(报销明细!D:D,报销明细!A:A,B3,报销明细!H:H,"&gt;="&amp;C$1,报销明细!H:H,"&lt;="&amp;E$1,报销明细!C:C,T$2)</f>
        <v>0</v>
      </c>
      <c r="U3" s="34">
        <f>SUMIFS(报销明细!D:D,报销明细!A:A,B3,报销明细!H:H,"&gt;="&amp;C$1,报销明细!H:H,"&lt;="&amp;E$1,报销明细!C:C,U$2)</f>
        <v>0</v>
      </c>
      <c r="V3" s="60">
        <f t="shared" ref="V3:V18" si="0">SUM(C3:U3)</f>
        <v>2111.8999999999996</v>
      </c>
      <c r="W3" s="40">
        <f>SUMIFS(报销明细!K:K,报销明细!A:A,B3,报销明细!H:H,"&gt;="&amp;C$1,报销明细!H:H,"&lt;="&amp;E$1)</f>
        <v>96</v>
      </c>
      <c r="X3" s="40">
        <f>SUMIFS(报销明细!L:L,报销明细!A:A,B3,报销明细!H:H,"&gt;="&amp;C$1,报销明细!H:H,"&lt;="&amp;E$1)</f>
        <v>50</v>
      </c>
    </row>
    <row r="4" spans="1:24" x14ac:dyDescent="0.25">
      <c r="A4" s="32" t="s">
        <v>404</v>
      </c>
      <c r="B4" s="33" t="s">
        <v>221</v>
      </c>
      <c r="C4" s="34">
        <f>SUMIFS(报销明细!D:D,报销明细!A:A,B4,报销明细!H:H,"&gt;="&amp;C$1,报销明细!H:H,"&lt;="&amp;E$1,报销明细!C:C,C$2)</f>
        <v>0</v>
      </c>
      <c r="D4" s="34">
        <f>SUMIFS(报销明细!D:D,报销明细!A:A,B4,报销明细!H:H,"&gt;="&amp;C$1,报销明细!H:H,"&lt;="&amp;E$1,报销明细!C:C,D$2)</f>
        <v>0</v>
      </c>
      <c r="E4" s="34">
        <f>SUMIFS(报销明细!D:D,报销明细!A:A,B4,报销明细!H:H,"&gt;="&amp;C$1,报销明细!H:H,"&lt;="&amp;E$1,报销明细!C:C,E$2)</f>
        <v>0</v>
      </c>
      <c r="F4" s="35">
        <f>SUMIFS(报销明细!D:D,报销明细!A:A,B4,报销明细!H:H,"&gt;="&amp;C$1,报销明细!H:H,"&lt;="&amp;E$1,报销明细!C:C,F$2)</f>
        <v>0</v>
      </c>
      <c r="G4" s="34">
        <f>SUMIFS(报销明细!D:D,报销明细!A:A,B4,报销明细!H:H,"&gt;="&amp;C$1,报销明细!H:H,"&lt;="&amp;E$1,报销明细!C:C,G$2)</f>
        <v>150</v>
      </c>
      <c r="H4" s="34">
        <f>SUMIFS(报销明细!D:D,报销明细!A:A,B4,报销明细!H:H,"&gt;="&amp;C$1,报销明细!H:H,"&lt;="&amp;E$1,报销明细!C:C,H$2)</f>
        <v>15.4</v>
      </c>
      <c r="I4" s="34">
        <f>SUMIFS(报销明细!D:D,报销明细!A:A,B4,报销明细!H:H,"&gt;="&amp;C$1,报销明细!H:H,"&lt;="&amp;E$1,报销明细!C:C,I$2)</f>
        <v>0</v>
      </c>
      <c r="J4" s="34">
        <f>SUMIFS(报销明细!D:D,报销明细!A:A,B4,报销明细!H:H,"&gt;="&amp;C$1,报销明细!H:H,"&lt;="&amp;E$1,报销明细!C:C,J$2)</f>
        <v>75</v>
      </c>
      <c r="K4" s="34">
        <f>SUMIFS(报销明细!D:D,报销明细!A:A,B4,报销明细!H:H,"&gt;="&amp;C$1,报销明细!H:H,"&lt;="&amp;E$1,报销明细!C:C,K$2)</f>
        <v>27.5</v>
      </c>
      <c r="L4" s="34">
        <f>SUMIFS(报销明细!D:D,报销明细!A:A,B4,报销明细!H:H,"&gt;="&amp;C$1,报销明细!H:H,"&lt;="&amp;E$1,报销明细!C:C,L$2)</f>
        <v>0</v>
      </c>
      <c r="M4" s="34">
        <f>SUMIFS(报销明细!D:D,报销明细!A:A,B4,报销明细!H:H,"&gt;="&amp;C$1,报销明细!H:H,"&lt;="&amp;E$1,报销明细!C:C,M$2)</f>
        <v>0</v>
      </c>
      <c r="N4" s="34">
        <f>SUMIFS(报销明细!D:D,报销明细!A:A,B4,报销明细!H:H,"&gt;="&amp;C$1,报销明细!H:H,"&lt;="&amp;E$1,报销明细!C:C,N$2)</f>
        <v>0</v>
      </c>
      <c r="O4" s="34">
        <f>SUMIFS(报销明细!D:D,报销明细!A:A,B4,报销明细!H:H,"&gt;="&amp;C$1,报销明细!H:H,"&lt;="&amp;E$1,报销明细!C:C,O$2)</f>
        <v>0</v>
      </c>
      <c r="P4" s="34">
        <f>SUMIFS(报销明细!D:D,报销明细!A:A,B4,报销明细!H:H,"&gt;="&amp;C$1,报销明细!H:H,"&lt;="&amp;E$1,报销明细!C:C,P$2)</f>
        <v>0</v>
      </c>
      <c r="Q4" s="34">
        <f>SUMIFS(报销明细!D:D,报销明细!A:A,B4,报销明细!H:H,"&gt;="&amp;C$1,报销明细!H:H,"&lt;="&amp;E$1,报销明细!C:C,Q$2)</f>
        <v>0</v>
      </c>
      <c r="R4" s="34">
        <f>SUMIFS(报销明细!D:D,报销明细!A:A,B4,报销明细!H:H,"&gt;="&amp;C$1,报销明细!H:H,"&lt;="&amp;E$1,报销明细!C:C,R$2)</f>
        <v>0</v>
      </c>
      <c r="S4" s="34">
        <f>SUMIFS(报销明细!D:D,报销明细!A:A,B4,报销明细!H:H,"&gt;="&amp;C$1,报销明细!H:H,"&lt;="&amp;E$1,报销明细!C:C,S$2)</f>
        <v>0</v>
      </c>
      <c r="T4" s="34">
        <f>SUMIFS(报销明细!D:D,报销明细!A:A,B4,报销明细!H:H,"&gt;="&amp;C$1,报销明细!H:H,"&lt;="&amp;E$1,报销明细!C:C,T$2)</f>
        <v>0</v>
      </c>
      <c r="U4" s="34">
        <f>SUMIFS(报销明细!D:D,报销明细!A:A,B4,报销明细!H:H,"&gt;="&amp;C$1,报销明细!H:H,"&lt;="&amp;E$1,报销明细!C:C,U$2)</f>
        <v>0</v>
      </c>
      <c r="V4" s="60">
        <f t="shared" si="0"/>
        <v>267.89999999999998</v>
      </c>
      <c r="W4" s="40">
        <f>SUMIFS(报销明细!K:K,报销明细!A:A,B4,报销明细!H:H,"&gt;="&amp;C$1,报销明细!H:H,"&lt;="&amp;E$1)</f>
        <v>15</v>
      </c>
      <c r="X4" s="40">
        <f>SUMIFS(报销明细!L:L,报销明细!A:A,B4,报销明细!H:H,"&gt;="&amp;C$1,报销明细!H:H,"&lt;="&amp;E$1)</f>
        <v>11</v>
      </c>
    </row>
    <row r="5" spans="1:24" x14ac:dyDescent="0.25">
      <c r="A5" s="32" t="s">
        <v>404</v>
      </c>
      <c r="B5" s="33" t="s">
        <v>57</v>
      </c>
      <c r="C5" s="34">
        <f>SUMIFS(报销明细!D:D,报销明细!A:A,B5,报销明细!H:H,"&gt;="&amp;C$1,报销明细!H:H,"&lt;="&amp;E$1,报销明细!C:C,C$2)</f>
        <v>1238.5</v>
      </c>
      <c r="D5" s="34">
        <f>SUMIFS(报销明细!D:D,报销明细!A:A,B5,报销明细!H:H,"&gt;="&amp;C$1,报销明细!H:H,"&lt;="&amp;E$1,报销明细!C:C,D$2)</f>
        <v>40</v>
      </c>
      <c r="E5" s="34">
        <f>SUMIFS(报销明细!D:D,报销明细!A:A,B5,报销明细!H:H,"&gt;="&amp;C$1,报销明细!H:H,"&lt;="&amp;E$1,报销明细!C:C,E$2)</f>
        <v>1.1499999999999999</v>
      </c>
      <c r="F5" s="35">
        <f>SUMIFS(报销明细!D:D,报销明细!A:A,B5,报销明细!H:H,"&gt;="&amp;C$1,报销明细!H:H,"&lt;="&amp;E$1,报销明细!C:C,F$2)</f>
        <v>0</v>
      </c>
      <c r="G5" s="34">
        <f>SUMIFS(报销明细!D:D,报销明细!A:A,B5,报销明细!H:H,"&gt;="&amp;C$1,报销明细!H:H,"&lt;="&amp;E$1,报销明细!C:C,G$2)</f>
        <v>690</v>
      </c>
      <c r="H5" s="34">
        <f>SUMIFS(报销明细!D:D,报销明细!A:A,B5,报销明细!H:H,"&gt;="&amp;C$1,报销明细!H:H,"&lt;="&amp;E$1,报销明细!C:C,H$2)</f>
        <v>3</v>
      </c>
      <c r="I5" s="34">
        <f>SUMIFS(报销明细!D:D,报销明细!A:A,B5,报销明细!H:H,"&gt;="&amp;C$1,报销明细!H:H,"&lt;="&amp;E$1,报销明细!C:C,I$2)</f>
        <v>677.81000000000006</v>
      </c>
      <c r="J5" s="34">
        <f>SUMIFS(报销明细!D:D,报销明细!A:A,B5,报销明细!H:H,"&gt;="&amp;C$1,报销明细!H:H,"&lt;="&amp;E$1,报销明细!C:C,J$2)</f>
        <v>693</v>
      </c>
      <c r="K5" s="34">
        <f>SUMIFS(报销明细!D:D,报销明细!A:A,B5,报销明细!H:H,"&gt;="&amp;C$1,报销明细!H:H,"&lt;="&amp;E$1,报销明细!C:C,K$2)</f>
        <v>175</v>
      </c>
      <c r="L5" s="34">
        <f>SUMIFS(报销明细!D:D,报销明细!A:A,B5,报销明细!H:H,"&gt;="&amp;C$1,报销明细!H:H,"&lt;="&amp;E$1,报销明细!C:C,L$2)</f>
        <v>0</v>
      </c>
      <c r="M5" s="34">
        <f>SUMIFS(报销明细!D:D,报销明细!A:A,B5,报销明细!H:H,"&gt;="&amp;C$1,报销明细!H:H,"&lt;="&amp;E$1,报销明细!C:C,M$2)</f>
        <v>0</v>
      </c>
      <c r="N5" s="34">
        <f>SUMIFS(报销明细!D:D,报销明细!A:A,B5,报销明细!H:H,"&gt;="&amp;C$1,报销明细!H:H,"&lt;="&amp;E$1,报销明细!C:C,N$2)</f>
        <v>0</v>
      </c>
      <c r="O5" s="34">
        <f>SUMIFS(报销明细!D:D,报销明细!A:A,B5,报销明细!H:H,"&gt;="&amp;C$1,报销明细!H:H,"&lt;="&amp;E$1,报销明细!C:C,O$2)</f>
        <v>0</v>
      </c>
      <c r="P5" s="34">
        <f>SUMIFS(报销明细!D:D,报销明细!A:A,B5,报销明细!H:H,"&gt;="&amp;C$1,报销明细!H:H,"&lt;="&amp;E$1,报销明细!C:C,P$2)</f>
        <v>0</v>
      </c>
      <c r="Q5" s="34">
        <f>SUMIFS(报销明细!D:D,报销明细!A:A,B5,报销明细!H:H,"&gt;="&amp;C$1,报销明细!H:H,"&lt;="&amp;E$1,报销明细!C:C,Q$2)</f>
        <v>0</v>
      </c>
      <c r="R5" s="34">
        <f>SUMIFS(报销明细!D:D,报销明细!A:A,B5,报销明细!H:H,"&gt;="&amp;C$1,报销明细!H:H,"&lt;="&amp;E$1,报销明细!C:C,R$2)</f>
        <v>0</v>
      </c>
      <c r="S5" s="34">
        <f>SUMIFS(报销明细!D:D,报销明细!A:A,B5,报销明细!H:H,"&gt;="&amp;C$1,报销明细!H:H,"&lt;="&amp;E$1,报销明细!C:C,S$2)</f>
        <v>0</v>
      </c>
      <c r="T5" s="34">
        <f>SUMIFS(报销明细!D:D,报销明细!A:A,B5,报销明细!H:H,"&gt;="&amp;C$1,报销明细!H:H,"&lt;="&amp;E$1,报销明细!C:C,T$2)</f>
        <v>0</v>
      </c>
      <c r="U5" s="34">
        <f>SUMIFS(报销明细!D:D,报销明细!A:A,B5,报销明细!H:H,"&gt;="&amp;C$1,报销明细!H:H,"&lt;="&amp;E$1,报销明细!C:C,U$2)</f>
        <v>0</v>
      </c>
      <c r="V5" s="60">
        <f t="shared" si="0"/>
        <v>3518.46</v>
      </c>
      <c r="W5" s="40">
        <f>SUMIFS(报销明细!K:K,报销明细!A:A,B5,报销明细!H:H,"&gt;="&amp;C$1,报销明细!H:H,"&lt;="&amp;E$1)</f>
        <v>99</v>
      </c>
      <c r="X5" s="40">
        <f>SUMIFS(报销明细!L:L,报销明细!A:A,B5,报销明细!H:H,"&gt;="&amp;C$1,报销明细!H:H,"&lt;="&amp;E$1)</f>
        <v>50</v>
      </c>
    </row>
    <row r="6" spans="1:24" x14ac:dyDescent="0.25">
      <c r="A6" s="32" t="s">
        <v>402</v>
      </c>
      <c r="B6" s="37" t="s">
        <v>233</v>
      </c>
      <c r="C6" s="34">
        <f>SUMIFS(报销明细!D:D,报销明细!A:A,B6,报销明细!H:H,"&gt;="&amp;C$1,报销明细!H:H,"&lt;="&amp;E$1,报销明细!C:C,C$2)</f>
        <v>0</v>
      </c>
      <c r="D6" s="34">
        <f>SUMIFS(报销明细!D:D,报销明细!A:A,B6,报销明细!H:H,"&gt;="&amp;C$1,报销明细!H:H,"&lt;="&amp;E$1,报销明细!C:C,D$2)</f>
        <v>0</v>
      </c>
      <c r="E6" s="34">
        <f>SUMIFS(报销明细!D:D,报销明细!A:A,B6,报销明细!H:H,"&gt;="&amp;C$1,报销明细!H:H,"&lt;="&amp;E$1,报销明细!C:C,E$2)</f>
        <v>0</v>
      </c>
      <c r="F6" s="35">
        <f>SUMIFS(报销明细!D:D,报销明细!A:A,B6,报销明细!H:H,"&gt;="&amp;C$1,报销明细!H:H,"&lt;="&amp;E$1,报销明细!C:C,F$2)</f>
        <v>0</v>
      </c>
      <c r="G6" s="34">
        <f>SUMIFS(报销明细!D:D,报销明细!A:A,B6,报销明细!H:H,"&gt;="&amp;C$1,报销明细!H:H,"&lt;="&amp;E$1,报销明细!C:C,G$2)</f>
        <v>0</v>
      </c>
      <c r="H6" s="34">
        <f>SUMIFS(报销明细!D:D,报销明细!A:A,B6,报销明细!H:H,"&gt;="&amp;C$1,报销明细!H:H,"&lt;="&amp;E$1,报销明细!C:C,H$2)</f>
        <v>0</v>
      </c>
      <c r="I6" s="34">
        <f>SUMIFS(报销明细!D:D,报销明细!A:A,B6,报销明细!H:H,"&gt;="&amp;C$1,报销明细!H:H,"&lt;="&amp;E$1,报销明细!C:C,I$2)</f>
        <v>0</v>
      </c>
      <c r="J6" s="34">
        <f>SUMIFS(报销明细!D:D,报销明细!A:A,B6,报销明细!H:H,"&gt;="&amp;C$1,报销明细!H:H,"&lt;="&amp;E$1,报销明细!C:C,J$2)</f>
        <v>0</v>
      </c>
      <c r="K6" s="34">
        <f>SUMIFS(报销明细!D:D,报销明细!A:A,B6,报销明细!H:H,"&gt;="&amp;C$1,报销明细!H:H,"&lt;="&amp;E$1,报销明细!C:C,K$2)</f>
        <v>0</v>
      </c>
      <c r="L6" s="34">
        <f>SUMIFS(报销明细!D:D,报销明细!A:A,B6,报销明细!H:H,"&gt;="&amp;C$1,报销明细!H:H,"&lt;="&amp;E$1,报销明细!C:C,L$2)</f>
        <v>0</v>
      </c>
      <c r="M6" s="34">
        <f>SUMIFS(报销明细!D:D,报销明细!A:A,B6,报销明细!H:H,"&gt;="&amp;C$1,报销明细!H:H,"&lt;="&amp;E$1,报销明细!C:C,M$2)</f>
        <v>0</v>
      </c>
      <c r="N6" s="34">
        <f>SUMIFS(报销明细!D:D,报销明细!A:A,B6,报销明细!H:H,"&gt;="&amp;C$1,报销明细!H:H,"&lt;="&amp;E$1,报销明细!C:C,N$2)</f>
        <v>47</v>
      </c>
      <c r="O6" s="34">
        <f>SUMIFS(报销明细!D:D,报销明细!A:A,B6,报销明细!H:H,"&gt;="&amp;C$1,报销明细!H:H,"&lt;="&amp;E$1,报销明细!C:C,O$2)</f>
        <v>0</v>
      </c>
      <c r="P6" s="34">
        <f>SUMIFS(报销明细!D:D,报销明细!A:A,B6,报销明细!H:H,"&gt;="&amp;C$1,报销明细!H:H,"&lt;="&amp;E$1,报销明细!C:C,P$2)</f>
        <v>0</v>
      </c>
      <c r="Q6" s="34">
        <f>SUMIFS(报销明细!D:D,报销明细!A:A,B6,报销明细!H:H,"&gt;="&amp;C$1,报销明细!H:H,"&lt;="&amp;E$1,报销明细!C:C,Q$2)</f>
        <v>0</v>
      </c>
      <c r="R6" s="34">
        <f>SUMIFS(报销明细!D:D,报销明细!A:A,B6,报销明细!H:H,"&gt;="&amp;C$1,报销明细!H:H,"&lt;="&amp;E$1,报销明细!C:C,R$2)</f>
        <v>0</v>
      </c>
      <c r="S6" s="34">
        <f>SUMIFS(报销明细!D:D,报销明细!A:A,B6,报销明细!H:H,"&gt;="&amp;C$1,报销明细!H:H,"&lt;="&amp;E$1,报销明细!C:C,S$2)</f>
        <v>0</v>
      </c>
      <c r="T6" s="34">
        <f>SUMIFS(报销明细!D:D,报销明细!A:A,B6,报销明细!H:H,"&gt;="&amp;C$1,报销明细!H:H,"&lt;="&amp;E$1,报销明细!C:C,T$2)</f>
        <v>0</v>
      </c>
      <c r="U6" s="34">
        <f>SUMIFS(报销明细!D:D,报销明细!A:A,B6,报销明细!H:H,"&gt;="&amp;C$1,报销明细!H:H,"&lt;="&amp;E$1,报销明细!C:C,U$2)</f>
        <v>0</v>
      </c>
      <c r="V6" s="60">
        <f t="shared" si="0"/>
        <v>47</v>
      </c>
      <c r="W6" s="40">
        <f>SUMIFS(报销明细!K:K,报销明细!A:A,B6,报销明细!H:H,"&gt;="&amp;C$1,报销明细!H:H,"&lt;="&amp;E$1)</f>
        <v>0</v>
      </c>
      <c r="X6" s="40">
        <f>SUMIFS(报销明细!L:L,报销明细!A:A,B6,报销明细!H:H,"&gt;="&amp;C$1,报销明细!H:H,"&lt;="&amp;E$1)</f>
        <v>0</v>
      </c>
    </row>
    <row r="7" spans="1:24" x14ac:dyDescent="0.25">
      <c r="A7" s="32" t="s">
        <v>402</v>
      </c>
      <c r="B7" s="37" t="s">
        <v>320</v>
      </c>
      <c r="C7" s="34">
        <f>SUMIFS(报销明细!D:D,报销明细!A:A,B7,报销明细!H:H,"&gt;="&amp;C$1,报销明细!H:H,"&lt;="&amp;E$1,报销明细!C:C,C$2)</f>
        <v>0</v>
      </c>
      <c r="D7" s="34">
        <f>SUMIFS(报销明细!D:D,报销明细!A:A,B7,报销明细!H:H,"&gt;="&amp;C$1,报销明细!H:H,"&lt;="&amp;E$1,报销明细!C:C,D$2)</f>
        <v>0</v>
      </c>
      <c r="E7" s="34">
        <f>SUMIFS(报销明细!D:D,报销明细!A:A,B7,报销明细!H:H,"&gt;="&amp;C$1,报销明细!H:H,"&lt;="&amp;E$1,报销明细!C:C,E$2)</f>
        <v>0</v>
      </c>
      <c r="F7" s="35">
        <f>SUMIFS(报销明细!D:D,报销明细!A:A,B7,报销明细!H:H,"&gt;="&amp;C$1,报销明细!H:H,"&lt;="&amp;E$1,报销明细!C:C,F$2)</f>
        <v>0</v>
      </c>
      <c r="G7" s="34">
        <f>SUMIFS(报销明细!D:D,报销明细!A:A,B7,报销明细!H:H,"&gt;="&amp;C$1,报销明细!H:H,"&lt;="&amp;E$1,报销明细!C:C,G$2)</f>
        <v>0</v>
      </c>
      <c r="H7" s="34">
        <f>SUMIFS(报销明细!D:D,报销明细!A:A,B7,报销明细!H:H,"&gt;="&amp;C$1,报销明细!H:H,"&lt;="&amp;E$1,报销明细!C:C,H$2)</f>
        <v>0</v>
      </c>
      <c r="I7" s="34">
        <f>SUMIFS(报销明细!D:D,报销明细!A:A,B7,报销明细!H:H,"&gt;="&amp;C$1,报销明细!H:H,"&lt;="&amp;E$1,报销明细!C:C,I$2)</f>
        <v>0</v>
      </c>
      <c r="J7" s="34">
        <f>SUMIFS(报销明细!D:D,报销明细!A:A,B7,报销明细!H:H,"&gt;="&amp;C$1,报销明细!H:H,"&lt;="&amp;E$1,报销明细!C:C,J$2)</f>
        <v>0</v>
      </c>
      <c r="K7" s="34">
        <f>SUMIFS(报销明细!D:D,报销明细!A:A,B7,报销明细!H:H,"&gt;="&amp;C$1,报销明细!H:H,"&lt;="&amp;E$1,报销明细!C:C,K$2)</f>
        <v>0</v>
      </c>
      <c r="L7" s="34">
        <f>SUMIFS(报销明细!D:D,报销明细!A:A,B7,报销明细!H:H,"&gt;="&amp;C$1,报销明细!H:H,"&lt;="&amp;E$1,报销明细!C:C,L$2)</f>
        <v>0</v>
      </c>
      <c r="M7" s="34">
        <f>SUMIFS(报销明细!D:D,报销明细!A:A,B7,报销明细!H:H,"&gt;="&amp;C$1,报销明细!H:H,"&lt;="&amp;E$1,报销明细!C:C,M$2)</f>
        <v>0</v>
      </c>
      <c r="N7" s="34">
        <f>SUMIFS(报销明细!D:D,报销明细!A:A,B7,报销明细!H:H,"&gt;="&amp;C$1,报销明细!H:H,"&lt;="&amp;E$1,报销明细!C:C,N$2)</f>
        <v>78.5</v>
      </c>
      <c r="O7" s="34">
        <f>SUMIFS(报销明细!D:D,报销明细!A:A,B7,报销明细!H:H,"&gt;="&amp;C$1,报销明细!H:H,"&lt;="&amp;E$1,报销明细!C:C,O$2)</f>
        <v>0</v>
      </c>
      <c r="P7" s="34">
        <f>SUMIFS(报销明细!D:D,报销明细!A:A,B7,报销明细!H:H,"&gt;="&amp;C$1,报销明细!H:H,"&lt;="&amp;E$1,报销明细!C:C,P$2)</f>
        <v>0</v>
      </c>
      <c r="Q7" s="34">
        <f>SUMIFS(报销明细!D:D,报销明细!A:A,B7,报销明细!H:H,"&gt;="&amp;C$1,报销明细!H:H,"&lt;="&amp;E$1,报销明细!C:C,Q$2)</f>
        <v>0</v>
      </c>
      <c r="R7" s="34">
        <f>SUMIFS(报销明细!D:D,报销明细!A:A,B7,报销明细!H:H,"&gt;="&amp;C$1,报销明细!H:H,"&lt;="&amp;E$1,报销明细!C:C,R$2)</f>
        <v>0</v>
      </c>
      <c r="S7" s="34">
        <f>SUMIFS(报销明细!D:D,报销明细!A:A,B7,报销明细!H:H,"&gt;="&amp;C$1,报销明细!H:H,"&lt;="&amp;E$1,报销明细!C:C,S$2)</f>
        <v>0</v>
      </c>
      <c r="T7" s="34">
        <f>SUMIFS(报销明细!D:D,报销明细!A:A,B7,报销明细!H:H,"&gt;="&amp;C$1,报销明细!H:H,"&lt;="&amp;E$1,报销明细!C:C,T$2)</f>
        <v>0</v>
      </c>
      <c r="U7" s="34">
        <f>SUMIFS(报销明细!D:D,报销明细!A:A,B7,报销明细!H:H,"&gt;="&amp;C$1,报销明细!H:H,"&lt;="&amp;E$1,报销明细!C:C,U$2)</f>
        <v>0</v>
      </c>
      <c r="V7" s="60">
        <f t="shared" si="0"/>
        <v>78.5</v>
      </c>
      <c r="W7" s="40">
        <f>SUMIFS(报销明细!K:K,报销明细!A:A,B7,报销明细!H:H,"&gt;="&amp;C$1,报销明细!H:H,"&lt;="&amp;E$1)</f>
        <v>0</v>
      </c>
      <c r="X7" s="40">
        <f>SUMIFS(报销明细!L:L,报销明细!A:A,B7,报销明细!H:H,"&gt;="&amp;C$1,报销明细!H:H,"&lt;="&amp;E$1)</f>
        <v>0</v>
      </c>
    </row>
    <row r="8" spans="1:24" x14ac:dyDescent="0.25">
      <c r="A8" s="32" t="s">
        <v>398</v>
      </c>
      <c r="B8" s="38" t="s">
        <v>104</v>
      </c>
      <c r="C8" s="34">
        <f>SUMIFS(报销明细!D:D,报销明细!A:A,B8,报销明细!H:H,"&gt;="&amp;C$1,报销明细!H:H,"&lt;="&amp;E$1,报销明细!C:C,C$2)</f>
        <v>171</v>
      </c>
      <c r="D8" s="34">
        <f>SUMIFS(报销明细!D:D,报销明细!A:A,B8,报销明细!H:H,"&gt;="&amp;C$1,报销明细!H:H,"&lt;="&amp;E$1,报销明细!C:C,D$2)</f>
        <v>48.59</v>
      </c>
      <c r="E8" s="34">
        <f>SUMIFS(报销明细!D:D,报销明细!A:A,B8,报销明细!H:H,"&gt;="&amp;C$1,报销明细!H:H,"&lt;="&amp;E$1,报销明细!C:C,E$2)</f>
        <v>48.1</v>
      </c>
      <c r="F8" s="35">
        <f>SUMIFS(报销明细!D:D,报销明细!A:A,B8,报销明细!H:H,"&gt;="&amp;C$1,报销明细!H:H,"&lt;="&amp;E$1,报销明细!C:C,F$2)</f>
        <v>1175.6000000000001</v>
      </c>
      <c r="G8" s="34">
        <f>SUMIFS(报销明细!D:D,报销明细!A:A,B8,报销明细!H:H,"&gt;="&amp;C$1,报销明细!H:H,"&lt;="&amp;E$1,报销明细!C:C,G$2)</f>
        <v>28.15</v>
      </c>
      <c r="H8" s="34">
        <f>SUMIFS(报销明细!D:D,报销明细!A:A,B8,报销明细!H:H,"&gt;="&amp;C$1,报销明细!H:H,"&lt;="&amp;E$1,报销明细!C:C,H$2)</f>
        <v>270</v>
      </c>
      <c r="I8" s="34">
        <f>SUMIFS(报销明细!D:D,报销明细!A:A,B8,报销明细!H:H,"&gt;="&amp;C$1,报销明细!H:H,"&lt;="&amp;E$1,报销明细!C:C,I$2)</f>
        <v>0</v>
      </c>
      <c r="J8" s="34">
        <f>SUMIFS(报销明细!D:D,报销明细!A:A,B8,报销明细!H:H,"&gt;="&amp;C$1,报销明细!H:H,"&lt;="&amp;E$1,报销明细!C:C,J$2)</f>
        <v>0</v>
      </c>
      <c r="K8" s="34">
        <f>SUMIFS(报销明细!D:D,报销明细!A:A,B8,报销明细!H:H,"&gt;="&amp;C$1,报销明细!H:H,"&lt;="&amp;E$1,报销明细!C:C,K$2)</f>
        <v>0</v>
      </c>
      <c r="L8" s="34">
        <f>SUMIFS(报销明细!D:D,报销明细!A:A,B8,报销明细!H:H,"&gt;="&amp;C$1,报销明细!H:H,"&lt;="&amp;E$1,报销明细!C:C,L$2)</f>
        <v>0</v>
      </c>
      <c r="M8" s="34">
        <f>SUMIFS(报销明细!D:D,报销明细!A:A,B8,报销明细!H:H,"&gt;="&amp;C$1,报销明细!H:H,"&lt;="&amp;E$1,报销明细!C:C,M$2)</f>
        <v>0</v>
      </c>
      <c r="N8" s="34">
        <f>SUMIFS(报销明细!D:D,报销明细!A:A,B8,报销明细!H:H,"&gt;="&amp;C$1,报销明细!H:H,"&lt;="&amp;E$1,报销明细!C:C,N$2)</f>
        <v>0</v>
      </c>
      <c r="O8" s="34">
        <f>SUMIFS(报销明细!D:D,报销明细!A:A,B8,报销明细!H:H,"&gt;="&amp;C$1,报销明细!H:H,"&lt;="&amp;E$1,报销明细!C:C,O$2)</f>
        <v>0</v>
      </c>
      <c r="P8" s="34">
        <f>SUMIFS(报销明细!D:D,报销明细!A:A,B8,报销明细!H:H,"&gt;="&amp;C$1,报销明细!H:H,"&lt;="&amp;E$1,报销明细!C:C,P$2)</f>
        <v>0</v>
      </c>
      <c r="Q8" s="34">
        <f>SUMIFS(报销明细!D:D,报销明细!A:A,B8,报销明细!H:H,"&gt;="&amp;C$1,报销明细!H:H,"&lt;="&amp;E$1,报销明细!C:C,Q$2)</f>
        <v>0</v>
      </c>
      <c r="R8" s="34">
        <f>SUMIFS(报销明细!D:D,报销明细!A:A,B8,报销明细!H:H,"&gt;="&amp;C$1,报销明细!H:H,"&lt;="&amp;E$1,报销明细!C:C,R$2)</f>
        <v>0</v>
      </c>
      <c r="S8" s="34">
        <f>SUMIFS(报销明细!D:D,报销明细!A:A,B8,报销明细!H:H,"&gt;="&amp;C$1,报销明细!H:H,"&lt;="&amp;E$1,报销明细!C:C,S$2)</f>
        <v>0</v>
      </c>
      <c r="T8" s="34">
        <f>SUMIFS(报销明细!D:D,报销明细!A:A,B8,报销明细!H:H,"&gt;="&amp;C$1,报销明细!H:H,"&lt;="&amp;E$1,报销明细!C:C,T$2)</f>
        <v>0</v>
      </c>
      <c r="U8" s="34">
        <f>SUMIFS(报销明细!D:D,报销明细!A:A,B8,报销明细!H:H,"&gt;="&amp;C$1,报销明细!H:H,"&lt;="&amp;E$1,报销明细!C:C,U$2)</f>
        <v>0</v>
      </c>
      <c r="V8" s="60">
        <f t="shared" si="0"/>
        <v>1741.4400000000003</v>
      </c>
      <c r="W8" s="40">
        <f>SUMIFS(报销明细!K:K,报销明细!A:A,B8,报销明细!H:H,"&gt;="&amp;C$1,报销明细!H:H,"&lt;="&amp;E$1)</f>
        <v>0</v>
      </c>
      <c r="X8" s="40">
        <f>SUMIFS(报销明细!L:L,报销明细!A:A,B8,报销明细!H:H,"&gt;="&amp;C$1,报销明细!H:H,"&lt;="&amp;E$1)</f>
        <v>0</v>
      </c>
    </row>
    <row r="9" spans="1:24" x14ac:dyDescent="0.25">
      <c r="A9" s="32" t="s">
        <v>398</v>
      </c>
      <c r="B9" s="38" t="s">
        <v>64</v>
      </c>
      <c r="C9" s="34">
        <f>SUMIFS(报销明细!D:D,报销明细!A:A,B9,报销明细!H:H,"&gt;="&amp;C$1,报销明细!H:H,"&lt;="&amp;E$1,报销明细!C:C,C$2)</f>
        <v>601.20000000000005</v>
      </c>
      <c r="D9" s="34">
        <f>SUMIFS(报销明细!D:D,报销明细!A:A,B9,报销明细!H:H,"&gt;="&amp;C$1,报销明细!H:H,"&lt;="&amp;E$1,报销明细!C:C,D$2)</f>
        <v>1133.7</v>
      </c>
      <c r="E9" s="34">
        <f>SUMIFS(报销明细!D:D,报销明细!A:A,B9,报销明细!H:H,"&gt;="&amp;C$1,报销明细!H:H,"&lt;="&amp;E$1,报销明细!C:C,E$2)</f>
        <v>45.300000000000004</v>
      </c>
      <c r="F9" s="35">
        <f>SUMIFS(报销明细!D:D,报销明细!A:A,B9,报销明细!H:H,"&gt;="&amp;C$1,报销明细!H:H,"&lt;="&amp;E$1,报销明细!C:C,F$2)</f>
        <v>1370.3</v>
      </c>
      <c r="G9" s="34">
        <f>SUMIFS(报销明细!D:D,报销明细!A:A,B9,报销明细!H:H,"&gt;="&amp;C$1,报销明细!H:H,"&lt;="&amp;E$1,报销明细!C:C,G$2)</f>
        <v>340</v>
      </c>
      <c r="H9" s="34">
        <f>SUMIFS(报销明细!D:D,报销明细!A:A,B9,报销明细!H:H,"&gt;="&amp;C$1,报销明细!H:H,"&lt;="&amp;E$1,报销明细!C:C,H$2)</f>
        <v>0</v>
      </c>
      <c r="I9" s="34">
        <f>SUMIFS(报销明细!D:D,报销明细!A:A,B9,报销明细!H:H,"&gt;="&amp;C$1,报销明细!H:H,"&lt;="&amp;E$1,报销明细!C:C,I$2)</f>
        <v>0</v>
      </c>
      <c r="J9" s="34">
        <f>SUMIFS(报销明细!D:D,报销明细!A:A,B9,报销明细!H:H,"&gt;="&amp;C$1,报销明细!H:H,"&lt;="&amp;E$1,报销明细!C:C,J$2)</f>
        <v>0</v>
      </c>
      <c r="K9" s="34">
        <f>SUMIFS(报销明细!D:D,报销明细!A:A,B9,报销明细!H:H,"&gt;="&amp;C$1,报销明细!H:H,"&lt;="&amp;E$1,报销明细!C:C,K$2)</f>
        <v>0</v>
      </c>
      <c r="L9" s="34">
        <f>SUMIFS(报销明细!D:D,报销明细!A:A,B9,报销明细!H:H,"&gt;="&amp;C$1,报销明细!H:H,"&lt;="&amp;E$1,报销明细!C:C,L$2)</f>
        <v>0</v>
      </c>
      <c r="M9" s="34">
        <f>SUMIFS(报销明细!D:D,报销明细!A:A,B9,报销明细!H:H,"&gt;="&amp;C$1,报销明细!H:H,"&lt;="&amp;E$1,报销明细!C:C,M$2)</f>
        <v>0</v>
      </c>
      <c r="N9" s="34">
        <f>SUMIFS(报销明细!D:D,报销明细!A:A,B9,报销明细!H:H,"&gt;="&amp;C$1,报销明细!H:H,"&lt;="&amp;E$1,报销明细!C:C,N$2)</f>
        <v>0</v>
      </c>
      <c r="O9" s="34">
        <f>SUMIFS(报销明细!D:D,报销明细!A:A,B9,报销明细!H:H,"&gt;="&amp;C$1,报销明细!H:H,"&lt;="&amp;E$1,报销明细!C:C,O$2)</f>
        <v>0</v>
      </c>
      <c r="P9" s="34">
        <f>SUMIFS(报销明细!D:D,报销明细!A:A,B9,报销明细!H:H,"&gt;="&amp;C$1,报销明细!H:H,"&lt;="&amp;E$1,报销明细!C:C,P$2)</f>
        <v>0</v>
      </c>
      <c r="Q9" s="34">
        <f>SUMIFS(报销明细!D:D,报销明细!A:A,B9,报销明细!H:H,"&gt;="&amp;C$1,报销明细!H:H,"&lt;="&amp;E$1,报销明细!C:C,Q$2)</f>
        <v>0</v>
      </c>
      <c r="R9" s="34">
        <f>SUMIFS(报销明细!D:D,报销明细!A:A,B9,报销明细!H:H,"&gt;="&amp;C$1,报销明细!H:H,"&lt;="&amp;E$1,报销明细!C:C,R$2)</f>
        <v>0</v>
      </c>
      <c r="S9" s="34">
        <f>SUMIFS(报销明细!D:D,报销明细!A:A,B9,报销明细!H:H,"&gt;="&amp;C$1,报销明细!H:H,"&lt;="&amp;E$1,报销明细!C:C,S$2)</f>
        <v>0</v>
      </c>
      <c r="T9" s="34">
        <f>SUMIFS(报销明细!D:D,报销明细!A:A,B9,报销明细!H:H,"&gt;="&amp;C$1,报销明细!H:H,"&lt;="&amp;E$1,报销明细!C:C,T$2)</f>
        <v>0</v>
      </c>
      <c r="U9" s="34">
        <f>SUMIFS(报销明细!D:D,报销明细!A:A,B9,报销明细!H:H,"&gt;="&amp;C$1,报销明细!H:H,"&lt;="&amp;E$1,报销明细!C:C,U$2)</f>
        <v>0</v>
      </c>
      <c r="V9" s="60">
        <f t="shared" si="0"/>
        <v>3490.5</v>
      </c>
      <c r="W9" s="40">
        <f>SUMIFS(报销明细!K:K,报销明细!A:A,B9,报销明细!H:H,"&gt;="&amp;C$1,报销明细!H:H,"&lt;="&amp;E$1)</f>
        <v>0</v>
      </c>
      <c r="X9" s="40">
        <f>SUMIFS(报销明细!L:L,报销明细!A:A,B9,报销明细!H:H,"&gt;="&amp;C$1,报销明细!H:H,"&lt;="&amp;E$1)</f>
        <v>0</v>
      </c>
    </row>
    <row r="10" spans="1:24" x14ac:dyDescent="0.25">
      <c r="A10" s="32" t="s">
        <v>398</v>
      </c>
      <c r="B10" s="38" t="s">
        <v>32</v>
      </c>
      <c r="C10" s="34">
        <f>SUMIFS(报销明细!D:D,报销明细!A:A,B10,报销明细!H:H,"&gt;="&amp;C$1,报销明细!H:H,"&lt;="&amp;E$1,报销明细!C:C,C$2)</f>
        <v>512.91000000000008</v>
      </c>
      <c r="D10" s="34">
        <f>SUMIFS(报销明细!D:D,报销明细!A:A,B10,报销明细!H:H,"&gt;="&amp;C$1,报销明细!H:H,"&lt;="&amp;E$1,报销明细!C:C,D$2)</f>
        <v>505.81000000000006</v>
      </c>
      <c r="E10" s="34">
        <f>SUMIFS(报销明细!D:D,报销明细!A:A,B10,报销明细!H:H,"&gt;="&amp;C$1,报销明细!H:H,"&lt;="&amp;E$1,报销明细!C:C,E$2)</f>
        <v>79.87</v>
      </c>
      <c r="F10" s="35">
        <f>SUMIFS(报销明细!D:D,报销明细!A:A,B10,报销明细!H:H,"&gt;="&amp;C$1,报销明细!H:H,"&lt;="&amp;E$1,报销明细!C:C,F$2)</f>
        <v>466.81</v>
      </c>
      <c r="G10" s="34">
        <f>SUMIFS(报销明细!D:D,报销明细!A:A,B10,报销明细!H:H,"&gt;="&amp;C$1,报销明细!H:H,"&lt;="&amp;E$1,报销明细!C:C,G$2)</f>
        <v>470</v>
      </c>
      <c r="H10" s="34">
        <f>SUMIFS(报销明细!D:D,报销明细!A:A,B10,报销明细!H:H,"&gt;="&amp;C$1,报销明细!H:H,"&lt;="&amp;E$1,报销明细!C:C,H$2)</f>
        <v>45.6</v>
      </c>
      <c r="I10" s="34">
        <f>SUMIFS(报销明细!D:D,报销明细!A:A,B10,报销明细!H:H,"&gt;="&amp;C$1,报销明细!H:H,"&lt;="&amp;E$1,报销明细!C:C,I$2)</f>
        <v>0</v>
      </c>
      <c r="J10" s="34">
        <f>SUMIFS(报销明细!D:D,报销明细!A:A,B10,报销明细!H:H,"&gt;="&amp;C$1,报销明细!H:H,"&lt;="&amp;E$1,报销明细!C:C,J$2)</f>
        <v>0</v>
      </c>
      <c r="K10" s="34">
        <f>SUMIFS(报销明细!D:D,报销明细!A:A,B10,报销明细!H:H,"&gt;="&amp;C$1,报销明细!H:H,"&lt;="&amp;E$1,报销明细!C:C,K$2)</f>
        <v>0</v>
      </c>
      <c r="L10" s="34">
        <f>SUMIFS(报销明细!D:D,报销明细!A:A,B10,报销明细!H:H,"&gt;="&amp;C$1,报销明细!H:H,"&lt;="&amp;E$1,报销明细!C:C,L$2)</f>
        <v>0</v>
      </c>
      <c r="M10" s="34">
        <f>SUMIFS(报销明细!D:D,报销明细!A:A,B10,报销明细!H:H,"&gt;="&amp;C$1,报销明细!H:H,"&lt;="&amp;E$1,报销明细!C:C,M$2)</f>
        <v>0</v>
      </c>
      <c r="N10" s="34">
        <f>SUMIFS(报销明细!D:D,报销明细!A:A,B10,报销明细!H:H,"&gt;="&amp;C$1,报销明细!H:H,"&lt;="&amp;E$1,报销明细!C:C,N$2)</f>
        <v>0</v>
      </c>
      <c r="O10" s="34">
        <f>SUMIFS(报销明细!D:D,报销明细!A:A,B10,报销明细!H:H,"&gt;="&amp;C$1,报销明细!H:H,"&lt;="&amp;E$1,报销明细!C:C,O$2)</f>
        <v>0</v>
      </c>
      <c r="P10" s="34">
        <f>SUMIFS(报销明细!D:D,报销明细!A:A,B10,报销明细!H:H,"&gt;="&amp;C$1,报销明细!H:H,"&lt;="&amp;E$1,报销明细!C:C,P$2)</f>
        <v>0</v>
      </c>
      <c r="Q10" s="34">
        <f>SUMIFS(报销明细!D:D,报销明细!A:A,B10,报销明细!H:H,"&gt;="&amp;C$1,报销明细!H:H,"&lt;="&amp;E$1,报销明细!C:C,Q$2)</f>
        <v>0</v>
      </c>
      <c r="R10" s="34">
        <f>SUMIFS(报销明细!D:D,报销明细!A:A,B10,报销明细!H:H,"&gt;="&amp;C$1,报销明细!H:H,"&lt;="&amp;E$1,报销明细!C:C,R$2)</f>
        <v>0</v>
      </c>
      <c r="S10" s="34">
        <f>SUMIFS(报销明细!D:D,报销明细!A:A,B10,报销明细!H:H,"&gt;="&amp;C$1,报销明细!H:H,"&lt;="&amp;E$1,报销明细!C:C,S$2)</f>
        <v>0</v>
      </c>
      <c r="T10" s="34">
        <f>SUMIFS(报销明细!D:D,报销明细!A:A,B10,报销明细!H:H,"&gt;="&amp;C$1,报销明细!H:H,"&lt;="&amp;E$1,报销明细!C:C,T$2)</f>
        <v>0</v>
      </c>
      <c r="U10" s="34">
        <f>SUMIFS(报销明细!D:D,报销明细!A:A,B10,报销明细!H:H,"&gt;="&amp;C$1,报销明细!H:H,"&lt;="&amp;E$1,报销明细!C:C,U$2)</f>
        <v>0</v>
      </c>
      <c r="V10" s="60">
        <f t="shared" si="0"/>
        <v>2081</v>
      </c>
      <c r="W10" s="40">
        <f>SUMIFS(报销明细!K:K,报销明细!A:A,B10,报销明细!H:H,"&gt;="&amp;C$1,报销明细!H:H,"&lt;="&amp;E$1)</f>
        <v>0</v>
      </c>
      <c r="X10" s="40">
        <f>SUMIFS(报销明细!L:L,报销明细!A:A,B10,报销明细!H:H,"&gt;="&amp;C$1,报销明细!H:H,"&lt;="&amp;E$1)</f>
        <v>0</v>
      </c>
    </row>
    <row r="11" spans="1:24" x14ac:dyDescent="0.25">
      <c r="A11" s="32" t="s">
        <v>398</v>
      </c>
      <c r="B11" s="38" t="s">
        <v>69</v>
      </c>
      <c r="C11" s="34">
        <f>SUMIFS(报销明细!D:D,报销明细!A:A,B11,报销明细!H:H,"&gt;="&amp;C$1,报销明细!H:H,"&lt;="&amp;E$1,报销明细!C:C,C$2)</f>
        <v>189.37</v>
      </c>
      <c r="D11" s="34">
        <f>SUMIFS(报销明细!D:D,报销明细!A:A,B11,报销明细!H:H,"&gt;="&amp;C$1,报销明细!H:H,"&lt;="&amp;E$1,报销明细!C:C,D$2)</f>
        <v>319.08999999999997</v>
      </c>
      <c r="E11" s="34">
        <f>SUMIFS(报销明细!D:D,报销明细!A:A,B11,报销明细!H:H,"&gt;="&amp;C$1,报销明细!H:H,"&lt;="&amp;E$1,报销明细!C:C,E$2)</f>
        <v>63.330000000000013</v>
      </c>
      <c r="F11" s="35">
        <f>SUMIFS(报销明细!D:D,报销明细!A:A,B11,报销明细!H:H,"&gt;="&amp;C$1,报销明细!H:H,"&lt;="&amp;E$1,报销明细!C:C,F$2)</f>
        <v>835.6</v>
      </c>
      <c r="G11" s="34">
        <f>SUMIFS(报销明细!D:D,报销明细!A:A,B11,报销明细!H:H,"&gt;="&amp;C$1,报销明细!H:H,"&lt;="&amp;E$1,报销明细!C:C,G$2)</f>
        <v>270</v>
      </c>
      <c r="H11" s="34">
        <f>SUMIFS(报销明细!D:D,报销明细!A:A,B11,报销明细!H:H,"&gt;="&amp;C$1,报销明细!H:H,"&lt;="&amp;E$1,报销明细!C:C,H$2)</f>
        <v>198.8</v>
      </c>
      <c r="I11" s="34">
        <f>SUMIFS(报销明细!D:D,报销明细!A:A,B11,报销明细!H:H,"&gt;="&amp;C$1,报销明细!H:H,"&lt;="&amp;E$1,报销明细!C:C,I$2)</f>
        <v>0</v>
      </c>
      <c r="J11" s="34">
        <f>SUMIFS(报销明细!D:D,报销明细!A:A,B11,报销明细!H:H,"&gt;="&amp;C$1,报销明细!H:H,"&lt;="&amp;E$1,报销明细!C:C,J$2)</f>
        <v>0</v>
      </c>
      <c r="K11" s="34">
        <f>SUMIFS(报销明细!D:D,报销明细!A:A,B11,报销明细!H:H,"&gt;="&amp;C$1,报销明细!H:H,"&lt;="&amp;E$1,报销明细!C:C,K$2)</f>
        <v>0</v>
      </c>
      <c r="L11" s="34">
        <f>SUMIFS(报销明细!D:D,报销明细!A:A,B11,报销明细!H:H,"&gt;="&amp;C$1,报销明细!H:H,"&lt;="&amp;E$1,报销明细!C:C,L$2)</f>
        <v>0</v>
      </c>
      <c r="M11" s="34">
        <f>SUMIFS(报销明细!D:D,报销明细!A:A,B11,报销明细!H:H,"&gt;="&amp;C$1,报销明细!H:H,"&lt;="&amp;E$1,报销明细!C:C,M$2)</f>
        <v>0</v>
      </c>
      <c r="N11" s="34">
        <f>SUMIFS(报销明细!D:D,报销明细!A:A,B11,报销明细!H:H,"&gt;="&amp;C$1,报销明细!H:H,"&lt;="&amp;E$1,报销明细!C:C,N$2)</f>
        <v>0</v>
      </c>
      <c r="O11" s="34">
        <f>SUMIFS(报销明细!D:D,报销明细!A:A,B11,报销明细!H:H,"&gt;="&amp;C$1,报销明细!H:H,"&lt;="&amp;E$1,报销明细!C:C,O$2)</f>
        <v>0</v>
      </c>
      <c r="P11" s="34">
        <f>SUMIFS(报销明细!D:D,报销明细!A:A,B11,报销明细!H:H,"&gt;="&amp;C$1,报销明细!H:H,"&lt;="&amp;E$1,报销明细!C:C,P$2)</f>
        <v>0</v>
      </c>
      <c r="Q11" s="34">
        <f>SUMIFS(报销明细!D:D,报销明细!A:A,B11,报销明细!H:H,"&gt;="&amp;C$1,报销明细!H:H,"&lt;="&amp;E$1,报销明细!C:C,Q$2)</f>
        <v>0</v>
      </c>
      <c r="R11" s="34">
        <f>SUMIFS(报销明细!D:D,报销明细!A:A,B11,报销明细!H:H,"&gt;="&amp;C$1,报销明细!H:H,"&lt;="&amp;E$1,报销明细!C:C,R$2)</f>
        <v>0</v>
      </c>
      <c r="S11" s="34">
        <f>SUMIFS(报销明细!D:D,报销明细!A:A,B11,报销明细!H:H,"&gt;="&amp;C$1,报销明细!H:H,"&lt;="&amp;E$1,报销明细!C:C,S$2)</f>
        <v>0</v>
      </c>
      <c r="T11" s="34">
        <f>SUMIFS(报销明细!D:D,报销明细!A:A,B11,报销明细!H:H,"&gt;="&amp;C$1,报销明细!H:H,"&lt;="&amp;E$1,报销明细!C:C,T$2)</f>
        <v>0</v>
      </c>
      <c r="U11" s="34">
        <f>SUMIFS(报销明细!D:D,报销明细!A:A,B11,报销明细!H:H,"&gt;="&amp;C$1,报销明细!H:H,"&lt;="&amp;E$1,报销明细!C:C,U$2)</f>
        <v>0</v>
      </c>
      <c r="V11" s="60">
        <f t="shared" si="0"/>
        <v>1876.1899999999998</v>
      </c>
      <c r="W11" s="40">
        <f>SUMIFS(报销明细!K:K,报销明细!A:A,B11,报销明细!H:H,"&gt;="&amp;C$1,报销明细!H:H,"&lt;="&amp;E$1)</f>
        <v>0</v>
      </c>
      <c r="X11" s="40">
        <f>SUMIFS(报销明细!L:L,报销明细!A:A,B11,报销明细!H:H,"&gt;="&amp;C$1,报销明细!H:H,"&lt;="&amp;E$1)</f>
        <v>0</v>
      </c>
    </row>
    <row r="12" spans="1:24" x14ac:dyDescent="0.25">
      <c r="A12" s="32" t="s">
        <v>398</v>
      </c>
      <c r="B12" s="38" t="s">
        <v>29</v>
      </c>
      <c r="C12" s="34">
        <f>SUMIFS(报销明细!D:D,报销明细!A:A,B12,报销明细!H:H,"&gt;="&amp;C$1,报销明细!H:H,"&lt;="&amp;E$1,报销明细!C:C,C$2)</f>
        <v>826.22</v>
      </c>
      <c r="D12" s="34">
        <f>SUMIFS(报销明细!D:D,报销明细!A:A,B12,报销明细!H:H,"&gt;="&amp;C$1,报销明细!H:H,"&lt;="&amp;E$1,报销明细!C:C,D$2)</f>
        <v>629.65000000000009</v>
      </c>
      <c r="E12" s="34">
        <f>SUMIFS(报销明细!D:D,报销明细!A:A,B12,报销明细!H:H,"&gt;="&amp;C$1,报销明细!H:H,"&lt;="&amp;E$1,报销明细!C:C,E$2)</f>
        <v>51.7</v>
      </c>
      <c r="F12" s="35">
        <f>SUMIFS(报销明细!D:D,报销明细!A:A,B12,报销明细!H:H,"&gt;="&amp;C$1,报销明细!H:H,"&lt;="&amp;E$1,报销明细!C:C,F$2)</f>
        <v>128.9</v>
      </c>
      <c r="G12" s="34">
        <f>SUMIFS(报销明细!D:D,报销明细!A:A,B12,报销明细!H:H,"&gt;="&amp;C$1,报销明细!H:H,"&lt;="&amp;E$1,报销明细!C:C,G$2)</f>
        <v>580</v>
      </c>
      <c r="H12" s="34">
        <f>SUMIFS(报销明细!D:D,报销明细!A:A,B12,报销明细!H:H,"&gt;="&amp;C$1,报销明细!H:H,"&lt;="&amp;E$1,报销明细!C:C,H$2)</f>
        <v>0</v>
      </c>
      <c r="I12" s="34">
        <f>SUMIFS(报销明细!D:D,报销明细!A:A,B12,报销明细!H:H,"&gt;="&amp;C$1,报销明细!H:H,"&lt;="&amp;E$1,报销明细!C:C,I$2)</f>
        <v>0</v>
      </c>
      <c r="J12" s="34">
        <f>SUMIFS(报销明细!D:D,报销明细!A:A,B12,报销明细!H:H,"&gt;="&amp;C$1,报销明细!H:H,"&lt;="&amp;E$1,报销明细!C:C,J$2)</f>
        <v>0</v>
      </c>
      <c r="K12" s="34">
        <f>SUMIFS(报销明细!D:D,报销明细!A:A,B12,报销明细!H:H,"&gt;="&amp;C$1,报销明细!H:H,"&lt;="&amp;E$1,报销明细!C:C,K$2)</f>
        <v>0</v>
      </c>
      <c r="L12" s="34">
        <f>SUMIFS(报销明细!D:D,报销明细!A:A,B12,报销明细!H:H,"&gt;="&amp;C$1,报销明细!H:H,"&lt;="&amp;E$1,报销明细!C:C,L$2)</f>
        <v>240</v>
      </c>
      <c r="M12" s="34">
        <f>SUMIFS(报销明细!D:D,报销明细!A:A,B12,报销明细!H:H,"&gt;="&amp;C$1,报销明细!H:H,"&lt;="&amp;E$1,报销明细!C:C,M$2)</f>
        <v>0</v>
      </c>
      <c r="N12" s="34">
        <f>SUMIFS(报销明细!D:D,报销明细!A:A,B12,报销明细!H:H,"&gt;="&amp;C$1,报销明细!H:H,"&lt;="&amp;E$1,报销明细!C:C,N$2)</f>
        <v>0</v>
      </c>
      <c r="O12" s="34">
        <f>SUMIFS(报销明细!D:D,报销明细!A:A,B12,报销明细!H:H,"&gt;="&amp;C$1,报销明细!H:H,"&lt;="&amp;E$1,报销明细!C:C,O$2)</f>
        <v>0</v>
      </c>
      <c r="P12" s="34">
        <f>SUMIFS(报销明细!D:D,报销明细!A:A,B12,报销明细!H:H,"&gt;="&amp;C$1,报销明细!H:H,"&lt;="&amp;E$1,报销明细!C:C,P$2)</f>
        <v>0</v>
      </c>
      <c r="Q12" s="34">
        <f>SUMIFS(报销明细!D:D,报销明细!A:A,B12,报销明细!H:H,"&gt;="&amp;C$1,报销明细!H:H,"&lt;="&amp;E$1,报销明细!C:C,Q$2)</f>
        <v>0</v>
      </c>
      <c r="R12" s="34">
        <f>SUMIFS(报销明细!D:D,报销明细!A:A,B12,报销明细!H:H,"&gt;="&amp;C$1,报销明细!H:H,"&lt;="&amp;E$1,报销明细!C:C,R$2)</f>
        <v>0</v>
      </c>
      <c r="S12" s="34">
        <f>SUMIFS(报销明细!D:D,报销明细!A:A,B12,报销明细!H:H,"&gt;="&amp;C$1,报销明细!H:H,"&lt;="&amp;E$1,报销明细!C:C,S$2)</f>
        <v>0</v>
      </c>
      <c r="T12" s="34">
        <f>SUMIFS(报销明细!D:D,报销明细!A:A,B12,报销明细!H:H,"&gt;="&amp;C$1,报销明细!H:H,"&lt;="&amp;E$1,报销明细!C:C,T$2)</f>
        <v>0</v>
      </c>
      <c r="U12" s="34">
        <f>SUMIFS(报销明细!D:D,报销明细!A:A,B12,报销明细!H:H,"&gt;="&amp;C$1,报销明细!H:H,"&lt;="&amp;E$1,报销明细!C:C,U$2)</f>
        <v>0</v>
      </c>
      <c r="V12" s="60">
        <f t="shared" si="0"/>
        <v>2456.4700000000003</v>
      </c>
      <c r="W12" s="40">
        <f>SUMIFS(报销明细!K:K,报销明细!A:A,B12,报销明细!H:H,"&gt;="&amp;C$1,报销明细!H:H,"&lt;="&amp;E$1)</f>
        <v>0</v>
      </c>
      <c r="X12" s="40">
        <f>SUMIFS(报销明细!L:L,报销明细!A:A,B12,报销明细!H:H,"&gt;="&amp;C$1,报销明细!H:H,"&lt;="&amp;E$1)</f>
        <v>0</v>
      </c>
    </row>
    <row r="13" spans="1:24" x14ac:dyDescent="0.25">
      <c r="A13" s="32" t="s">
        <v>398</v>
      </c>
      <c r="B13" s="38" t="s">
        <v>20</v>
      </c>
      <c r="C13" s="34">
        <f>SUMIFS(报销明细!D:D,报销明细!A:A,B13,报销明细!H:H,"&gt;="&amp;C$1,报销明细!H:H,"&lt;="&amp;E$1,报销明细!C:C,C$2)</f>
        <v>0</v>
      </c>
      <c r="D13" s="34">
        <f>SUMIFS(报销明细!D:D,报销明细!A:A,B13,报销明细!H:H,"&gt;="&amp;C$1,报销明细!H:H,"&lt;="&amp;E$1,报销明细!C:C,D$2)</f>
        <v>0</v>
      </c>
      <c r="E13" s="34">
        <f>SUMIFS(报销明细!D:D,报销明细!A:A,B13,报销明细!H:H,"&gt;="&amp;C$1,报销明细!H:H,"&lt;="&amp;E$1,报销明细!C:C,E$2)</f>
        <v>0</v>
      </c>
      <c r="F13" s="35">
        <f>SUMIFS(报销明细!D:D,报销明细!A:A,B13,报销明细!H:H,"&gt;="&amp;C$1,报销明细!H:H,"&lt;="&amp;E$1,报销明细!C:C,F$2)</f>
        <v>0</v>
      </c>
      <c r="G13" s="34">
        <f>SUMIFS(报销明细!D:D,报销明细!A:A,B13,报销明细!H:H,"&gt;="&amp;C$1,报销明细!H:H,"&lt;="&amp;E$1,报销明细!C:C,G$2)</f>
        <v>0</v>
      </c>
      <c r="H13" s="34">
        <f>SUMIFS(报销明细!D:D,报销明细!A:A,B13,报销明细!H:H,"&gt;="&amp;C$1,报销明细!H:H,"&lt;="&amp;E$1,报销明细!C:C,H$2)</f>
        <v>0</v>
      </c>
      <c r="I13" s="34">
        <f>SUMIFS(报销明细!D:D,报销明细!A:A,B13,报销明细!H:H,"&gt;="&amp;C$1,报销明细!H:H,"&lt;="&amp;E$1,报销明细!C:C,I$2)</f>
        <v>0</v>
      </c>
      <c r="J13" s="34">
        <f>SUMIFS(报销明细!D:D,报销明细!A:A,B13,报销明细!H:H,"&gt;="&amp;C$1,报销明细!H:H,"&lt;="&amp;E$1,报销明细!C:C,J$2)</f>
        <v>0</v>
      </c>
      <c r="K13" s="34">
        <f>SUMIFS(报销明细!D:D,报销明细!A:A,B13,报销明细!H:H,"&gt;="&amp;C$1,报销明细!H:H,"&lt;="&amp;E$1,报销明细!C:C,K$2)</f>
        <v>0</v>
      </c>
      <c r="L13" s="34">
        <f>SUMIFS(报销明细!D:D,报销明细!A:A,B13,报销明细!H:H,"&gt;="&amp;C$1,报销明细!H:H,"&lt;="&amp;E$1,报销明细!C:C,L$2)</f>
        <v>0</v>
      </c>
      <c r="M13" s="34">
        <f>SUMIFS(报销明细!D:D,报销明细!A:A,B13,报销明细!H:H,"&gt;="&amp;C$1,报销明细!H:H,"&lt;="&amp;E$1,报销明细!C:C,M$2)</f>
        <v>0</v>
      </c>
      <c r="N13" s="34">
        <f>SUMIFS(报销明细!D:D,报销明细!A:A,B13,报销明细!H:H,"&gt;="&amp;C$1,报销明细!H:H,"&lt;="&amp;E$1,报销明细!C:C,N$2)</f>
        <v>0</v>
      </c>
      <c r="O13" s="34">
        <f>SUMIFS(报销明细!D:D,报销明细!A:A,B13,报销明细!H:H,"&gt;="&amp;C$1,报销明细!H:H,"&lt;="&amp;E$1,报销明细!C:C,O$2)</f>
        <v>0</v>
      </c>
      <c r="P13" s="34">
        <f>SUMIFS(报销明细!D:D,报销明细!A:A,B13,报销明细!H:H,"&gt;="&amp;C$1,报销明细!H:H,"&lt;="&amp;E$1,报销明细!C:C,P$2)</f>
        <v>0</v>
      </c>
      <c r="Q13" s="34">
        <f>SUMIFS(报销明细!D:D,报销明细!A:A,B13,报销明细!H:H,"&gt;="&amp;C$1,报销明细!H:H,"&lt;="&amp;E$1,报销明细!C:C,Q$2)</f>
        <v>0</v>
      </c>
      <c r="R13" s="34">
        <f>SUMIFS(报销明细!D:D,报销明细!A:A,B13,报销明细!H:H,"&gt;="&amp;C$1,报销明细!H:H,"&lt;="&amp;E$1,报销明细!C:C,R$2)</f>
        <v>0</v>
      </c>
      <c r="S13" s="34">
        <f>SUMIFS(报销明细!D:D,报销明细!A:A,B13,报销明细!H:H,"&gt;="&amp;C$1,报销明细!H:H,"&lt;="&amp;E$1,报销明细!C:C,S$2)</f>
        <v>0</v>
      </c>
      <c r="T13" s="34">
        <f>SUMIFS(报销明细!D:D,报销明细!A:A,B13,报销明细!H:H,"&gt;="&amp;C$1,报销明细!H:H,"&lt;="&amp;E$1,报销明细!C:C,T$2)</f>
        <v>0</v>
      </c>
      <c r="U13" s="34">
        <f>SUMIFS(报销明细!D:D,报销明细!A:A,B13,报销明细!H:H,"&gt;="&amp;C$1,报销明细!H:H,"&lt;="&amp;E$1,报销明细!C:C,U$2)</f>
        <v>0</v>
      </c>
      <c r="V13" s="60">
        <f t="shared" si="0"/>
        <v>0</v>
      </c>
      <c r="W13" s="40">
        <f>SUMIFS(报销明细!K:K,报销明细!A:A,B13,报销明细!H:H,"&gt;="&amp;C$1,报销明细!H:H,"&lt;="&amp;E$1)</f>
        <v>0</v>
      </c>
      <c r="X13" s="40">
        <f>SUMIFS(报销明细!L:L,报销明细!A:A,B13,报销明细!H:H,"&gt;="&amp;C$1,报销明细!H:H,"&lt;="&amp;E$1)</f>
        <v>0</v>
      </c>
    </row>
    <row r="14" spans="1:24" x14ac:dyDescent="0.25">
      <c r="A14" s="32" t="s">
        <v>398</v>
      </c>
      <c r="B14" s="38" t="s">
        <v>396</v>
      </c>
      <c r="C14" s="34">
        <f>SUMIFS(报销明细!D:D,报销明细!A:A,B14,报销明细!H:H,"&gt;="&amp;C$1,报销明细!H:H,"&lt;="&amp;E$1,报销明细!C:C,C$2)</f>
        <v>0</v>
      </c>
      <c r="D14" s="34">
        <f>SUMIFS(报销明细!D:D,报销明细!A:A,B14,报销明细!H:H,"&gt;="&amp;C$1,报销明细!H:H,"&lt;="&amp;E$1,报销明细!C:C,D$2)</f>
        <v>0</v>
      </c>
      <c r="E14" s="34">
        <f>SUMIFS(报销明细!D:D,报销明细!A:A,B14,报销明细!H:H,"&gt;="&amp;C$1,报销明细!H:H,"&lt;="&amp;E$1,报销明细!C:C,E$2)</f>
        <v>0</v>
      </c>
      <c r="F14" s="35">
        <f>SUMIFS(报销明细!D:D,报销明细!A:A,B14,报销明细!H:H,"&gt;="&amp;C$1,报销明细!H:H,"&lt;="&amp;E$1,报销明细!C:C,F$2)</f>
        <v>0</v>
      </c>
      <c r="G14" s="34">
        <f>SUMIFS(报销明细!D:D,报销明细!A:A,B14,报销明细!H:H,"&gt;="&amp;C$1,报销明细!H:H,"&lt;="&amp;E$1,报销明细!C:C,G$2)</f>
        <v>0</v>
      </c>
      <c r="H14" s="34">
        <f>SUMIFS(报销明细!D:D,报销明细!A:A,B14,报销明细!H:H,"&gt;="&amp;C$1,报销明细!H:H,"&lt;="&amp;E$1,报销明细!C:C,H$2)</f>
        <v>0</v>
      </c>
      <c r="I14" s="34">
        <f>SUMIFS(报销明细!D:D,报销明细!A:A,B14,报销明细!H:H,"&gt;="&amp;C$1,报销明细!H:H,"&lt;="&amp;E$1,报销明细!C:C,I$2)</f>
        <v>0</v>
      </c>
      <c r="J14" s="34">
        <f>SUMIFS(报销明细!D:D,报销明细!A:A,B14,报销明细!H:H,"&gt;="&amp;C$1,报销明细!H:H,"&lt;="&amp;E$1,报销明细!C:C,J$2)</f>
        <v>0</v>
      </c>
      <c r="K14" s="34">
        <f>SUMIFS(报销明细!D:D,报销明细!A:A,B14,报销明细!H:H,"&gt;="&amp;C$1,报销明细!H:H,"&lt;="&amp;E$1,报销明细!C:C,K$2)</f>
        <v>0</v>
      </c>
      <c r="L14" s="34">
        <f>SUMIFS(报销明细!D:D,报销明细!A:A,B14,报销明细!H:H,"&gt;="&amp;C$1,报销明细!H:H,"&lt;="&amp;E$1,报销明细!C:C,L$2)</f>
        <v>0</v>
      </c>
      <c r="M14" s="34">
        <f>SUMIFS(报销明细!D:D,报销明细!A:A,B14,报销明细!H:H,"&gt;="&amp;C$1,报销明细!H:H,"&lt;="&amp;E$1,报销明细!C:C,M$2)</f>
        <v>0</v>
      </c>
      <c r="N14" s="34">
        <f>SUMIFS(报销明细!D:D,报销明细!A:A,B14,报销明细!H:H,"&gt;="&amp;C$1,报销明细!H:H,"&lt;="&amp;E$1,报销明细!C:C,N$2)</f>
        <v>0</v>
      </c>
      <c r="O14" s="34">
        <f>SUMIFS(报销明细!D:D,报销明细!A:A,B14,报销明细!H:H,"&gt;="&amp;C$1,报销明细!H:H,"&lt;="&amp;E$1,报销明细!C:C,O$2)</f>
        <v>0</v>
      </c>
      <c r="P14" s="34">
        <f>SUMIFS(报销明细!D:D,报销明细!A:A,B14,报销明细!H:H,"&gt;="&amp;C$1,报销明细!H:H,"&lt;="&amp;E$1,报销明细!C:C,P$2)</f>
        <v>0</v>
      </c>
      <c r="Q14" s="34">
        <f>SUMIFS(报销明细!D:D,报销明细!A:A,B14,报销明细!H:H,"&gt;="&amp;C$1,报销明细!H:H,"&lt;="&amp;E$1,报销明细!C:C,Q$2)</f>
        <v>0</v>
      </c>
      <c r="R14" s="34">
        <f>SUMIFS(报销明细!D:D,报销明细!A:A,B14,报销明细!H:H,"&gt;="&amp;C$1,报销明细!H:H,"&lt;="&amp;E$1,报销明细!C:C,R$2)</f>
        <v>0</v>
      </c>
      <c r="S14" s="34">
        <f>SUMIFS(报销明细!D:D,报销明细!A:A,B14,报销明细!H:H,"&gt;="&amp;C$1,报销明细!H:H,"&lt;="&amp;E$1,报销明细!C:C,S$2)</f>
        <v>0</v>
      </c>
      <c r="T14" s="34">
        <f>SUMIFS(报销明细!D:D,报销明细!A:A,B14,报销明细!H:H,"&gt;="&amp;C$1,报销明细!H:H,"&lt;="&amp;E$1,报销明细!C:C,T$2)</f>
        <v>0</v>
      </c>
      <c r="U14" s="34">
        <f>SUMIFS(报销明细!D:D,报销明细!A:A,B14,报销明细!H:H,"&gt;="&amp;C$1,报销明细!H:H,"&lt;="&amp;E$1,报销明细!C:C,U$2)</f>
        <v>0</v>
      </c>
      <c r="V14" s="60">
        <f t="shared" si="0"/>
        <v>0</v>
      </c>
      <c r="W14" s="40">
        <f>SUMIFS(报销明细!K:K,报销明细!A:A,B14,报销明细!H:H,"&gt;="&amp;C$1,报销明细!H:H,"&lt;="&amp;E$1)</f>
        <v>0</v>
      </c>
      <c r="X14" s="40">
        <f>SUMIFS(报销明细!L:L,报销明细!A:A,B14,报销明细!H:H,"&gt;="&amp;C$1,报销明细!H:H,"&lt;="&amp;E$1)</f>
        <v>0</v>
      </c>
    </row>
    <row r="15" spans="1:24" x14ac:dyDescent="0.25">
      <c r="A15" s="32" t="s">
        <v>402</v>
      </c>
      <c r="B15" s="39" t="s">
        <v>287</v>
      </c>
      <c r="C15" s="34">
        <f>SUMIFS(报销明细!D:D,报销明细!A:A,B15,报销明细!H:H,"&gt;="&amp;C$1,报销明细!H:H,"&lt;="&amp;E$1,报销明细!C:C,C$2)</f>
        <v>0</v>
      </c>
      <c r="D15" s="34">
        <f>SUMIFS(报销明细!D:D,报销明细!A:A,B15,报销明细!H:H,"&gt;="&amp;C$1,报销明细!H:H,"&lt;="&amp;E$1,报销明细!C:C,D$2)</f>
        <v>0</v>
      </c>
      <c r="E15" s="34">
        <f>SUMIFS(报销明细!D:D,报销明细!A:A,B15,报销明细!H:H,"&gt;="&amp;C$1,报销明细!H:H,"&lt;="&amp;E$1,报销明细!C:C,E$2)</f>
        <v>0</v>
      </c>
      <c r="F15" s="35">
        <f>SUMIFS(报销明细!D:D,报销明细!A:A,B15,报销明细!H:H,"&gt;="&amp;C$1,报销明细!H:H,"&lt;="&amp;E$1,报销明细!C:C,F$2)</f>
        <v>0</v>
      </c>
      <c r="G15" s="34">
        <f>SUMIFS(报销明细!D:D,报销明细!A:A,B15,报销明细!H:H,"&gt;="&amp;C$1,报销明细!H:H,"&lt;="&amp;E$1,报销明细!C:C,G$2)</f>
        <v>0</v>
      </c>
      <c r="H15" s="34">
        <f>SUMIFS(报销明细!D:D,报销明细!A:A,B15,报销明细!H:H,"&gt;="&amp;C$1,报销明细!H:H,"&lt;="&amp;E$1,报销明细!C:C,H$2)</f>
        <v>0</v>
      </c>
      <c r="I15" s="34">
        <f>SUMIFS(报销明细!D:D,报销明细!A:A,B15,报销明细!H:H,"&gt;="&amp;C$1,报销明细!H:H,"&lt;="&amp;E$1,报销明细!C:C,I$2)</f>
        <v>0</v>
      </c>
      <c r="J15" s="34">
        <f>SUMIFS(报销明细!D:D,报销明细!A:A,B15,报销明细!H:H,"&gt;="&amp;C$1,报销明细!H:H,"&lt;="&amp;E$1,报销明细!C:C,J$2)</f>
        <v>0</v>
      </c>
      <c r="K15" s="34">
        <f>SUMIFS(报销明细!D:D,报销明细!A:A,B15,报销明细!H:H,"&gt;="&amp;C$1,报销明细!H:H,"&lt;="&amp;E$1,报销明细!C:C,K$2)</f>
        <v>0</v>
      </c>
      <c r="L15" s="34">
        <f>SUMIFS(报销明细!D:D,报销明细!A:A,B15,报销明细!H:H,"&gt;="&amp;C$1,报销明细!H:H,"&lt;="&amp;E$1,报销明细!C:C,L$2)</f>
        <v>0</v>
      </c>
      <c r="M15" s="34">
        <f>SUMIFS(报销明细!D:D,报销明细!A:A,B15,报销明细!H:H,"&gt;="&amp;C$1,报销明细!H:H,"&lt;="&amp;E$1,报销明细!C:C,M$2)</f>
        <v>0</v>
      </c>
      <c r="N15" s="34">
        <f>SUMIFS(报销明细!D:D,报销明细!A:A,B15,报销明细!H:H,"&gt;="&amp;C$1,报销明细!H:H,"&lt;="&amp;E$1,报销明细!C:C,N$2)</f>
        <v>0</v>
      </c>
      <c r="O15" s="34">
        <f>SUMIFS(报销明细!D:D,报销明细!A:A,B15,报销明细!H:H,"&gt;="&amp;C$1,报销明细!H:H,"&lt;="&amp;E$1,报销明细!C:C,O$2)</f>
        <v>0</v>
      </c>
      <c r="P15" s="34">
        <f>SUMIFS(报销明细!D:D,报销明细!A:A,B15,报销明细!H:H,"&gt;="&amp;C$1,报销明细!H:H,"&lt;="&amp;E$1,报销明细!C:C,P$2)</f>
        <v>0</v>
      </c>
      <c r="Q15" s="34">
        <f>SUMIFS(报销明细!D:D,报销明细!A:A,B15,报销明细!H:H,"&gt;="&amp;C$1,报销明细!H:H,"&lt;="&amp;E$1,报销明细!C:C,Q$2)</f>
        <v>0</v>
      </c>
      <c r="R15" s="34">
        <f>SUMIFS(报销明细!D:D,报销明细!A:A,B15,报销明细!H:H,"&gt;="&amp;C$1,报销明细!H:H,"&lt;="&amp;E$1,报销明细!C:C,R$2)</f>
        <v>0</v>
      </c>
      <c r="S15" s="34">
        <f>SUMIFS(报销明细!D:D,报销明细!A:A,B15,报销明细!H:H,"&gt;="&amp;C$1,报销明细!H:H,"&lt;="&amp;E$1,报销明细!C:C,S$2)</f>
        <v>0</v>
      </c>
      <c r="T15" s="34">
        <f>SUMIFS(报销明细!D:D,报销明细!A:A,B15,报销明细!H:H,"&gt;="&amp;C$1,报销明细!H:H,"&lt;="&amp;E$1,报销明细!C:C,T$2)</f>
        <v>0</v>
      </c>
      <c r="U15" s="34">
        <f>SUMIFS(报销明细!D:D,报销明细!A:A,B15,报销明细!H:H,"&gt;="&amp;C$1,报销明细!H:H,"&lt;="&amp;E$1,报销明细!C:C,U$2)</f>
        <v>0</v>
      </c>
      <c r="V15" s="60">
        <f t="shared" si="0"/>
        <v>0</v>
      </c>
      <c r="W15" s="40">
        <f>SUMIFS(报销明细!K:K,报销明细!A:A,B15,报销明细!H:H,"&gt;="&amp;C$1,报销明细!H:H,"&lt;="&amp;E$1)</f>
        <v>0</v>
      </c>
      <c r="X15" s="40">
        <f>SUMIFS(报销明细!L:L,报销明细!A:A,B15,报销明细!H:H,"&gt;="&amp;C$1,报销明细!H:H,"&lt;="&amp;E$1)</f>
        <v>0</v>
      </c>
    </row>
    <row r="16" spans="1:24" x14ac:dyDescent="0.25">
      <c r="A16" s="32" t="s">
        <v>404</v>
      </c>
      <c r="B16" s="39" t="s">
        <v>289</v>
      </c>
      <c r="C16" s="34">
        <f>SUMIFS(报销明细!D:D,报销明细!A:A,B16,报销明细!H:H,"&gt;="&amp;C$1,报销明细!H:H,"&lt;="&amp;E$1,报销明细!C:C,C$2)</f>
        <v>0</v>
      </c>
      <c r="D16" s="34">
        <f>SUMIFS(报销明细!D:D,报销明细!A:A,B16,报销明细!H:H,"&gt;="&amp;C$1,报销明细!H:H,"&lt;="&amp;E$1,报销明细!C:C,D$2)</f>
        <v>0</v>
      </c>
      <c r="E16" s="34">
        <f>SUMIFS(报销明细!D:D,报销明细!A:A,B16,报销明细!H:H,"&gt;="&amp;C$1,报销明细!H:H,"&lt;="&amp;E$1,报销明细!C:C,E$2)</f>
        <v>0</v>
      </c>
      <c r="F16" s="35">
        <f>SUMIFS(报销明细!D:D,报销明细!A:A,B16,报销明细!H:H,"&gt;="&amp;C$1,报销明细!H:H,"&lt;="&amp;E$1,报销明细!C:C,F$2)</f>
        <v>0</v>
      </c>
      <c r="G16" s="34">
        <f>SUMIFS(报销明细!D:D,报销明细!A:A,B16,报销明细!H:H,"&gt;="&amp;C$1,报销明细!H:H,"&lt;="&amp;E$1,报销明细!C:C,G$2)</f>
        <v>0</v>
      </c>
      <c r="H16" s="34">
        <f>SUMIFS(报销明细!D:D,报销明细!A:A,B16,报销明细!H:H,"&gt;="&amp;C$1,报销明细!H:H,"&lt;="&amp;E$1,报销明细!C:C,H$2)</f>
        <v>0</v>
      </c>
      <c r="I16" s="34">
        <f>SUMIFS(报销明细!D:D,报销明细!A:A,B16,报销明细!H:H,"&gt;="&amp;C$1,报销明细!H:H,"&lt;="&amp;E$1,报销明细!C:C,I$2)</f>
        <v>0</v>
      </c>
      <c r="J16" s="34">
        <f>SUMIFS(报销明细!D:D,报销明细!A:A,B16,报销明细!H:H,"&gt;="&amp;C$1,报销明细!H:H,"&lt;="&amp;E$1,报销明细!C:C,J$2)</f>
        <v>0</v>
      </c>
      <c r="K16" s="34">
        <f>SUMIFS(报销明细!D:D,报销明细!A:A,B16,报销明细!H:H,"&gt;="&amp;C$1,报销明细!H:H,"&lt;="&amp;E$1,报销明细!C:C,K$2)</f>
        <v>0</v>
      </c>
      <c r="L16" s="34">
        <f>SUMIFS(报销明细!D:D,报销明细!A:A,B16,报销明细!H:H,"&gt;="&amp;C$1,报销明细!H:H,"&lt;="&amp;E$1,报销明细!C:C,L$2)</f>
        <v>0</v>
      </c>
      <c r="M16" s="34">
        <f>SUMIFS(报销明细!D:D,报销明细!A:A,B16,报销明细!H:H,"&gt;="&amp;C$1,报销明细!H:H,"&lt;="&amp;E$1,报销明细!C:C,M$2)</f>
        <v>0</v>
      </c>
      <c r="N16" s="34">
        <f>SUMIFS(报销明细!D:D,报销明细!A:A,B16,报销明细!H:H,"&gt;="&amp;C$1,报销明细!H:H,"&lt;="&amp;E$1,报销明细!C:C,N$2)</f>
        <v>0</v>
      </c>
      <c r="O16" s="34">
        <f>SUMIFS(报销明细!D:D,报销明细!A:A,B16,报销明细!H:H,"&gt;="&amp;C$1,报销明细!H:H,"&lt;="&amp;E$1,报销明细!C:C,O$2)</f>
        <v>0</v>
      </c>
      <c r="P16" s="34">
        <f>SUMIFS(报销明细!D:D,报销明细!A:A,B16,报销明细!H:H,"&gt;="&amp;C$1,报销明细!H:H,"&lt;="&amp;E$1,报销明细!C:C,P$2)</f>
        <v>0</v>
      </c>
      <c r="Q16" s="34">
        <f>SUMIFS(报销明细!D:D,报销明细!A:A,B16,报销明细!H:H,"&gt;="&amp;C$1,报销明细!H:H,"&lt;="&amp;E$1,报销明细!C:C,Q$2)</f>
        <v>0</v>
      </c>
      <c r="R16" s="34">
        <f>SUMIFS(报销明细!D:D,报销明细!A:A,B16,报销明细!H:H,"&gt;="&amp;C$1,报销明细!H:H,"&lt;="&amp;E$1,报销明细!C:C,R$2)</f>
        <v>0</v>
      </c>
      <c r="S16" s="34">
        <f>SUMIFS(报销明细!D:D,报销明细!A:A,B16,报销明细!H:H,"&gt;="&amp;C$1,报销明细!H:H,"&lt;="&amp;E$1,报销明细!C:C,S$2)</f>
        <v>0</v>
      </c>
      <c r="T16" s="34">
        <f>SUMIFS(报销明细!D:D,报销明细!A:A,B16,报销明细!H:H,"&gt;="&amp;C$1,报销明细!H:H,"&lt;="&amp;E$1,报销明细!C:C,T$2)</f>
        <v>0</v>
      </c>
      <c r="U16" s="34">
        <f>SUMIFS(报销明细!D:D,报销明细!A:A,B16,报销明细!H:H,"&gt;="&amp;C$1,报销明细!H:H,"&lt;="&amp;E$1,报销明细!C:C,U$2)</f>
        <v>0</v>
      </c>
      <c r="V16" s="60">
        <f t="shared" si="0"/>
        <v>0</v>
      </c>
      <c r="W16" s="40">
        <f>SUMIFS(报销明细!K:K,报销明细!A:A,B16,报销明细!H:H,"&gt;="&amp;C$1,报销明细!H:H,"&lt;="&amp;E$1)</f>
        <v>0</v>
      </c>
      <c r="X16" s="40">
        <f>SUMIFS(报销明细!L:L,报销明细!A:A,B16,报销明细!H:H,"&gt;="&amp;C$1,报销明细!H:H,"&lt;="&amp;E$1)</f>
        <v>0</v>
      </c>
    </row>
    <row r="17" spans="1:24" x14ac:dyDescent="0.25">
      <c r="A17" s="32" t="s">
        <v>398</v>
      </c>
      <c r="B17" s="39" t="s">
        <v>285</v>
      </c>
      <c r="C17" s="34">
        <f>SUMIFS(报销明细!D:D,报销明细!A:A,B17,报销明细!H:H,"&gt;="&amp;C$1,报销明细!H:H,"&lt;="&amp;E$1,报销明细!C:C,C$2)</f>
        <v>0</v>
      </c>
      <c r="D17" s="34">
        <f>SUMIFS(报销明细!D:D,报销明细!A:A,B17,报销明细!H:H,"&gt;="&amp;C$1,报销明细!H:H,"&lt;="&amp;E$1,报销明细!C:C,D$2)</f>
        <v>0</v>
      </c>
      <c r="E17" s="34">
        <f>SUMIFS(报销明细!D:D,报销明细!A:A,B17,报销明细!H:H,"&gt;="&amp;C$1,报销明细!H:H,"&lt;="&amp;E$1,报销明细!C:C,E$2)</f>
        <v>0</v>
      </c>
      <c r="F17" s="35">
        <f>SUMIFS(报销明细!D:D,报销明细!A:A,B17,报销明细!H:H,"&gt;="&amp;C$1,报销明细!H:H,"&lt;="&amp;E$1,报销明细!C:C,F$2)</f>
        <v>0</v>
      </c>
      <c r="G17" s="34">
        <f>SUMIFS(报销明细!D:D,报销明细!A:A,B17,报销明细!H:H,"&gt;="&amp;C$1,报销明细!H:H,"&lt;="&amp;E$1,报销明细!C:C,G$2)</f>
        <v>0</v>
      </c>
      <c r="H17" s="34">
        <f>SUMIFS(报销明细!D:D,报销明细!A:A,B17,报销明细!H:H,"&gt;="&amp;C$1,报销明细!H:H,"&lt;="&amp;E$1,报销明细!C:C,H$2)</f>
        <v>0</v>
      </c>
      <c r="I17" s="34">
        <f>SUMIFS(报销明细!D:D,报销明细!A:A,B17,报销明细!H:H,"&gt;="&amp;C$1,报销明细!H:H,"&lt;="&amp;E$1,报销明细!C:C,I$2)</f>
        <v>0</v>
      </c>
      <c r="J17" s="34">
        <f>SUMIFS(报销明细!D:D,报销明细!A:A,B17,报销明细!H:H,"&gt;="&amp;C$1,报销明细!H:H,"&lt;="&amp;E$1,报销明细!C:C,J$2)</f>
        <v>0</v>
      </c>
      <c r="K17" s="34">
        <f>SUMIFS(报销明细!D:D,报销明细!A:A,B17,报销明细!H:H,"&gt;="&amp;C$1,报销明细!H:H,"&lt;="&amp;E$1,报销明细!C:C,K$2)</f>
        <v>0</v>
      </c>
      <c r="L17" s="34">
        <f>SUMIFS(报销明细!D:D,报销明细!A:A,B17,报销明细!H:H,"&gt;="&amp;C$1,报销明细!H:H,"&lt;="&amp;E$1,报销明细!C:C,L$2)</f>
        <v>0</v>
      </c>
      <c r="M17" s="34">
        <f>SUMIFS(报销明细!D:D,报销明细!A:A,B17,报销明细!H:H,"&gt;="&amp;C$1,报销明细!H:H,"&lt;="&amp;E$1,报销明细!C:C,M$2)</f>
        <v>0</v>
      </c>
      <c r="N17" s="34">
        <f>SUMIFS(报销明细!D:D,报销明细!A:A,B17,报销明细!H:H,"&gt;="&amp;C$1,报销明细!H:H,"&lt;="&amp;E$1,报销明细!C:C,N$2)</f>
        <v>0</v>
      </c>
      <c r="O17" s="34">
        <f>SUMIFS(报销明细!D:D,报销明细!A:A,B17,报销明细!H:H,"&gt;="&amp;C$1,报销明细!H:H,"&lt;="&amp;E$1,报销明细!C:C,O$2)</f>
        <v>0</v>
      </c>
      <c r="P17" s="34">
        <f>SUMIFS(报销明细!D:D,报销明细!A:A,B17,报销明细!H:H,"&gt;="&amp;C$1,报销明细!H:H,"&lt;="&amp;E$1,报销明细!C:C,P$2)</f>
        <v>0</v>
      </c>
      <c r="Q17" s="34">
        <f>SUMIFS(报销明细!D:D,报销明细!A:A,B17,报销明细!H:H,"&gt;="&amp;C$1,报销明细!H:H,"&lt;="&amp;E$1,报销明细!C:C,Q$2)</f>
        <v>0</v>
      </c>
      <c r="R17" s="34">
        <f>SUMIFS(报销明细!D:D,报销明细!A:A,B17,报销明细!H:H,"&gt;="&amp;C$1,报销明细!H:H,"&lt;="&amp;E$1,报销明细!C:C,R$2)</f>
        <v>0</v>
      </c>
      <c r="S17" s="34">
        <f>SUMIFS(报销明细!D:D,报销明细!A:A,B17,报销明细!H:H,"&gt;="&amp;C$1,报销明细!H:H,"&lt;="&amp;E$1,报销明细!C:C,S$2)</f>
        <v>0</v>
      </c>
      <c r="T17" s="34">
        <f>SUMIFS(报销明细!D:D,报销明细!A:A,B17,报销明细!H:H,"&gt;="&amp;C$1,报销明细!H:H,"&lt;="&amp;E$1,报销明细!C:C,T$2)</f>
        <v>0</v>
      </c>
      <c r="U17" s="34">
        <f>SUMIFS(报销明细!D:D,报销明细!A:A,B17,报销明细!H:H,"&gt;="&amp;C$1,报销明细!H:H,"&lt;="&amp;E$1,报销明细!C:C,U$2)</f>
        <v>0</v>
      </c>
      <c r="V17" s="60">
        <f t="shared" si="0"/>
        <v>0</v>
      </c>
      <c r="W17" s="40">
        <f>SUMIFS(报销明细!K:K,报销明细!A:A,B17,报销明细!H:H,"&gt;="&amp;C$1,报销明细!H:H,"&lt;="&amp;E$1)</f>
        <v>0</v>
      </c>
      <c r="X17" s="40">
        <f>SUMIFS(报销明细!L:L,报销明细!A:A,B17,报销明细!H:H,"&gt;="&amp;C$1,报销明细!H:H,"&lt;="&amp;E$1)</f>
        <v>0</v>
      </c>
    </row>
    <row r="18" spans="1:24" x14ac:dyDescent="0.25">
      <c r="A18" s="32" t="s">
        <v>400</v>
      </c>
      <c r="B18" s="39" t="s">
        <v>283</v>
      </c>
      <c r="C18" s="34">
        <f>SUMIFS(报销明细!D:D,报销明细!A:A,B18,报销明细!H:H,"&gt;="&amp;C$1,报销明细!H:H,"&lt;="&amp;E$1,报销明细!C:C,C$2)</f>
        <v>0</v>
      </c>
      <c r="D18" s="34">
        <f>SUMIFS(报销明细!D:D,报销明细!A:A,B18,报销明细!H:H,"&gt;="&amp;C$1,报销明细!H:H,"&lt;="&amp;E$1,报销明细!C:C,D$2)</f>
        <v>0</v>
      </c>
      <c r="E18" s="34">
        <f>SUMIFS(报销明细!D:D,报销明细!A:A,B18,报销明细!H:H,"&gt;="&amp;C$1,报销明细!H:H,"&lt;="&amp;E$1,报销明细!C:C,E$2)</f>
        <v>0</v>
      </c>
      <c r="F18" s="35">
        <f>SUMIFS(报销明细!D:D,报销明细!A:A,B18,报销明细!H:H,"&gt;="&amp;C$1,报销明细!H:H,"&lt;="&amp;E$1,报销明细!C:C,F$2)</f>
        <v>0</v>
      </c>
      <c r="G18" s="34">
        <f>SUMIFS(报销明细!D:D,报销明细!A:A,B18,报销明细!H:H,"&gt;="&amp;C$1,报销明细!H:H,"&lt;="&amp;E$1,报销明细!C:C,G$2)</f>
        <v>0</v>
      </c>
      <c r="H18" s="34">
        <f>SUMIFS(报销明细!D:D,报销明细!A:A,B18,报销明细!H:H,"&gt;="&amp;C$1,报销明细!H:H,"&lt;="&amp;E$1,报销明细!C:C,H$2)</f>
        <v>0</v>
      </c>
      <c r="I18" s="34">
        <f>SUMIFS(报销明细!D:D,报销明细!A:A,B18,报销明细!H:H,"&gt;="&amp;C$1,报销明细!H:H,"&lt;="&amp;E$1,报销明细!C:C,I$2)</f>
        <v>0</v>
      </c>
      <c r="J18" s="34">
        <f>SUMIFS(报销明细!D:D,报销明细!A:A,B18,报销明细!H:H,"&gt;="&amp;C$1,报销明细!H:H,"&lt;="&amp;E$1,报销明细!C:C,J$2)</f>
        <v>0</v>
      </c>
      <c r="K18" s="34">
        <f>SUMIFS(报销明细!D:D,报销明细!A:A,B18,报销明细!H:H,"&gt;="&amp;C$1,报销明细!H:H,"&lt;="&amp;E$1,报销明细!C:C,K$2)</f>
        <v>0</v>
      </c>
      <c r="L18" s="34">
        <f>SUMIFS(报销明细!D:D,报销明细!A:A,B18,报销明细!H:H,"&gt;="&amp;C$1,报销明细!H:H,"&lt;="&amp;E$1,报销明细!C:C,L$2)</f>
        <v>0</v>
      </c>
      <c r="M18" s="34">
        <f>SUMIFS(报销明细!D:D,报销明细!A:A,B18,报销明细!H:H,"&gt;="&amp;C$1,报销明细!H:H,"&lt;="&amp;E$1,报销明细!C:C,M$2)</f>
        <v>0</v>
      </c>
      <c r="N18" s="34">
        <f>SUMIFS(报销明细!D:D,报销明细!A:A,B18,报销明细!H:H,"&gt;="&amp;C$1,报销明细!H:H,"&lt;="&amp;E$1,报销明细!C:C,N$2)</f>
        <v>0</v>
      </c>
      <c r="O18" s="34">
        <f>SUMIFS(报销明细!D:D,报销明细!A:A,B18,报销明细!H:H,"&gt;="&amp;C$1,报销明细!H:H,"&lt;="&amp;E$1,报销明细!C:C,O$2)</f>
        <v>0</v>
      </c>
      <c r="P18" s="34">
        <f>SUMIFS(报销明细!D:D,报销明细!A:A,B18,报销明细!H:H,"&gt;="&amp;C$1,报销明细!H:H,"&lt;="&amp;E$1,报销明细!C:C,P$2)</f>
        <v>0</v>
      </c>
      <c r="Q18" s="34">
        <f>SUMIFS(报销明细!D:D,报销明细!A:A,B18,报销明细!H:H,"&gt;="&amp;C$1,报销明细!H:H,"&lt;="&amp;E$1,报销明细!C:C,Q$2)</f>
        <v>0</v>
      </c>
      <c r="R18" s="34">
        <f>SUMIFS(报销明细!D:D,报销明细!A:A,B18,报销明细!H:H,"&gt;="&amp;C$1,报销明细!H:H,"&lt;="&amp;E$1,报销明细!C:C,R$2)</f>
        <v>0</v>
      </c>
      <c r="S18" s="34">
        <f>SUMIFS(报销明细!D:D,报销明细!A:A,B18,报销明细!H:H,"&gt;="&amp;C$1,报销明细!H:H,"&lt;="&amp;E$1,报销明细!C:C,S$2)</f>
        <v>0</v>
      </c>
      <c r="T18" s="34">
        <f>SUMIFS(报销明细!D:D,报销明细!A:A,B18,报销明细!H:H,"&gt;="&amp;C$1,报销明细!H:H,"&lt;="&amp;E$1,报销明细!C:C,T$2)</f>
        <v>0</v>
      </c>
      <c r="U18" s="34">
        <f>SUMIFS(报销明细!D:D,报销明细!A:A,B18,报销明细!H:H,"&gt;="&amp;C$1,报销明细!H:H,"&lt;="&amp;E$1,报销明细!C:C,U$2)</f>
        <v>0</v>
      </c>
      <c r="V18" s="60">
        <f t="shared" si="0"/>
        <v>0</v>
      </c>
      <c r="W18" s="40">
        <f>SUMIFS(报销明细!K:K,报销明细!A:A,B18,报销明细!H:H,"&gt;="&amp;C$1,报销明细!H:H,"&lt;="&amp;E$1)</f>
        <v>0</v>
      </c>
      <c r="X18" s="40">
        <f>SUMIFS(报销明细!L:L,报销明细!A:A,B18,报销明细!H:H,"&gt;="&amp;C$1,报销明细!H:H,"&lt;="&amp;E$1)</f>
        <v>0</v>
      </c>
    </row>
    <row r="19" spans="1:24" x14ac:dyDescent="0.25">
      <c r="A19" s="52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60"/>
      <c r="W19" s="40"/>
      <c r="X19" s="40"/>
    </row>
    <row r="20" spans="1:24" x14ac:dyDescent="0.25">
      <c r="B20" s="51" t="s">
        <v>97</v>
      </c>
      <c r="C20" s="36">
        <f t="shared" ref="C20:T20" si="1">SUM(C3:C19)</f>
        <v>3539.2</v>
      </c>
      <c r="D20" s="36">
        <f t="shared" si="1"/>
        <v>3495.69</v>
      </c>
      <c r="E20" s="36">
        <f t="shared" si="1"/>
        <v>306.75</v>
      </c>
      <c r="F20" s="36">
        <f t="shared" si="1"/>
        <v>3977.21</v>
      </c>
      <c r="G20" s="36">
        <f>SUM(G3:G19)</f>
        <v>3193.15</v>
      </c>
      <c r="H20" s="36">
        <f t="shared" si="1"/>
        <v>532.79999999999995</v>
      </c>
      <c r="I20" s="36">
        <f t="shared" si="1"/>
        <v>677.81000000000006</v>
      </c>
      <c r="J20" s="36">
        <f t="shared" si="1"/>
        <v>1248</v>
      </c>
      <c r="K20" s="36">
        <f t="shared" si="1"/>
        <v>327.5</v>
      </c>
      <c r="L20" s="36">
        <f t="shared" si="1"/>
        <v>240</v>
      </c>
      <c r="M20" s="36">
        <f t="shared" si="1"/>
        <v>5.75</v>
      </c>
      <c r="N20" s="36">
        <f t="shared" si="1"/>
        <v>125.5</v>
      </c>
      <c r="O20" s="36">
        <f t="shared" si="1"/>
        <v>0</v>
      </c>
      <c r="P20" s="36">
        <f t="shared" si="1"/>
        <v>0</v>
      </c>
      <c r="Q20" s="36">
        <f t="shared" si="1"/>
        <v>0</v>
      </c>
      <c r="R20" s="36">
        <f t="shared" si="1"/>
        <v>0</v>
      </c>
      <c r="S20" s="36">
        <f t="shared" si="1"/>
        <v>0</v>
      </c>
      <c r="T20" s="36">
        <f t="shared" si="1"/>
        <v>0</v>
      </c>
      <c r="U20" s="36">
        <f>SUM(U3:U19)</f>
        <v>0</v>
      </c>
      <c r="V20" s="60">
        <f>SUM(V3:V19)</f>
        <v>17669.36</v>
      </c>
      <c r="W20" s="62">
        <f>SUM(W3:W19)/2</f>
        <v>105</v>
      </c>
      <c r="X20" s="62">
        <f>SUM(X3:X19)/2</f>
        <v>55.5</v>
      </c>
    </row>
    <row r="21" spans="1:24" ht="14.4" thickBot="1" x14ac:dyDescent="0.3">
      <c r="B21" s="48"/>
      <c r="C21" s="48"/>
    </row>
    <row r="22" spans="1:24" ht="23.4" customHeight="1" x14ac:dyDescent="0.25">
      <c r="B22" s="42" t="s">
        <v>291</v>
      </c>
      <c r="C22" s="43">
        <f>SUMIFS(V:V,A:A,"货改")</f>
        <v>5898.26</v>
      </c>
    </row>
    <row r="23" spans="1:24" ht="23.4" customHeight="1" x14ac:dyDescent="0.25">
      <c r="B23" s="44" t="s">
        <v>292</v>
      </c>
      <c r="C23" s="45">
        <f>SUMIFS(V:V,A:A,"销售")</f>
        <v>11645.600000000002</v>
      </c>
    </row>
    <row r="24" spans="1:24" ht="23.4" customHeight="1" x14ac:dyDescent="0.25">
      <c r="B24" s="44" t="s">
        <v>293</v>
      </c>
      <c r="C24" s="45">
        <f>SUMIFS(V:V,A:A,"仓库")</f>
        <v>125.5</v>
      </c>
    </row>
    <row r="25" spans="1:24" ht="23.4" customHeight="1" thickBot="1" x14ac:dyDescent="0.3">
      <c r="B25" s="46" t="s">
        <v>294</v>
      </c>
      <c r="C25" s="47">
        <f>SUMIFS(V:V,A:A,"行政")</f>
        <v>0</v>
      </c>
    </row>
  </sheetData>
  <autoFilter ref="A2:X2" xr:uid="{00000000-0001-0000-0200-000000000000}"/>
  <phoneticPr fontId="1" type="noConversion"/>
  <conditionalFormatting sqref="A1 A3:A1048576">
    <cfRule type="cellIs" dxfId="3" priority="1" operator="equal">
      <formula>"仓库"</formula>
    </cfRule>
    <cfRule type="cellIs" dxfId="2" priority="2" operator="equal">
      <formula>"行政"</formula>
    </cfRule>
    <cfRule type="cellIs" dxfId="1" priority="3" operator="equal">
      <formula>"货改"</formula>
    </cfRule>
    <cfRule type="cellIs" dxfId="0" priority="4" operator="equal">
      <formula>"销售"</formula>
    </cfRule>
  </conditionalFormatting>
  <dataValidations count="1">
    <dataValidation type="list" allowBlank="1" showInputMessage="1" showErrorMessage="1" sqref="A3:A18" xr:uid="{00000000-0002-0000-0200-000000000000}">
      <formula1>部门类型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G21"/>
  <sheetViews>
    <sheetView workbookViewId="0">
      <pane ySplit="1" topLeftCell="A2" activePane="bottomLeft" state="frozen"/>
      <selection pane="bottomLeft" activeCell="C27" sqref="C27"/>
    </sheetView>
  </sheetViews>
  <sheetFormatPr defaultRowHeight="13.8" x14ac:dyDescent="0.25"/>
  <cols>
    <col min="1" max="1" width="12.77734375" customWidth="1"/>
    <col min="3" max="3" width="17" style="3" customWidth="1"/>
    <col min="5" max="5" width="10.44140625" customWidth="1"/>
    <col min="7" max="7" width="12.77734375" style="3" customWidth="1"/>
  </cols>
  <sheetData>
    <row r="1" spans="1:7" x14ac:dyDescent="0.25">
      <c r="A1" s="1" t="s">
        <v>0</v>
      </c>
      <c r="C1" s="2" t="s">
        <v>5</v>
      </c>
      <c r="E1" s="4" t="s">
        <v>16</v>
      </c>
      <c r="G1" s="3" t="s">
        <v>397</v>
      </c>
    </row>
    <row r="2" spans="1:7" x14ac:dyDescent="0.25">
      <c r="A2" t="s">
        <v>7</v>
      </c>
      <c r="C2" s="3" t="s">
        <v>225</v>
      </c>
      <c r="E2" t="s">
        <v>17</v>
      </c>
      <c r="G2" s="3" t="s">
        <v>399</v>
      </c>
    </row>
    <row r="3" spans="1:7" x14ac:dyDescent="0.25">
      <c r="A3" t="s">
        <v>8</v>
      </c>
      <c r="C3" s="3" t="s">
        <v>222</v>
      </c>
      <c r="E3" t="s">
        <v>18</v>
      </c>
      <c r="G3" s="3" t="s">
        <v>401</v>
      </c>
    </row>
    <row r="4" spans="1:7" x14ac:dyDescent="0.25">
      <c r="A4" t="s">
        <v>44</v>
      </c>
      <c r="C4" s="3" t="s">
        <v>395</v>
      </c>
      <c r="E4" t="s">
        <v>19</v>
      </c>
      <c r="G4" s="3" t="s">
        <v>403</v>
      </c>
    </row>
    <row r="5" spans="1:7" x14ac:dyDescent="0.25">
      <c r="A5" t="s">
        <v>23</v>
      </c>
      <c r="C5" s="72" t="s">
        <v>359</v>
      </c>
      <c r="G5" s="3" t="s">
        <v>405</v>
      </c>
    </row>
    <row r="6" spans="1:7" x14ac:dyDescent="0.25">
      <c r="A6" t="s">
        <v>48</v>
      </c>
      <c r="C6" s="3" t="s">
        <v>105</v>
      </c>
      <c r="G6" s="3" t="s">
        <v>407</v>
      </c>
    </row>
    <row r="7" spans="1:7" x14ac:dyDescent="0.25">
      <c r="A7" t="s">
        <v>500</v>
      </c>
      <c r="C7" s="3" t="s">
        <v>11</v>
      </c>
    </row>
    <row r="8" spans="1:7" x14ac:dyDescent="0.25">
      <c r="A8" t="s">
        <v>112</v>
      </c>
      <c r="C8" s="3" t="s">
        <v>12</v>
      </c>
    </row>
    <row r="9" spans="1:7" x14ac:dyDescent="0.25">
      <c r="A9" t="s">
        <v>504</v>
      </c>
      <c r="C9" s="3" t="s">
        <v>58</v>
      </c>
    </row>
    <row r="10" spans="1:7" x14ac:dyDescent="0.25">
      <c r="A10" t="s">
        <v>127</v>
      </c>
      <c r="C10" s="3" t="s">
        <v>13</v>
      </c>
    </row>
    <row r="11" spans="1:7" x14ac:dyDescent="0.25">
      <c r="A11" t="s">
        <v>129</v>
      </c>
      <c r="C11" s="3" t="s">
        <v>14</v>
      </c>
    </row>
    <row r="12" spans="1:7" x14ac:dyDescent="0.25">
      <c r="A12" t="s">
        <v>234</v>
      </c>
      <c r="C12" s="3" t="s">
        <v>288</v>
      </c>
    </row>
    <row r="13" spans="1:7" x14ac:dyDescent="0.25">
      <c r="A13" t="s">
        <v>327</v>
      </c>
      <c r="C13" s="3" t="s">
        <v>290</v>
      </c>
    </row>
    <row r="14" spans="1:7" x14ac:dyDescent="0.25">
      <c r="A14" t="s">
        <v>340</v>
      </c>
      <c r="C14" s="3" t="s">
        <v>286</v>
      </c>
    </row>
    <row r="15" spans="1:7" x14ac:dyDescent="0.25">
      <c r="A15" t="s">
        <v>433</v>
      </c>
      <c r="C15" s="3" t="s">
        <v>284</v>
      </c>
    </row>
    <row r="16" spans="1:7" x14ac:dyDescent="0.25">
      <c r="A16" t="s">
        <v>377</v>
      </c>
      <c r="C16" s="3" t="s">
        <v>233</v>
      </c>
    </row>
    <row r="17" spans="1:3" x14ac:dyDescent="0.25">
      <c r="A17" t="s">
        <v>502</v>
      </c>
      <c r="C17" s="3" t="s">
        <v>211</v>
      </c>
    </row>
    <row r="18" spans="1:3" x14ac:dyDescent="0.25">
      <c r="A18" t="s">
        <v>454</v>
      </c>
      <c r="C18" s="3" t="s">
        <v>15</v>
      </c>
    </row>
    <row r="19" spans="1:3" x14ac:dyDescent="0.25">
      <c r="A19" t="s">
        <v>410</v>
      </c>
      <c r="C19" s="3" t="s">
        <v>319</v>
      </c>
    </row>
    <row r="20" spans="1:3" x14ac:dyDescent="0.25">
      <c r="A20" t="s">
        <v>573</v>
      </c>
      <c r="C20" s="72" t="s">
        <v>61</v>
      </c>
    </row>
    <row r="21" spans="1:3" x14ac:dyDescent="0.25">
      <c r="C21" s="3" t="s">
        <v>646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799A-BB05-4DA1-B204-2B4D1D0CBCB4}">
  <sheetPr>
    <tabColor theme="8" tint="0.39997558519241921"/>
  </sheetPr>
  <dimension ref="A1:M21"/>
  <sheetViews>
    <sheetView topLeftCell="A4" workbookViewId="0">
      <selection activeCell="H34" sqref="H34"/>
    </sheetView>
  </sheetViews>
  <sheetFormatPr defaultRowHeight="13.8" x14ac:dyDescent="0.25"/>
  <cols>
    <col min="1" max="1" width="17.77734375" customWidth="1"/>
    <col min="2" max="6" width="13.44140625" customWidth="1"/>
    <col min="12" max="12" width="12.6640625" style="21" customWidth="1"/>
    <col min="13" max="13" width="20.5546875" customWidth="1"/>
  </cols>
  <sheetData>
    <row r="1" spans="1:13" x14ac:dyDescent="0.25">
      <c r="L1" s="78" t="s">
        <v>628</v>
      </c>
    </row>
    <row r="2" spans="1:13" x14ac:dyDescent="0.25">
      <c r="A2" s="9" t="s">
        <v>620</v>
      </c>
      <c r="B2" s="9" t="s">
        <v>624</v>
      </c>
      <c r="C2" s="9" t="s">
        <v>625</v>
      </c>
      <c r="D2" s="9" t="s">
        <v>621</v>
      </c>
      <c r="E2" s="9" t="s">
        <v>622</v>
      </c>
      <c r="F2" s="9" t="s">
        <v>623</v>
      </c>
      <c r="L2" s="21" t="s">
        <v>224</v>
      </c>
    </row>
    <row r="3" spans="1:13" ht="16.2" customHeight="1" x14ac:dyDescent="0.25">
      <c r="A3" t="s">
        <v>112</v>
      </c>
      <c r="B3">
        <f>SUMIFS(报销明细!K:K,报销明细!M:M,8)</f>
        <v>43</v>
      </c>
      <c r="C3">
        <f>SUMIFS(报销明细!K:K,报销明细!M:M,9)</f>
        <v>210</v>
      </c>
      <c r="D3">
        <f>SUMIFS(报销明细!K:K,报销明细!M:M,10)</f>
        <v>276</v>
      </c>
      <c r="E3">
        <f>SUMIFS(报销明细!K:K,报销明细!M:M,11)</f>
        <v>158</v>
      </c>
      <c r="F3">
        <f>SUMIFS(报销明细!K:K,报销明细!M:M,12)</f>
        <v>0</v>
      </c>
      <c r="L3" s="21" t="s">
        <v>221</v>
      </c>
    </row>
    <row r="4" spans="1:13" ht="16.2" customHeight="1" x14ac:dyDescent="0.25">
      <c r="A4" t="s">
        <v>503</v>
      </c>
      <c r="B4">
        <f>SUMIFS(报销明细!L:L,报销明细!M:M,8)</f>
        <v>32</v>
      </c>
      <c r="C4">
        <f>SUMIFS(报销明细!L:L,报销明细!M:M,9)</f>
        <v>111</v>
      </c>
      <c r="D4">
        <f>SUMIFS(报销明细!L:L,报销明细!M:M,10)</f>
        <v>77</v>
      </c>
      <c r="E4">
        <f>SUMIFS(报销明细!L:L,报销明细!M:M,11)</f>
        <v>73</v>
      </c>
      <c r="F4">
        <f>SUMIFS(报销明细!L:L,报销明细!M:M,12)</f>
        <v>0</v>
      </c>
      <c r="L4" s="84" t="s">
        <v>57</v>
      </c>
      <c r="M4" s="82" t="s">
        <v>632</v>
      </c>
    </row>
    <row r="5" spans="1:13" x14ac:dyDescent="0.25">
      <c r="A5" s="77" t="s">
        <v>627</v>
      </c>
      <c r="B5" s="8">
        <f>(B3*2+B4+60)/2</f>
        <v>89</v>
      </c>
      <c r="C5" s="8">
        <f t="shared" ref="C5:F5" si="0">(C3*2+C4)/2</f>
        <v>265.5</v>
      </c>
      <c r="D5" s="8">
        <f t="shared" si="0"/>
        <v>314.5</v>
      </c>
      <c r="E5" s="8">
        <f t="shared" si="0"/>
        <v>194.5</v>
      </c>
      <c r="F5" s="8">
        <f t="shared" si="0"/>
        <v>0</v>
      </c>
      <c r="L5" s="21" t="s">
        <v>60</v>
      </c>
    </row>
    <row r="6" spans="1:13" x14ac:dyDescent="0.25">
      <c r="A6" s="80" t="s">
        <v>630</v>
      </c>
      <c r="B6" s="81">
        <f>B20/B5</f>
        <v>34.172022471910111</v>
      </c>
      <c r="C6" s="81">
        <f>C20/C5</f>
        <v>21.259133709981167</v>
      </c>
      <c r="D6" s="81">
        <f>D20/D5</f>
        <v>24.751891891891891</v>
      </c>
      <c r="E6" s="81">
        <f>E20/E5</f>
        <v>22.483290488431876</v>
      </c>
      <c r="F6" s="7"/>
      <c r="L6" s="21" t="s">
        <v>289</v>
      </c>
    </row>
    <row r="8" spans="1:13" x14ac:dyDescent="0.25">
      <c r="A8" s="9" t="s">
        <v>1</v>
      </c>
      <c r="B8" s="9" t="s">
        <v>624</v>
      </c>
      <c r="C8" s="9" t="s">
        <v>625</v>
      </c>
      <c r="D8" s="9" t="s">
        <v>621</v>
      </c>
      <c r="E8" s="9" t="s">
        <v>622</v>
      </c>
      <c r="F8" s="9" t="s">
        <v>623</v>
      </c>
    </row>
    <row r="9" spans="1:13" x14ac:dyDescent="0.25">
      <c r="A9" t="s">
        <v>112</v>
      </c>
      <c r="B9" s="7">
        <f>SUMIFS(报销明细!D:D,报销明细!A:A,L$2,报销明细!C:C,A9,报销明细!M:M,8)+SUMIFS(报销明细!D:D,报销明细!A:A,L$3,报销明细!C:C,A9,报销明细!M:M,8)+SUMIFS(报销明细!D:D,报销明细!A:A,L$4,报销明细!C:C,A9,报销明细!M:M,8)+SUMIFS(报销明细!D:D,报销明细!A:A,L$5,报销明细!C:C,A9,报销明细!M:M,8)+SUMIFS(报销明细!D:D,报销明细!A:A,L$6,报销明细!C:C,A9,报销明细!M:M,8)</f>
        <v>392</v>
      </c>
      <c r="C9" s="7">
        <f>SUMIFS(报销明细!D:D,报销明细!A:A,L$2,报销明细!C:C,A9,报销明细!M:M,9)+SUMIFS(报销明细!D:D,报销明细!A:A,L$3,报销明细!C:C,A9,报销明细!M:M,9)+SUMIFS(报销明细!D:D,报销明细!A:A,L$4,报销明细!C:C,A9,报销明细!M:M,9)+SUMIFS(报销明细!D:D,报销明细!A:A,L$5,报销明细!C:C,A9,报销明细!M:M,9)+SUMIFS(报销明细!D:D,报销明细!A:A,L$6,报销明细!C:C,A9,报销明细!M:M,9)</f>
        <v>1248</v>
      </c>
      <c r="D9" s="7">
        <f>SUMIFS(报销明细!D:D,报销明细!A:A,L$2,报销明细!C:C,A9,报销明细!M:M,10)+SUMIFS(报销明细!D:D,报销明细!A:A,L$3,报销明细!C:C,A9,报销明细!M:M,10)+SUMIFS(报销明细!D:D,报销明细!A:A,L$4,报销明细!C:C,A9,报销明细!M:M,10)+SUMIFS(报销明细!D:D,报销明细!A:A,L$5,报销明细!C:C,A9,报销明细!M:M,10)+SUMIFS(报销明细!D:D,报销明细!A:A,L$6,报销明细!C:C,A9,报销明细!M:M,10)</f>
        <v>5311</v>
      </c>
      <c r="E9" s="7">
        <f>SUMIFS(报销明细!D:D,报销明细!A:A,L$2,报销明细!C:C,A9,报销明细!M:M,11)+SUMIFS(报销明细!D:D,报销明细!A:A,L$3,报销明细!C:C,A9,报销明细!M:M,11)+SUMIFS(报销明细!D:D,报销明细!A:A,L$4,报销明细!C:C,A9,报销明细!M:M,11)+SUMIFS(报销明细!D:D,报销明细!A:A,L$5,报销明细!C:C,A9,报销明细!M:M,11)+SUMIFS(报销明细!D:D,报销明细!A:A,L$6,报销明细!C:C,A9,报销明细!M:M,11)</f>
        <v>3318</v>
      </c>
      <c r="F9" s="7">
        <f>SUMIFS(报销明细!D:D,报销明细!A:A,L$2,报销明细!C:C,A9,报销明细!M:M,12)+SUMIFS(报销明细!D:D,报销明细!A:A,L$3,报销明细!C:C,A9,报销明细!M:M,12)+SUMIFS(报销明细!D:D,报销明细!A:A,L$4,报销明细!C:C,A9,报销明细!M:M,12)+SUMIFS(报销明细!D:D,报销明细!A:A,L$5,报销明细!C:C,A9,报销明细!M:M,12)+SUMIFS(报销明细!D:D,报销明细!A:A,L$6,报销明细!C:C,A9,报销明细!M:M,12)</f>
        <v>0</v>
      </c>
    </row>
    <row r="10" spans="1:13" x14ac:dyDescent="0.25">
      <c r="A10" t="s">
        <v>503</v>
      </c>
      <c r="B10" s="7">
        <f>SUMIFS(报销明细!D:D,报销明细!A:A,L$2,报销明细!C:C,A10,报销明细!M:M,8)+SUMIFS(报销明细!D:D,报销明细!A:A,L$3,报销明细!C:C,A10,报销明细!M:M,8)+SUMIFS(报销明细!D:D,报销明细!A:A,L$4,报销明细!C:C,A10,报销明细!M:M,8)+SUMIFS(报销明细!D:D,报销明细!A:A,L$5,报销明细!C:C,A10,报销明细!M:M,8)+SUMIFS(报销明细!D:D,报销明细!A:A,L$6,报销明细!C:C,A10,报销明细!M:M,8)</f>
        <v>192</v>
      </c>
      <c r="C10" s="7">
        <f>SUMIFS(报销明细!D:D,报销明细!A:A,L$2,报销明细!C:C,A10,报销明细!M:M,9)+SUMIFS(报销明细!D:D,报销明细!A:A,L$3,报销明细!C:C,A10,报销明细!M:M,9)+SUMIFS(报销明细!D:D,报销明细!A:A,L$4,报销明细!C:C,A10,报销明细!M:M,9)+SUMIFS(报销明细!D:D,报销明细!A:A,L$5,报销明细!C:C,A10,报销明细!M:M,9)+SUMIFS(报销明细!D:D,报销明细!A:A,L$6,报销明细!C:C,A10,报销明细!M:M,9)</f>
        <v>327.5</v>
      </c>
      <c r="D10" s="7">
        <f>SUMIFS(报销明细!D:D,报销明细!A:A,L$2,报销明细!C:C,A10,报销明细!M:M,10)+SUMIFS(报销明细!D:D,报销明细!A:A,L$3,报销明细!C:C,A10,报销明细!M:M,10)+SUMIFS(报销明细!D:D,报销明细!A:A,L$4,报销明细!C:C,A10,报销明细!M:M,10)+SUMIFS(报销明细!D:D,报销明细!A:A,L$5,报销明细!C:C,A10,报销明细!M:M,10)+SUMIFS(报销明细!D:D,报销明细!A:A,L$6,报销明细!C:C,A10,报销明细!M:M,10)</f>
        <v>621</v>
      </c>
      <c r="E10" s="7">
        <f>SUMIFS(报销明细!D:D,报销明细!A:A,L$2,报销明细!C:C,A10,报销明细!M:M,11)+SUMIFS(报销明细!D:D,报销明细!A:A,L$3,报销明细!C:C,A10,报销明细!M:M,11)+SUMIFS(报销明细!D:D,报销明细!A:A,L$4,报销明细!C:C,A10,报销明细!M:M,11)+SUMIFS(报销明细!D:D,报销明细!A:A,L$5,报销明细!C:C,A10,报销明细!M:M,11)+SUMIFS(报销明细!D:D,报销明细!A:A,L$6,报销明细!C:C,A10,报销明细!M:M,11)</f>
        <v>775</v>
      </c>
      <c r="F10" s="7">
        <f>SUMIFS(报销明细!D:D,报销明细!A:A,L$2,报销明细!C:C,A10,报销明细!M:M,12)+SUMIFS(报销明细!D:D,报销明细!A:A,L$3,报销明细!C:C,A10,报销明细!M:M,12)+SUMIFS(报销明细!D:D,报销明细!A:A,L$4,报销明细!C:C,A10,报销明细!M:M,12)+SUMIFS(报销明细!D:D,报销明细!A:A,L$5,报销明细!C:C,A10,报销明细!M:M,12)+SUMIFS(报销明细!D:D,报销明细!A:A,L$6,报销明细!C:C,A10,报销明细!M:M,12)</f>
        <v>0</v>
      </c>
    </row>
    <row r="11" spans="1:13" x14ac:dyDescent="0.25">
      <c r="A11" s="82" t="s">
        <v>21</v>
      </c>
      <c r="B11" s="83">
        <f>SUMIFS(报销明细!D:D,报销明细!A:A,L$2,报销明细!C:C,A11,报销明细!M:M,8)+SUMIFS(报销明细!D:D,报销明细!A:A,L$3,报销明细!C:C,A11,报销明细!M:M,8)+SUMIFS(报销明细!D:D,报销明细!A:A,L$4,报销明细!C:C,A11,报销明细!M:M,8)+SUMIFS(报销明细!D:D,报销明细!A:A,L$5,报销明细!C:C,A11,报销明细!M:M,8)+SUMIFS(报销明细!D:D,报销明细!A:A,L$6,报销明细!C:C,A11,报销明细!M:M,8)</f>
        <v>1097.98</v>
      </c>
      <c r="C11" s="83">
        <f>SUMIFS(报销明细!D:D,报销明细!A:A,L$2,报销明细!C:C,A11,报销明细!M:M,9)+SUMIFS(报销明细!D:D,报销明细!A:A,L$3,报销明细!C:C,A11,报销明细!M:M,9)+SUMIFS(报销明细!D:D,报销明细!A:A,L$4,报销明细!C:C,A11,报销明细!M:M,9)+SUMIFS(报销明细!D:D,报销明细!A:A,L$5,报销明细!C:C,A11,报销明细!M:M,9)+SUMIFS(报销明细!D:D,报销明细!A:A,L$6,报销明细!C:C,A11,报销明细!M:M,9)</f>
        <v>1123.9199999999998</v>
      </c>
      <c r="D11" s="83">
        <f>SUMIFS(报销明细!D:D,报销明细!A:A,L$2,报销明细!C:C,A11,报销明细!M:M,10)+SUMIFS(报销明细!D:D,报销明细!A:A,L$3,报销明细!C:C,A11,报销明细!M:M,10)+SUMIFS(报销明细!D:D,报销明细!A:A,L$4,报销明细!C:C,A11,报销明细!M:M,10)+SUMIFS(报销明细!D:D,报销明细!A:A,L$5,报销明细!C:C,A11,报销明细!M:M,10)+SUMIFS(报销明细!D:D,报销明细!A:A,L$6,报销明细!C:C,A11,报销明细!M:M,10)</f>
        <v>64.44</v>
      </c>
      <c r="E11" s="83">
        <f>SUMIFS(报销明细!D:D,报销明细!A:A,L$2,报销明细!C:C,A11,报销明细!M:M,11)+SUMIFS(报销明细!D:D,报销明细!A:A,L$3,报销明细!C:C,A11,报销明细!M:M,11)+SUMIFS(报销明细!D:D,报销明细!A:A,L$4,报销明细!C:C,A11,报销明细!M:M,11)+SUMIFS(报销明细!D:D,报销明细!A:A,L$5,报销明细!C:C,A11,报销明细!M:M,11)+SUMIFS(报销明细!D:D,报销明细!A:A,L$6,报销明细!C:C,A11,报销明细!M:M,11)</f>
        <v>0</v>
      </c>
      <c r="F11" s="83">
        <f>SUMIFS(报销明细!D:D,报销明细!A:A,L$2,报销明细!C:C,A11,报销明细!M:M,12)+SUMIFS(报销明细!D:D,报销明细!A:A,L$3,报销明细!C:C,A11,报销明细!M:M,12)+SUMIFS(报销明细!D:D,报销明细!A:A,L$4,报销明细!C:C,A11,报销明细!M:M,12)+SUMIFS(报销明细!D:D,报销明细!A:A,L$5,报销明细!C:C,A11,报销明细!M:M,12)+SUMIFS(报销明细!D:D,报销明细!A:A,L$6,报销明细!C:C,A11,报销明细!M:M,12)</f>
        <v>0</v>
      </c>
    </row>
    <row r="12" spans="1:13" x14ac:dyDescent="0.25">
      <c r="A12" t="s">
        <v>22</v>
      </c>
      <c r="B12" s="7">
        <f>SUMIFS(报销明细!D:D,报销明细!A:A,L$2,报销明细!C:C,A12,报销明细!M:M,8)+SUMIFS(报销明细!D:D,报销明细!A:A,L$3,报销明细!C:C,A12,报销明细!M:M,8)+SUMIFS(报销明细!D:D,报销明细!A:A,L$4,报销明细!C:C,A12,报销明细!M:M,8)+SUMIFS(报销明细!D:D,报销明细!A:A,L$5,报销明细!C:C,A12,报销明细!M:M,8)+SUMIFS(报销明细!D:D,报销明细!A:A,L$6,报销明细!C:C,A12,报销明细!M:M,8)</f>
        <v>843.43000000000006</v>
      </c>
      <c r="C12" s="7">
        <f>SUMIFS(报销明细!D:D,报销明细!A:A,L$2,报销明细!C:C,A12,报销明细!M:M,9)+SUMIFS(报销明细!D:D,报销明细!A:A,L$3,报销明细!C:C,A12,报销明细!M:M,9)+SUMIFS(报销明细!D:D,报销明细!A:A,L$4,报销明细!C:C,A12,报销明细!M:M,9)+SUMIFS(报销明细!D:D,报销明细!A:A,L$5,报销明细!C:C,A12,报销明细!M:M,9)+SUMIFS(报销明细!D:D,报销明细!A:A,L$6,报销明细!C:C,A12,报销明细!M:M,9)</f>
        <v>729.87000000000012</v>
      </c>
      <c r="D12" s="7">
        <f>SUMIFS(报销明细!D:D,报销明细!A:A,L$2,报销明细!C:C,A12,报销明细!M:M,10)+SUMIFS(报销明细!D:D,报销明细!A:A,L$3,报销明细!C:C,A12,报销明细!M:M,10)+SUMIFS(报销明细!D:D,报销明细!A:A,L$4,报销明细!C:C,A12,报销明细!M:M,10)+SUMIFS(报销明细!D:D,报销明细!A:A,L$5,报销明细!C:C,A12,报销明细!M:M,10)+SUMIFS(报销明细!D:D,报销明细!A:A,L$6,报销明细!C:C,A12,报销明细!M:M,10)</f>
        <v>1052.67</v>
      </c>
      <c r="E12" s="7">
        <f>SUMIFS(报销明细!D:D,报销明细!A:A,L$2,报销明细!C:C,A12,报销明细!M:M,11)+SUMIFS(报销明细!D:D,报销明细!A:A,L$3,报销明细!C:C,A12,报销明细!M:M,11)+SUMIFS(报销明细!D:D,报销明细!A:A,L$4,报销明细!C:C,A12,报销明细!M:M,11)+SUMIFS(报销明细!D:D,报销明细!A:A,L$5,报销明细!C:C,A12,报销明细!M:M,11)+SUMIFS(报销明细!D:D,报销明细!A:A,L$6,报销明细!C:C,A12,报销明细!M:M,11)</f>
        <v>255</v>
      </c>
      <c r="F12" s="7">
        <f>SUMIFS(报销明细!D:D,报销明细!A:A,L$2,报销明细!C:C,A12,报销明细!M:M,12)+SUMIFS(报销明细!D:D,报销明细!A:A,L$3,报销明细!C:C,A12,报销明细!M:M,12)+SUMIFS(报销明细!D:D,报销明细!A:A,L$4,报销明细!C:C,A12,报销明细!M:M,12)+SUMIFS(报销明细!D:D,报销明细!A:A,L$5,报销明细!C:C,A12,报销明细!M:M,12)+SUMIFS(报销明细!D:D,报销明细!A:A,L$6,报销明细!C:C,A12,报销明细!M:M,12)</f>
        <v>0</v>
      </c>
    </row>
    <row r="13" spans="1:13" x14ac:dyDescent="0.25">
      <c r="A13" s="82" t="s">
        <v>23</v>
      </c>
      <c r="B13" s="83">
        <f>SUMIFS(报销明细!D:D,报销明细!A:A,L$2,报销明细!C:C,A13,报销明细!M:M,8)+SUMIFS(报销明细!D:D,报销明细!A:A,L$3,报销明细!C:C,A13,报销明细!M:M,8)+SUMIFS(报销明细!D:D,报销明细!A:A,L$4,报销明细!C:C,A13,报销明细!M:M,8)+SUMIFS(报销明细!D:D,报销明细!A:A,L$5,报销明细!C:C,A13,报销明细!M:M,8)+SUMIFS(报销明细!D:D,报销明细!A:A,L$6,报销明细!C:C,A13,报销明细!M:M,8)</f>
        <v>450</v>
      </c>
      <c r="C13" s="83">
        <f>SUMIFS(报销明细!D:D,报销明细!A:A,L$2,报销明细!C:C,A13,报销明细!M:M,9)+SUMIFS(报销明细!D:D,报销明细!A:A,L$3,报销明细!C:C,A13,报销明细!M:M,9)+SUMIFS(报销明细!D:D,报销明细!A:A,L$4,报销明细!C:C,A13,报销明细!M:M,9)+SUMIFS(报销明细!D:D,报销明细!A:A,L$5,报销明细!C:C,A13,报销明细!M:M,9)+SUMIFS(报销明细!D:D,报销明细!A:A,L$6,报销明细!C:C,A13,报销明细!M:M,9)</f>
        <v>1505</v>
      </c>
      <c r="D13" s="83">
        <f>SUMIFS(报销明细!D:D,报销明细!A:A,L$2,报销明细!C:C,A13,报销明细!M:M,10)+SUMIFS(报销明细!D:D,报销明细!A:A,L$3,报销明细!C:C,A13,报销明细!M:M,10)+SUMIFS(报销明细!D:D,报销明细!A:A,L$4,报销明细!C:C,A13,报销明细!M:M,10)+SUMIFS(报销明细!D:D,报销明细!A:A,L$5,报销明细!C:C,A13,报销明细!M:M,10)+SUMIFS(报销明细!D:D,报销明细!A:A,L$6,报销明细!C:C,A13,报销明细!M:M,10)</f>
        <v>300</v>
      </c>
      <c r="E13" s="83">
        <f>SUMIFS(报销明细!D:D,报销明细!A:A,L$2,报销明细!C:C,A13,报销明细!M:M,11)+SUMIFS(报销明细!D:D,报销明细!A:A,L$3,报销明细!C:C,A13,报销明细!M:M,11)+SUMIFS(报销明细!D:D,报销明细!A:A,L$4,报销明细!C:C,A13,报销明细!M:M,11)+SUMIFS(报销明细!D:D,报销明细!A:A,L$5,报销明细!C:C,A13,报销明细!M:M,11)+SUMIFS(报销明细!D:D,报销明细!A:A,L$6,报销明细!C:C,A13,报销明细!M:M,11)</f>
        <v>0</v>
      </c>
      <c r="F13" s="83">
        <f>SUMIFS(报销明细!D:D,报销明细!A:A,L$2,报销明细!C:C,A13,报销明细!M:M,12)+SUMIFS(报销明细!D:D,报销明细!A:A,L$3,报销明细!C:C,A13,报销明细!M:M,12)+SUMIFS(报销明细!D:D,报销明细!A:A,L$4,报销明细!C:C,A13,报销明细!M:M,12)+SUMIFS(报销明细!D:D,报销明细!A:A,L$5,报销明细!C:C,A13,报销明细!M:M,12)+SUMIFS(报销明细!D:D,报销明细!A:A,L$6,报销明细!C:C,A13,报销明细!M:M,12)</f>
        <v>0</v>
      </c>
    </row>
    <row r="14" spans="1:13" x14ac:dyDescent="0.25">
      <c r="A14" t="s">
        <v>48</v>
      </c>
      <c r="B14" s="7">
        <f>SUMIFS(报销明细!D:D,报销明细!A:A,L$2,报销明细!C:C,A14,报销明细!M:M,8)+SUMIFS(报销明细!D:D,报销明细!A:A,L$3,报销明细!C:C,A14,报销明细!M:M,8)+SUMIFS(报销明细!D:D,报销明细!A:A,L$4,报销明细!C:C,A14,报销明细!M:M,8)+SUMIFS(报销明细!D:D,报销明细!A:A,L$5,报销明细!C:C,A14,报销明细!M:M,8)+SUMIFS(报销明细!D:D,报销明细!A:A,L$6,报销明细!C:C,A14,报销明细!M:M,8)</f>
        <v>0</v>
      </c>
      <c r="C14" s="7">
        <f>SUMIFS(报销明细!D:D,报销明细!A:A,L$2,报销明细!C:C,A14,报销明细!M:M,9)+SUMIFS(报销明细!D:D,报销明细!A:A,L$3,报销明细!C:C,A14,报销明细!M:M,9)+SUMIFS(报销明细!D:D,报销明细!A:A,L$4,报销明细!C:C,A14,报销明细!M:M,9)+SUMIFS(报销明细!D:D,报销明细!A:A,L$5,报销明细!C:C,A14,报销明细!M:M,9)+SUMIFS(报销明细!D:D,报销明细!A:A,L$6,报销明细!C:C,A14,报销明细!M:M,9)</f>
        <v>18.399999999999999</v>
      </c>
      <c r="D14" s="7">
        <f>SUMIFS(报销明细!D:D,报销明细!A:A,L$2,报销明细!C:C,A14,报销明细!M:M,10)+SUMIFS(报销明细!D:D,报销明细!A:A,L$3,报销明细!C:C,A14,报销明细!M:M,10)+SUMIFS(报销明细!D:D,报销明细!A:A,L$4,报销明细!C:C,A14,报销明细!M:M,10)+SUMIFS(报销明细!D:D,报销明细!A:A,L$5,报销明细!C:C,A14,报销明细!M:M,10)+SUMIFS(报销明细!D:D,报销明细!A:A,L$6,报销明细!C:C,A14,报销明细!M:M,10)</f>
        <v>13.5</v>
      </c>
      <c r="E14" s="7">
        <f>SUMIFS(报销明细!D:D,报销明细!A:A,L$2,报销明细!C:C,A14,报销明细!M:M,11)+SUMIFS(报销明细!D:D,报销明细!A:A,L$3,报销明细!C:C,A14,报销明细!M:M,11)+SUMIFS(报销明细!D:D,报销明细!A:A,L$4,报销明细!C:C,A14,报销明细!M:M,11)+SUMIFS(报销明细!D:D,报销明细!A:A,L$5,报销明细!C:C,A14,报销明细!M:M,11)+SUMIFS(报销明细!D:D,报销明细!A:A,L$6,报销明细!C:C,A14,报销明细!M:M,11)</f>
        <v>0</v>
      </c>
      <c r="F14" s="7">
        <f>SUMIFS(报销明细!D:D,报销明细!A:A,L$2,报销明细!C:C,A14,报销明细!M:M,12)+SUMIFS(报销明细!D:D,报销明细!A:A,L$3,报销明细!C:C,A14,报销明细!M:M,12)+SUMIFS(报销明细!D:D,报销明细!A:A,L$4,报销明细!C:C,A14,报销明细!M:M,12)+SUMIFS(报销明细!D:D,报销明细!A:A,L$5,报销明细!C:C,A14,报销明细!M:M,12)+SUMIFS(报销明细!D:D,报销明细!A:A,L$6,报销明细!C:C,A14,报销明细!M:M,12)</f>
        <v>0</v>
      </c>
    </row>
    <row r="15" spans="1:13" x14ac:dyDescent="0.25">
      <c r="A15" t="s">
        <v>500</v>
      </c>
      <c r="B15" s="7">
        <f>SUMIFS(报销明细!D:D,报销明细!A:A,L$2,报销明细!C:C,A15,报销明细!M:M,8)+SUMIFS(报销明细!D:D,报销明细!A:A,L$3,报销明细!C:C,A15,报销明细!M:M,8)+SUMIFS(报销明细!D:D,报销明细!A:A,L$4,报销明细!C:C,A15,报销明细!M:M,8)+SUMIFS(报销明细!D:D,报销明细!A:A,L$5,报销明细!C:C,A15,报销明细!M:M,8)+SUMIFS(报销明细!D:D,报销明细!A:A,L$6,报销明细!C:C,A15,报销明细!M:M,8)</f>
        <v>65.899999999999991</v>
      </c>
      <c r="C15" s="7">
        <f>SUMIFS(报销明细!D:D,报销明细!A:A,L$2,报销明细!C:C,A15,报销明细!M:M,9)+SUMIFS(报销明细!D:D,报销明细!A:A,L$3,报销明细!C:C,A15,报销明细!M:M,9)+SUMIFS(报销明细!D:D,报销明细!A:A,L$4,报销明细!C:C,A15,报销明细!M:M,9)+SUMIFS(报销明细!D:D,报销明细!A:A,L$5,报销明细!C:C,A15,报销明细!M:M,9)+SUMIFS(报销明细!D:D,报销明细!A:A,L$6,报销明细!C:C,A15,报销明细!M:M,9)</f>
        <v>8.0500000000000007</v>
      </c>
      <c r="D15" s="7">
        <f>SUMIFS(报销明细!D:D,报销明细!A:A,L$2,报销明细!C:C,A15,报销明细!M:M,10)+SUMIFS(报销明细!D:D,报销明细!A:A,L$3,报销明细!C:C,A15,报销明细!M:M,10)+SUMIFS(报销明细!D:D,报销明细!A:A,L$4,报销明细!C:C,A15,报销明细!M:M,10)+SUMIFS(报销明细!D:D,报销明细!A:A,L$5,报销明细!C:C,A15,报销明细!M:M,10)+SUMIFS(报销明细!D:D,报销明细!A:A,L$6,报销明细!C:C,A15,报销明细!M:M,10)</f>
        <v>65.450000000000017</v>
      </c>
      <c r="E15" s="7">
        <f>SUMIFS(报销明细!D:D,报销明细!A:A,L$2,报销明细!C:C,A15,报销明细!M:M,11)+SUMIFS(报销明细!D:D,报销明细!A:A,L$3,报销明细!C:C,A15,报销明细!M:M,11)+SUMIFS(报销明细!D:D,报销明细!A:A,L$4,报销明细!C:C,A15,报销明细!M:M,11)+SUMIFS(报销明细!D:D,报销明细!A:A,L$5,报销明细!C:C,A15,报销明细!M:M,11)+SUMIFS(报销明细!D:D,报销明细!A:A,L$6,报销明细!C:C,A15,报销明细!M:M,11)</f>
        <v>0</v>
      </c>
      <c r="F15" s="7">
        <f>SUMIFS(报销明细!D:D,报销明细!A:A,L$2,报销明细!C:C,A15,报销明细!M:M,12)+SUMIFS(报销明细!D:D,报销明细!A:A,L$3,报销明细!C:C,A15,报销明细!M:M,12)+SUMIFS(报销明细!D:D,报销明细!A:A,L$4,报销明细!C:C,A15,报销明细!M:M,12)+SUMIFS(报销明细!D:D,报销明细!A:A,L$5,报销明细!C:C,A15,报销明细!M:M,12)+SUMIFS(报销明细!D:D,报销明细!A:A,L$6,报销明细!C:C,A15,报销明细!M:M,12)</f>
        <v>0</v>
      </c>
    </row>
    <row r="16" spans="1:13" x14ac:dyDescent="0.25">
      <c r="A16" t="s">
        <v>127</v>
      </c>
      <c r="B16" s="7">
        <f>SUMIFS(报销明细!D:D,报销明细!A:A,L$2,报销明细!C:C,A16,报销明细!M:M,8)+SUMIFS(报销明细!D:D,报销明细!A:A,L$3,报销明细!C:C,A16,报销明细!M:M,8)+SUMIFS(报销明细!D:D,报销明细!A:A,L$4,报销明细!C:C,A16,报销明细!M:M,8)+SUMIFS(报销明细!D:D,报销明细!A:A,L$5,报销明细!C:C,A16,报销明细!M:M,8)+SUMIFS(报销明细!D:D,报销明细!A:A,L$6,报销明细!C:C,A16,报销明细!M:M,8)</f>
        <v>0</v>
      </c>
      <c r="C16" s="7">
        <f>SUMIFS(报销明细!D:D,报销明细!A:A,L$2,报销明细!C:C,A16,报销明细!M:M,9)+SUMIFS(报销明细!D:D,报销明细!A:A,L$3,报销明细!C:C,A16,报销明细!M:M,9)+SUMIFS(报销明细!D:D,报销明细!A:A,L$4,报销明细!C:C,A16,报销明细!M:M,9)+SUMIFS(报销明细!D:D,报销明细!A:A,L$5,报销明细!C:C,A16,报销明细!M:M,9)+SUMIFS(报销明细!D:D,报销明细!A:A,L$6,报销明细!C:C,A16,报销明细!M:M,9)</f>
        <v>0</v>
      </c>
      <c r="D16" s="7">
        <f>SUMIFS(报销明细!D:D,报销明细!A:A,L$2,报销明细!C:C,A16,报销明细!M:M,10)+SUMIFS(报销明细!D:D,报销明细!A:A,L$3,报销明细!C:C,A16,报销明细!M:M,10)+SUMIFS(报销明细!D:D,报销明细!A:A,L$4,报销明细!C:C,A16,报销明细!M:M,10)+SUMIFS(报销明细!D:D,报销明细!A:A,L$5,报销明细!C:C,A16,报销明细!M:M,10)+SUMIFS(报销明细!D:D,报销明细!A:A,L$6,报销明细!C:C,A16,报销明细!M:M,10)</f>
        <v>356.41</v>
      </c>
      <c r="E16" s="7">
        <f>SUMIFS(报销明细!D:D,报销明细!A:A,L$2,报销明细!C:C,A16,报销明细!M:M,11)+SUMIFS(报销明细!D:D,报销明细!A:A,L$3,报销明细!C:C,A16,报销明细!M:M,11)+SUMIFS(报销明细!D:D,报销明细!A:A,L$4,报销明细!C:C,A16,报销明细!M:M,11)+SUMIFS(报销明细!D:D,报销明细!A:A,L$5,报销明细!C:C,A16,报销明细!M:M,11)+SUMIFS(报销明细!D:D,报销明细!A:A,L$6,报销明细!C:C,A16,报销明细!M:M,11)</f>
        <v>25</v>
      </c>
      <c r="F16" s="7">
        <f>SUMIFS(报销明细!D:D,报销明细!A:A,L$2,报销明细!C:C,A16,报销明细!M:M,12)+SUMIFS(报销明细!D:D,报销明细!A:A,L$3,报销明细!C:C,A16,报销明细!M:M,12)+SUMIFS(报销明细!D:D,报销明细!A:A,L$4,报销明细!C:C,A16,报销明细!M:M,12)+SUMIFS(报销明细!D:D,报销明细!A:A,L$5,报销明细!C:C,A16,报销明细!M:M,12)+SUMIFS(报销明细!D:D,报销明细!A:A,L$6,报销明细!C:C,A16,报销明细!M:M,12)</f>
        <v>0</v>
      </c>
    </row>
    <row r="17" spans="1:6" x14ac:dyDescent="0.25">
      <c r="A17" t="s">
        <v>129</v>
      </c>
      <c r="B17" s="7">
        <f>SUMIFS(报销明细!D:D,报销明细!A:A,L$2,报销明细!C:C,A17,报销明细!M:M,8)+SUMIFS(报销明细!D:D,报销明细!A:A,L$3,报销明细!C:C,A17,报销明细!M:M,8)+SUMIFS(报销明细!D:D,报销明细!A:A,L$4,报销明细!C:C,A17,报销明细!M:M,8)+SUMIFS(报销明细!D:D,报销明细!A:A,L$5,报销明细!C:C,A17,报销明细!M:M,8)+SUMIFS(报销明细!D:D,报销明细!A:A,L$6,报销明细!C:C,A17,报销明细!M:M,8)</f>
        <v>0</v>
      </c>
      <c r="C17" s="7">
        <f>SUMIFS(报销明细!D:D,报销明细!A:A,L$2,报销明细!C:C,A17,报销明细!M:M,9)+SUMIFS(报销明细!D:D,报销明细!A:A,L$3,报销明细!C:C,A17,报销明细!M:M,9)+SUMIFS(报销明细!D:D,报销明细!A:A,L$4,报销明细!C:C,A17,报销明细!M:M,9)+SUMIFS(报销明细!D:D,报销明细!A:A,L$5,报销明细!C:C,A17,报销明细!M:M,9)+SUMIFS(报销明细!D:D,报销明细!A:A,L$6,报销明细!C:C,A17,报销明细!M:M,9)</f>
        <v>5.75</v>
      </c>
      <c r="D17" s="7">
        <f>SUMIFS(报销明细!D:D,报销明细!A:A,L$2,报销明细!C:C,A17,报销明细!M:M,10)+SUMIFS(报销明细!D:D,报销明细!A:A,L$3,报销明细!C:C,A17,报销明细!M:M,10)+SUMIFS(报销明细!D:D,报销明细!A:A,L$4,报销明细!C:C,A17,报销明细!M:M,10)+SUMIFS(报销明细!D:D,报销明细!A:A,L$5,报销明细!C:C,A17,报销明细!M:M,10)+SUMIFS(报销明细!D:D,报销明细!A:A,L$6,报销明细!C:C,A17,报销明细!M:M,10)</f>
        <v>0</v>
      </c>
      <c r="E17" s="7">
        <f>SUMIFS(报销明细!D:D,报销明细!A:A,L$2,报销明细!C:C,A17,报销明细!M:M,11)+SUMIFS(报销明细!D:D,报销明细!A:A,L$3,报销明细!C:C,A17,报销明细!M:M,11)+SUMIFS(报销明细!D:D,报销明细!A:A,L$4,报销明细!C:C,A17,报销明细!M:M,11)+SUMIFS(报销明细!D:D,报销明细!A:A,L$5,报销明细!C:C,A17,报销明细!M:M,11)+SUMIFS(报销明细!D:D,报销明细!A:A,L$6,报销明细!C:C,A17,报销明细!M:M,11)</f>
        <v>0</v>
      </c>
      <c r="F17" s="7">
        <f>SUMIFS(报销明细!D:D,报销明细!A:A,L$2,报销明细!C:C,A17,报销明细!M:M,12)+SUMIFS(报销明细!D:D,报销明细!A:A,L$3,报销明细!C:C,A17,报销明细!M:M,12)+SUMIFS(报销明细!D:D,报销明细!A:A,L$4,报销明细!C:C,A17,报销明细!M:M,12)+SUMIFS(报销明细!D:D,报销明细!A:A,L$5,报销明细!C:C,A17,报销明细!M:M,12)+SUMIFS(报销明细!D:D,报销明细!A:A,L$6,报销明细!C:C,A17,报销明细!M:M,12)</f>
        <v>0</v>
      </c>
    </row>
    <row r="18" spans="1:6" x14ac:dyDescent="0.25">
      <c r="A18" t="s">
        <v>410</v>
      </c>
      <c r="B18" s="7">
        <f>SUMIFS(报销明细!D:D,报销明细!A:A,L$2,报销明细!C:C,A18,报销明细!M:M,8)+SUMIFS(报销明细!D:D,报销明细!A:A,L$3,报销明细!C:C,A18,报销明细!M:M,8)+SUMIFS(报销明细!D:D,报销明细!A:A,L$4,报销明细!C:C,A18,报销明细!M:M,8)+SUMIFS(报销明细!D:D,报销明细!A:A,L$5,报销明细!C:C,A18,报销明细!M:M,8)+SUMIFS(报销明细!D:D,报销明细!A:A,L$6,报销明细!C:C,A18,报销明细!M:M,8)</f>
        <v>0</v>
      </c>
      <c r="C18" s="7">
        <f>SUMIFS(报销明细!D:D,报销明细!A:A,L$2,报销明细!C:C,A18,报销明细!M:M,9)+SUMIFS(报销明细!D:D,报销明细!A:A,L$3,报销明细!C:C,A18,报销明细!M:M,9)+SUMIFS(报销明细!D:D,报销明细!A:A,L$4,报销明细!C:C,A18,报销明细!M:M,9)+SUMIFS(报销明细!D:D,报销明细!A:A,L$5,报销明细!C:C,A18,报销明细!M:M,9)+SUMIFS(报销明细!D:D,报销明细!A:A,L$6,报销明细!C:C,A18,报销明细!M:M,9)</f>
        <v>677.81000000000006</v>
      </c>
      <c r="D18" s="7">
        <f>SUMIFS(报销明细!D:D,报销明细!A:A,L$2,报销明细!C:C,A18,报销明细!M:M,10)+SUMIFS(报销明细!D:D,报销明细!A:A,L$3,报销明细!C:C,A18,报销明细!M:M,10)+SUMIFS(报销明细!D:D,报销明细!A:A,L$4,报销明细!C:C,A18,报销明细!M:M,10)+SUMIFS(报销明细!D:D,报销明细!A:A,L$5,报销明细!C:C,A18,报销明细!M:M,10)+SUMIFS(报销明细!D:D,报销明细!A:A,L$6,报销明细!C:C,A18,报销明细!M:M,10)</f>
        <v>0</v>
      </c>
      <c r="E18" s="7">
        <f>SUMIFS(报销明细!D:D,报销明细!A:A,L$2,报销明细!C:C,A18,报销明细!M:M,11)+SUMIFS(报销明细!D:D,报销明细!A:A,L$3,报销明细!C:C,A18,报销明细!M:M,11)+SUMIFS(报销明细!D:D,报销明细!A:A,L$4,报销明细!C:C,A18,报销明细!M:M,11)+SUMIFS(报销明细!D:D,报销明细!A:A,L$5,报销明细!C:C,A18,报销明细!M:M,11)+SUMIFS(报销明细!D:D,报销明细!A:A,L$6,报销明细!C:C,A18,报销明细!M:M,11)</f>
        <v>0</v>
      </c>
      <c r="F18" s="7">
        <f>SUMIFS(报销明细!D:D,报销明细!A:A,L$2,报销明细!C:C,A18,报销明细!M:M,12)+SUMIFS(报销明细!D:D,报销明细!A:A,L$3,报销明细!C:C,A18,报销明细!M:M,12)+SUMIFS(报销明细!D:D,报销明细!A:A,L$4,报销明细!C:C,A18,报销明细!M:M,12)+SUMIFS(报销明细!D:D,报销明细!A:A,L$5,报销明细!C:C,A18,报销明细!M:M,12)+SUMIFS(报销明细!D:D,报销明细!A:A,L$6,报销明细!C:C,A18,报销明细!M:M,12)</f>
        <v>0</v>
      </c>
    </row>
    <row r="20" spans="1:6" x14ac:dyDescent="0.25">
      <c r="A20" s="16" t="s">
        <v>629</v>
      </c>
      <c r="B20" s="79">
        <f>SUM(B9:B19)</f>
        <v>3041.31</v>
      </c>
      <c r="C20" s="79">
        <f>SUM(C9:C19)</f>
        <v>5644.3</v>
      </c>
      <c r="D20" s="79">
        <f>SUM(D9:D19)</f>
        <v>7784.4699999999993</v>
      </c>
      <c r="E20" s="79">
        <f>SUM(E9:E19)</f>
        <v>4373</v>
      </c>
      <c r="F20" s="79">
        <f>SUM(F9:F19)</f>
        <v>0</v>
      </c>
    </row>
    <row r="21" spans="1:6" x14ac:dyDescent="0.25">
      <c r="A21" s="80" t="s">
        <v>631</v>
      </c>
      <c r="B21" s="79">
        <f>B5*20+B12+B14+B15+B16+B17+B18</f>
        <v>2689.3300000000004</v>
      </c>
      <c r="C21" s="79">
        <f>C5*20+C12+C14+C15+C16+C17+C18</f>
        <v>6749.88</v>
      </c>
      <c r="D21" s="79">
        <f t="shared" ref="D21:F21" si="1">D5*20+D12+D14+D15+D16+D17+D18</f>
        <v>7778.03</v>
      </c>
      <c r="E21" s="79">
        <f t="shared" si="1"/>
        <v>4170</v>
      </c>
      <c r="F21" s="79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报销明细</vt:lpstr>
      <vt:lpstr>未报销金额查询</vt:lpstr>
      <vt:lpstr>业务员报销汇总</vt:lpstr>
      <vt:lpstr>数据维护</vt:lpstr>
      <vt:lpstr>货改数量统计</vt:lpstr>
      <vt:lpstr>报销类型</vt:lpstr>
      <vt:lpstr>报销状态</vt:lpstr>
      <vt:lpstr>部门类型</vt:lpstr>
      <vt:lpstr>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2023-11-22T09:37:09Z</dcterms:modified>
</cp:coreProperties>
</file>