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9040" windowHeight="15720" tabRatio="936" firstSheet="1" activeTab="1"/>
  </bookViews>
  <sheets>
    <sheet name="模板" sheetId="12" state="hidden" r:id="rId1"/>
    <sheet name="兼职业务员往来账余额" sheetId="11" r:id="rId2"/>
    <sheet name="JIM" sheetId="57" r:id="rId3"/>
    <sheet name="MARIA" sheetId="64" r:id="rId4"/>
    <sheet name="詹亮捷" sheetId="41" r:id="rId5"/>
    <sheet name="赵嘉特" sheetId="61" r:id="rId6"/>
    <sheet name="陈苏勇" sheetId="6" r:id="rId7"/>
    <sheet name="丁森辉" sheetId="3" r:id="rId8"/>
    <sheet name="蒋敏焰" sheetId="52" r:id="rId9"/>
    <sheet name="林显斌" sheetId="13" r:id="rId10"/>
    <sheet name="毛丽萍" sheetId="65" r:id="rId11"/>
    <sheet name="倪林伟" sheetId="59" r:id="rId12"/>
    <sheet name="施小东" sheetId="62" r:id="rId13"/>
    <sheet name="许龙清" sheetId="48" r:id="rId14"/>
    <sheet name="周遵键" sheetId="63" r:id="rId15"/>
    <sheet name="郭水文 " sheetId="38" r:id="rId16"/>
    <sheet name="杨小羊" sheetId="39" r:id="rId17"/>
    <sheet name="郑鹏杰" sheetId="54" r:id="rId18"/>
    <sheet name="王婧" sheetId="68" r:id="rId19"/>
    <sheet name="王澳" sheetId="69" r:id="rId20"/>
    <sheet name="金阳" sheetId="70" r:id="rId21"/>
    <sheet name="郑宝清" sheetId="66" r:id="rId22"/>
    <sheet name="单坤" sheetId="67" r:id="rId23"/>
    <sheet name="吴家隽" sheetId="71" r:id="rId24"/>
    <sheet name="丁小伟" sheetId="14" r:id="rId25"/>
    <sheet name="李英豪" sheetId="56" r:id="rId26"/>
    <sheet name="柯莉荣" sheetId="46" r:id="rId27"/>
    <sheet name="刘晓阳" sheetId="51" r:id="rId28"/>
    <sheet name="王龙杰" sheetId="47" r:id="rId29"/>
    <sheet name="诸葛贾横" sheetId="43" r:id="rId30"/>
    <sheet name="厉龙杰" sheetId="15" r:id="rId31"/>
    <sheet name="贾子豪" sheetId="53" r:id="rId32"/>
    <sheet name="金敢峰" sheetId="29" r:id="rId33"/>
    <sheet name="陈姿彩" sheetId="24" r:id="rId34"/>
    <sheet name="刘一波" sheetId="40" r:id="rId35"/>
    <sheet name="已清零→" sheetId="60" r:id="rId36"/>
    <sheet name="杨杰峰" sheetId="19" r:id="rId37"/>
    <sheet name="迟辛海" sheetId="58" r:id="rId38"/>
    <sheet name="黄炳臻" sheetId="25" r:id="rId39"/>
    <sheet name="苏志炯" sheetId="27" r:id="rId40"/>
    <sheet name="余自军" sheetId="49" r:id="rId41"/>
    <sheet name="姚建永" sheetId="44" r:id="rId42"/>
    <sheet name="王充" sheetId="22" r:id="rId43"/>
    <sheet name="赵岩" sheetId="20" r:id="rId44"/>
    <sheet name="林琪" sheetId="16" r:id="rId45"/>
    <sheet name="周圆圆" sheetId="23" r:id="rId46"/>
    <sheet name="DIANA" sheetId="2" r:id="rId47"/>
    <sheet name="天浩" sheetId="21" r:id="rId48"/>
    <sheet name="周天龙" sheetId="33" r:id="rId49"/>
    <sheet name="邵贤亮" sheetId="34" r:id="rId50"/>
    <sheet name="叶建南" sheetId="35" r:id="rId51"/>
    <sheet name="于点" sheetId="36" r:id="rId52"/>
  </sheets>
  <definedNames>
    <definedName name="_xlnm._FilterDatabase" localSheetId="6" hidden="1">陈苏勇!$A$4:$G$36</definedName>
    <definedName name="_xlnm._FilterDatabase" localSheetId="7" hidden="1">丁森辉!$A$4:$E$38</definedName>
    <definedName name="_xlnm._FilterDatabase" localSheetId="15" hidden="1">'郭水文 '!$A$4:$M$38</definedName>
    <definedName name="_xlnm._FilterDatabase" localSheetId="1" hidden="1">兼职业务员往来账余额!$A$1:$H$51</definedName>
    <definedName name="_xlnm._FilterDatabase" localSheetId="9" hidden="1">林显斌!$A$4:$G$34</definedName>
    <definedName name="_xlnm._FilterDatabase" localSheetId="27" hidden="1">刘晓阳!$A$4:$F$8</definedName>
    <definedName name="_xlnm._FilterDatabase" localSheetId="36" hidden="1">杨杰峰!$A$4:$K$22</definedName>
    <definedName name="_xlnm._FilterDatabase" localSheetId="43" hidden="1">赵岩!$A$4:$K$21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63" l="1"/>
  <c r="E24" i="48"/>
  <c r="E29" i="62"/>
  <c r="E23" i="62"/>
  <c r="E54" i="13"/>
  <c r="E23" i="52"/>
  <c r="E63" i="6"/>
  <c r="E20" i="54"/>
  <c r="E15" i="61"/>
  <c r="E28" i="41"/>
  <c r="E69" i="39"/>
  <c r="E69" i="38"/>
  <c r="E15" i="57"/>
  <c r="F23" i="11"/>
  <c r="D23" i="11"/>
  <c r="B23" i="11"/>
  <c r="D15" i="71"/>
  <c r="E15" i="71" s="1"/>
  <c r="E1" i="71" s="1"/>
  <c r="C15" i="71"/>
  <c r="E6" i="71"/>
  <c r="E7" i="71" s="1"/>
  <c r="E8" i="71" s="1"/>
  <c r="E9" i="71" s="1"/>
  <c r="E10" i="71" s="1"/>
  <c r="E11" i="71" s="1"/>
  <c r="K52" i="39" l="1"/>
  <c r="E22" i="52" l="1"/>
  <c r="E62" i="6"/>
  <c r="D20" i="11" l="1"/>
  <c r="F20" i="11" s="1"/>
  <c r="B20" i="11"/>
  <c r="D22" i="70"/>
  <c r="E22" i="70" s="1"/>
  <c r="E1" i="70" s="1"/>
  <c r="C22" i="70"/>
  <c r="E6" i="70"/>
  <c r="E7" i="70" s="1"/>
  <c r="E8" i="70" s="1"/>
  <c r="E9" i="70" s="1"/>
  <c r="E10" i="70" s="1"/>
  <c r="E11" i="70" s="1"/>
  <c r="E12" i="70" s="1"/>
  <c r="E13" i="70" s="1"/>
  <c r="E14" i="70" s="1"/>
  <c r="E15" i="70" s="1"/>
  <c r="E16" i="70" s="1"/>
  <c r="E17" i="70" s="1"/>
  <c r="E18" i="70" s="1"/>
  <c r="K88" i="38" l="1"/>
  <c r="K89" i="38" s="1"/>
  <c r="K90" i="38" s="1"/>
  <c r="K51" i="39"/>
  <c r="E68" i="39"/>
  <c r="K87" i="38"/>
  <c r="K50" i="39"/>
  <c r="K85" i="38" l="1"/>
  <c r="K86" i="38" s="1"/>
  <c r="K10" i="62"/>
  <c r="E6" i="67" l="1"/>
  <c r="E7" i="67" s="1"/>
  <c r="E8" i="67" s="1"/>
  <c r="E9" i="67" s="1"/>
  <c r="E10" i="67" s="1"/>
  <c r="E11" i="67" s="1"/>
  <c r="E28" i="63" l="1"/>
  <c r="E23" i="48"/>
  <c r="E22" i="62"/>
  <c r="E53" i="13"/>
  <c r="E21" i="52" l="1"/>
  <c r="E61" i="6"/>
  <c r="E19" i="54"/>
  <c r="E14" i="61"/>
  <c r="E27" i="41"/>
  <c r="E67" i="39"/>
  <c r="E68" i="38"/>
  <c r="E13" i="64"/>
  <c r="E14" i="64" s="1"/>
  <c r="K11" i="57" l="1"/>
  <c r="K49" i="39" l="1"/>
  <c r="E21" i="62" l="1"/>
  <c r="K84" i="38" l="1"/>
  <c r="K83" i="38" l="1"/>
  <c r="D19" i="11" l="1"/>
  <c r="B19" i="11"/>
  <c r="B18" i="11"/>
  <c r="D22" i="69"/>
  <c r="E22" i="69" s="1"/>
  <c r="E1" i="69" s="1"/>
  <c r="C22" i="69"/>
  <c r="E6" i="69"/>
  <c r="E7" i="69" s="1"/>
  <c r="E8" i="69" s="1"/>
  <c r="E9" i="69" s="1"/>
  <c r="E10" i="69" s="1"/>
  <c r="E11" i="69" s="1"/>
  <c r="E12" i="69" s="1"/>
  <c r="E13" i="69" s="1"/>
  <c r="E14" i="69" s="1"/>
  <c r="E15" i="69" s="1"/>
  <c r="E16" i="69" s="1"/>
  <c r="E17" i="69" s="1"/>
  <c r="E18" i="69" s="1"/>
  <c r="D22" i="68"/>
  <c r="E22" i="68" s="1"/>
  <c r="E1" i="68" s="1"/>
  <c r="D18" i="11" s="1"/>
  <c r="C22" i="68"/>
  <c r="E6" i="68"/>
  <c r="E7" i="68" s="1"/>
  <c r="E8" i="68" s="1"/>
  <c r="E9" i="68" s="1"/>
  <c r="E10" i="68" s="1"/>
  <c r="E11" i="68" s="1"/>
  <c r="E12" i="68" s="1"/>
  <c r="E13" i="68" s="1"/>
  <c r="E14" i="68" s="1"/>
  <c r="E15" i="68" s="1"/>
  <c r="E16" i="68" s="1"/>
  <c r="E17" i="68" s="1"/>
  <c r="E18" i="68" s="1"/>
  <c r="F19" i="11" l="1"/>
  <c r="F18" i="11"/>
  <c r="K46" i="39"/>
  <c r="K47" i="39" s="1"/>
  <c r="K48" i="39" s="1"/>
  <c r="K82" i="38"/>
  <c r="K75" i="38" l="1"/>
  <c r="K76" i="38" s="1"/>
  <c r="K77" i="38" s="1"/>
  <c r="K78" i="38" s="1"/>
  <c r="K79" i="38" s="1"/>
  <c r="K80" i="38" s="1"/>
  <c r="K81" i="38" s="1"/>
  <c r="E18" i="54"/>
  <c r="E12" i="64" l="1"/>
  <c r="K9" i="62" l="1"/>
  <c r="E20" i="62"/>
  <c r="K9" i="57" l="1"/>
  <c r="K10" i="57" s="1"/>
  <c r="E27" i="63" l="1"/>
  <c r="E22" i="48"/>
  <c r="E19" i="62"/>
  <c r="E8" i="59"/>
  <c r="E9" i="65"/>
  <c r="E52" i="13"/>
  <c r="E60" i="6"/>
  <c r="E17" i="54"/>
  <c r="E13" i="61"/>
  <c r="E26" i="41"/>
  <c r="E67" i="38"/>
  <c r="E13" i="57" l="1"/>
  <c r="E14" i="57" s="1"/>
  <c r="K8" i="57" l="1"/>
  <c r="K73" i="38"/>
  <c r="K74" i="38" s="1"/>
  <c r="E66" i="38"/>
  <c r="E22" i="51" l="1"/>
  <c r="C8" i="11" l="1"/>
  <c r="J28" i="52"/>
  <c r="I28" i="52"/>
  <c r="K6" i="52"/>
  <c r="K7" i="52" s="1"/>
  <c r="C13" i="11"/>
  <c r="J29" i="48"/>
  <c r="I29" i="48"/>
  <c r="K6" i="48"/>
  <c r="K7" i="48" s="1"/>
  <c r="K28" i="52" l="1"/>
  <c r="K29" i="48"/>
  <c r="E8" i="65"/>
  <c r="E18" i="62" l="1"/>
  <c r="C6" i="11" l="1"/>
  <c r="J13" i="6"/>
  <c r="I13" i="6"/>
  <c r="K6" i="6"/>
  <c r="K7" i="6" s="1"/>
  <c r="K8" i="6" s="1"/>
  <c r="K13" i="6" l="1"/>
  <c r="K72" i="38" l="1"/>
  <c r="E22" i="14"/>
  <c r="D57" i="3"/>
  <c r="E26" i="63" l="1"/>
  <c r="E65" i="38"/>
  <c r="E12" i="57"/>
  <c r="E12" i="61"/>
  <c r="E51" i="13"/>
  <c r="E16" i="54"/>
  <c r="E17" i="62" l="1"/>
  <c r="E11" i="13" l="1"/>
  <c r="E25" i="63" l="1"/>
  <c r="E16" i="62"/>
  <c r="E50" i="13"/>
  <c r="E15" i="54" l="1"/>
  <c r="E11" i="61"/>
  <c r="E25" i="41"/>
  <c r="E64" i="38"/>
  <c r="E8" i="64"/>
  <c r="E9" i="64" s="1"/>
  <c r="E10" i="64" s="1"/>
  <c r="E11" i="64" s="1"/>
  <c r="E11" i="57"/>
  <c r="E24" i="63" l="1"/>
  <c r="E23" i="63"/>
  <c r="J23" i="57" l="1"/>
  <c r="I23" i="57"/>
  <c r="K23" i="57" s="1"/>
  <c r="K6" i="57"/>
  <c r="K7" i="57" s="1"/>
  <c r="E6" i="57"/>
  <c r="E7" i="57" s="1"/>
  <c r="E8" i="57" s="1"/>
  <c r="E9" i="57" s="1"/>
  <c r="E10" i="57" s="1"/>
  <c r="C23" i="57"/>
  <c r="D23" i="57"/>
  <c r="E23" i="57" s="1"/>
  <c r="K71" i="38"/>
  <c r="K69" i="38"/>
  <c r="K70" i="38" s="1"/>
  <c r="E13" i="54"/>
  <c r="E14" i="54" s="1"/>
  <c r="E10" i="61"/>
  <c r="E63" i="38"/>
  <c r="E21" i="63"/>
  <c r="E22" i="63" s="1"/>
  <c r="C2" i="11" l="1"/>
  <c r="E1" i="57"/>
  <c r="D2" i="11" s="1"/>
  <c r="D15" i="67"/>
  <c r="C15" i="67"/>
  <c r="E15" i="67" l="1"/>
  <c r="K8" i="62"/>
  <c r="E13" i="62"/>
  <c r="E14" i="62" s="1"/>
  <c r="E15" i="62" s="1"/>
  <c r="E1" i="67" l="1"/>
  <c r="D22" i="11" s="1"/>
  <c r="B22" i="11"/>
  <c r="E12" i="62"/>
  <c r="F22" i="11" l="1"/>
  <c r="E20" i="63"/>
  <c r="E49" i="13" l="1"/>
  <c r="E12" i="54" l="1"/>
  <c r="E24" i="41"/>
  <c r="E62" i="38"/>
  <c r="E17" i="14" l="1"/>
  <c r="E18" i="14" s="1"/>
  <c r="E19" i="14" s="1"/>
  <c r="E20" i="14" s="1"/>
  <c r="E21" i="14" s="1"/>
  <c r="E14" i="14"/>
  <c r="E15" i="14" s="1"/>
  <c r="E16" i="14" s="1"/>
  <c r="E8" i="14"/>
  <c r="E9" i="14" s="1"/>
  <c r="E10" i="14" s="1"/>
  <c r="E11" i="14" s="1"/>
  <c r="E6" i="14"/>
  <c r="E7" i="14" s="1"/>
  <c r="K68" i="38"/>
  <c r="K67" i="38" l="1"/>
  <c r="E61" i="38"/>
  <c r="E48" i="13" l="1"/>
  <c r="E23" i="41" l="1"/>
  <c r="K66" i="38" l="1"/>
  <c r="J29" i="62" l="1"/>
  <c r="I29" i="62"/>
  <c r="K6" i="62"/>
  <c r="K7" i="62" s="1"/>
  <c r="E19" i="63"/>
  <c r="D22" i="47"/>
  <c r="E47" i="13"/>
  <c r="K29" i="62" l="1"/>
  <c r="C12" i="11" s="1"/>
  <c r="E6" i="56"/>
  <c r="E7" i="56" s="1"/>
  <c r="E17" i="47" l="1"/>
  <c r="E18" i="47" s="1"/>
  <c r="E19" i="47" s="1"/>
  <c r="E20" i="47" s="1"/>
  <c r="E21" i="47" s="1"/>
  <c r="D21" i="11" l="1"/>
  <c r="J12" i="63" l="1"/>
  <c r="I12" i="63"/>
  <c r="E1" i="66"/>
  <c r="B21" i="11"/>
  <c r="F21" i="11" s="1"/>
  <c r="D12" i="66"/>
  <c r="E12" i="66" s="1"/>
  <c r="C12" i="66"/>
  <c r="E6" i="66"/>
  <c r="E7" i="66" s="1"/>
  <c r="K65" i="38" l="1"/>
  <c r="E18" i="63" l="1"/>
  <c r="K6" i="63" l="1"/>
  <c r="K7" i="63" s="1"/>
  <c r="Q6" i="63"/>
  <c r="K64" i="38"/>
  <c r="D15" i="65" l="1"/>
  <c r="C15" i="65"/>
  <c r="E6" i="65"/>
  <c r="E7" i="65" s="1"/>
  <c r="E15" i="65" l="1"/>
  <c r="E1" i="65" s="1"/>
  <c r="D10" i="11" s="1"/>
  <c r="B10" i="11"/>
  <c r="K63" i="38"/>
  <c r="J23" i="64"/>
  <c r="I23" i="64"/>
  <c r="K6" i="64"/>
  <c r="K7" i="64" s="1"/>
  <c r="E6" i="64"/>
  <c r="E7" i="64" s="1"/>
  <c r="D23" i="64"/>
  <c r="C23" i="64"/>
  <c r="E46" i="13"/>
  <c r="F10" i="11" l="1"/>
  <c r="K23" i="64"/>
  <c r="E23" i="64"/>
  <c r="E22" i="41"/>
  <c r="B3" i="11" l="1"/>
  <c r="E1" i="64"/>
  <c r="D3" i="11" s="1"/>
  <c r="C3" i="11"/>
  <c r="E52" i="25"/>
  <c r="F3" i="11" l="1"/>
  <c r="Q7" i="63"/>
  <c r="Q8" i="63" s="1"/>
  <c r="Q9" i="63" s="1"/>
  <c r="Q10" i="63" s="1"/>
  <c r="Q11" i="63" s="1"/>
  <c r="E6" i="63"/>
  <c r="E7" i="63" s="1"/>
  <c r="E8" i="63" s="1"/>
  <c r="E9" i="63" s="1"/>
  <c r="C10" i="63"/>
  <c r="D10" i="63"/>
  <c r="E10" i="63" s="1"/>
  <c r="D11" i="63" s="1"/>
  <c r="O12" i="63"/>
  <c r="P12" i="63"/>
  <c r="C34" i="63"/>
  <c r="Q12" i="63" l="1"/>
  <c r="K12" i="63"/>
  <c r="C14" i="11" s="1"/>
  <c r="D34" i="63"/>
  <c r="E34" i="63" s="1"/>
  <c r="E12" i="63"/>
  <c r="E13" i="63" s="1"/>
  <c r="E14" i="63" s="1"/>
  <c r="E15" i="63" s="1"/>
  <c r="E16" i="63" s="1"/>
  <c r="E17" i="63" s="1"/>
  <c r="E1" i="63" l="1"/>
  <c r="D14" i="11" s="1"/>
  <c r="B14" i="11"/>
  <c r="E51" i="25"/>
  <c r="E50" i="25"/>
  <c r="F14" i="11" l="1"/>
  <c r="K60" i="38"/>
  <c r="K61" i="38" s="1"/>
  <c r="K62" i="38" s="1"/>
  <c r="E6" i="62" l="1"/>
  <c r="E7" i="62" s="1"/>
  <c r="E8" i="62" s="1"/>
  <c r="E9" i="62" s="1"/>
  <c r="E10" i="62" s="1"/>
  <c r="E11" i="62" s="1"/>
  <c r="E7" i="59" l="1"/>
  <c r="E6" i="59"/>
  <c r="E13" i="46"/>
  <c r="E8" i="54" l="1"/>
  <c r="E9" i="54" s="1"/>
  <c r="E10" i="54" s="1"/>
  <c r="E11" i="54" s="1"/>
  <c r="E6" i="61"/>
  <c r="E7" i="61" s="1"/>
  <c r="E8" i="61" s="1"/>
  <c r="E9" i="61" s="1"/>
  <c r="E21" i="41"/>
  <c r="K59" i="38" l="1"/>
  <c r="D29" i="62" l="1"/>
  <c r="C29" i="62"/>
  <c r="D23" i="61" l="1"/>
  <c r="C23" i="61"/>
  <c r="E6" i="40"/>
  <c r="E20" i="24"/>
  <c r="E21" i="24" s="1"/>
  <c r="E22" i="24" s="1"/>
  <c r="E23" i="24" s="1"/>
  <c r="E24" i="24" s="1"/>
  <c r="E25" i="24" s="1"/>
  <c r="E26" i="24" s="1"/>
  <c r="E27" i="24" s="1"/>
  <c r="E28" i="24" s="1"/>
  <c r="E8" i="24"/>
  <c r="E9" i="24" s="1"/>
  <c r="E10" i="24" s="1"/>
  <c r="E11" i="24" s="1"/>
  <c r="E12" i="24" s="1"/>
  <c r="E13" i="24" s="1"/>
  <c r="E14" i="24" s="1"/>
  <c r="E15" i="24" s="1"/>
  <c r="K10" i="24"/>
  <c r="E18" i="24"/>
  <c r="E19" i="24" s="1"/>
  <c r="K6" i="24"/>
  <c r="K7" i="24" s="1"/>
  <c r="E6" i="24"/>
  <c r="E7" i="24" s="1"/>
  <c r="K13" i="29"/>
  <c r="K14" i="29" s="1"/>
  <c r="K15" i="29" s="1"/>
  <c r="K16" i="29" s="1"/>
  <c r="K17" i="29" s="1"/>
  <c r="K18" i="29" s="1"/>
  <c r="K19" i="29" s="1"/>
  <c r="K20" i="29" s="1"/>
  <c r="K21" i="29" s="1"/>
  <c r="K8" i="29"/>
  <c r="K25" i="29"/>
  <c r="K24" i="29"/>
  <c r="K11" i="29"/>
  <c r="K12" i="29" s="1"/>
  <c r="K7" i="29"/>
  <c r="K6" i="29"/>
  <c r="E17" i="29"/>
  <c r="E18" i="29" s="1"/>
  <c r="E19" i="29" s="1"/>
  <c r="E20" i="29" s="1"/>
  <c r="E21" i="29" s="1"/>
  <c r="E22" i="29" s="1"/>
  <c r="E23" i="29" s="1"/>
  <c r="E24" i="29" s="1"/>
  <c r="E25" i="29" s="1"/>
  <c r="E8" i="29"/>
  <c r="E9" i="29" s="1"/>
  <c r="E10" i="29" s="1"/>
  <c r="E11" i="29" s="1"/>
  <c r="E12" i="29" s="1"/>
  <c r="E28" i="29"/>
  <c r="E29" i="29" s="1"/>
  <c r="E15" i="29"/>
  <c r="E16" i="29" s="1"/>
  <c r="E6" i="29"/>
  <c r="E7" i="29" s="1"/>
  <c r="E6" i="53"/>
  <c r="E7" i="53" s="1"/>
  <c r="L6" i="15"/>
  <c r="L9" i="15"/>
  <c r="E6" i="15"/>
  <c r="E7" i="15" s="1"/>
  <c r="E8" i="15" s="1"/>
  <c r="E9" i="15" s="1"/>
  <c r="E10" i="15" s="1"/>
  <c r="E6" i="43"/>
  <c r="K6" i="25"/>
  <c r="K7" i="25" s="1"/>
  <c r="E6" i="25"/>
  <c r="E7" i="25" s="1"/>
  <c r="E8" i="25" s="1"/>
  <c r="E9" i="25" s="1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K6" i="39"/>
  <c r="K7" i="39" s="1"/>
  <c r="K8" i="39" s="1"/>
  <c r="K9" i="39" s="1"/>
  <c r="K10" i="39" s="1"/>
  <c r="K11" i="39" s="1"/>
  <c r="K12" i="39" s="1"/>
  <c r="K13" i="39" s="1"/>
  <c r="K14" i="39" s="1"/>
  <c r="K15" i="39" s="1"/>
  <c r="K16" i="39" s="1"/>
  <c r="K17" i="39" s="1"/>
  <c r="K18" i="39" s="1"/>
  <c r="K19" i="39" s="1"/>
  <c r="K20" i="39" s="1"/>
  <c r="K21" i="39" s="1"/>
  <c r="K22" i="39" s="1"/>
  <c r="K23" i="39" s="1"/>
  <c r="K24" i="39" s="1"/>
  <c r="K25" i="39" s="1"/>
  <c r="E6" i="39"/>
  <c r="E7" i="39" s="1"/>
  <c r="E8" i="39" s="1"/>
  <c r="E9" i="39" s="1"/>
  <c r="E10" i="39" s="1"/>
  <c r="E11" i="39" s="1"/>
  <c r="E12" i="39" s="1"/>
  <c r="E13" i="39" s="1"/>
  <c r="E14" i="39" s="1"/>
  <c r="E15" i="39" s="1"/>
  <c r="E16" i="39" s="1"/>
  <c r="E17" i="39" s="1"/>
  <c r="E18" i="39" s="1"/>
  <c r="E19" i="39" s="1"/>
  <c r="K55" i="38"/>
  <c r="K56" i="38" s="1"/>
  <c r="K57" i="38" s="1"/>
  <c r="K58" i="38" s="1"/>
  <c r="K8" i="38"/>
  <c r="K9" i="38" s="1"/>
  <c r="K10" i="38" s="1"/>
  <c r="K11" i="38" s="1"/>
  <c r="K12" i="38" s="1"/>
  <c r="K13" i="38" s="1"/>
  <c r="K14" i="38" s="1"/>
  <c r="K15" i="38" s="1"/>
  <c r="K16" i="38" s="1"/>
  <c r="K17" i="38" s="1"/>
  <c r="K18" i="38" s="1"/>
  <c r="K19" i="38" s="1"/>
  <c r="K20" i="38" s="1"/>
  <c r="K21" i="38" s="1"/>
  <c r="K22" i="38" s="1"/>
  <c r="K23" i="38" s="1"/>
  <c r="K24" i="38" s="1"/>
  <c r="K25" i="38" s="1"/>
  <c r="K26" i="38" s="1"/>
  <c r="K27" i="38" s="1"/>
  <c r="K28" i="38" s="1"/>
  <c r="K29" i="38" s="1"/>
  <c r="K30" i="38" s="1"/>
  <c r="K31" i="38" s="1"/>
  <c r="K32" i="38" s="1"/>
  <c r="K33" i="38" s="1"/>
  <c r="K34" i="38" s="1"/>
  <c r="K35" i="38" s="1"/>
  <c r="K36" i="38" s="1"/>
  <c r="K37" i="38" s="1"/>
  <c r="K38" i="38" s="1"/>
  <c r="K39" i="38" s="1"/>
  <c r="K40" i="38" s="1"/>
  <c r="K41" i="38" s="1"/>
  <c r="K42" i="38" s="1"/>
  <c r="K43" i="38" s="1"/>
  <c r="K44" i="38" s="1"/>
  <c r="K45" i="38" s="1"/>
  <c r="K46" i="38" s="1"/>
  <c r="K47" i="38" s="1"/>
  <c r="K48" i="38" s="1"/>
  <c r="K49" i="38" s="1"/>
  <c r="K50" i="38" s="1"/>
  <c r="K53" i="38"/>
  <c r="K54" i="38" s="1"/>
  <c r="K6" i="38"/>
  <c r="K7" i="38" s="1"/>
  <c r="E6" i="38"/>
  <c r="E7" i="38" s="1"/>
  <c r="E8" i="38" s="1"/>
  <c r="E9" i="38" s="1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E20" i="38" s="1"/>
  <c r="E21" i="38" s="1"/>
  <c r="E22" i="38" s="1"/>
  <c r="E23" i="38" s="1"/>
  <c r="E6" i="54"/>
  <c r="E7" i="54" s="1"/>
  <c r="E6" i="48"/>
  <c r="E7" i="48" s="1"/>
  <c r="E8" i="48" s="1"/>
  <c r="E9" i="48" s="1"/>
  <c r="E6" i="47"/>
  <c r="E7" i="47" s="1"/>
  <c r="E8" i="47" s="1"/>
  <c r="E9" i="47" s="1"/>
  <c r="E10" i="47" s="1"/>
  <c r="E11" i="47" s="1"/>
  <c r="E12" i="47" s="1"/>
  <c r="E28" i="13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3" i="13"/>
  <c r="E44" i="13" s="1"/>
  <c r="E45" i="13" s="1"/>
  <c r="E26" i="13"/>
  <c r="E27" i="13" s="1"/>
  <c r="E13" i="13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6" i="13"/>
  <c r="E7" i="13" s="1"/>
  <c r="E8" i="13" s="1"/>
  <c r="E9" i="13" s="1"/>
  <c r="E10" i="13" s="1"/>
  <c r="E8" i="46"/>
  <c r="E12" i="46"/>
  <c r="E11" i="46"/>
  <c r="E6" i="46"/>
  <c r="E7" i="46" s="1"/>
  <c r="E6" i="52"/>
  <c r="E33" i="3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12" i="3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6" i="3"/>
  <c r="E7" i="3" s="1"/>
  <c r="E8" i="3" s="1"/>
  <c r="E9" i="3" s="1"/>
  <c r="E33" i="6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15" i="6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6" i="6"/>
  <c r="E7" i="6" s="1"/>
  <c r="E8" i="6" s="1"/>
  <c r="E9" i="6" s="1"/>
  <c r="E10" i="6" s="1"/>
  <c r="E11" i="6" s="1"/>
  <c r="E12" i="6" s="1"/>
  <c r="E20" i="41"/>
  <c r="E8" i="41"/>
  <c r="E9" i="41" s="1"/>
  <c r="E10" i="41" s="1"/>
  <c r="E11" i="41" s="1"/>
  <c r="E12" i="41" s="1"/>
  <c r="E13" i="41" s="1"/>
  <c r="E14" i="41" s="1"/>
  <c r="E15" i="41" s="1"/>
  <c r="E18" i="41"/>
  <c r="E19" i="41" s="1"/>
  <c r="E6" i="41"/>
  <c r="E7" i="41" s="1"/>
  <c r="K6" i="19"/>
  <c r="K7" i="19" s="1"/>
  <c r="E6" i="19"/>
  <c r="E7" i="19" s="1"/>
  <c r="E8" i="19" s="1"/>
  <c r="E9" i="19" s="1"/>
  <c r="E10" i="19" s="1"/>
  <c r="E11" i="19" s="1"/>
  <c r="E12" i="19" s="1"/>
  <c r="E13" i="19" s="1"/>
  <c r="E14" i="19" s="1"/>
  <c r="Q6" i="51"/>
  <c r="Q7" i="51" s="1"/>
  <c r="Q8" i="51" s="1"/>
  <c r="Q9" i="51" s="1"/>
  <c r="Q10" i="51" s="1"/>
  <c r="Q11" i="51" s="1"/>
  <c r="Q12" i="51" s="1"/>
  <c r="Q13" i="51" s="1"/>
  <c r="Q14" i="51" s="1"/>
  <c r="Q15" i="51" s="1"/>
  <c r="Q16" i="51" s="1"/>
  <c r="Q17" i="51" s="1"/>
  <c r="Q18" i="51" s="1"/>
  <c r="Q19" i="51" s="1"/>
  <c r="Q20" i="51" s="1"/>
  <c r="Q21" i="51" s="1"/>
  <c r="Q22" i="51" s="1"/>
  <c r="Q23" i="51" s="1"/>
  <c r="Q24" i="51" s="1"/>
  <c r="Q25" i="51" s="1"/>
  <c r="Q26" i="51" s="1"/>
  <c r="K6" i="51"/>
  <c r="K7" i="51" s="1"/>
  <c r="K8" i="51" s="1"/>
  <c r="E6" i="51"/>
  <c r="E7" i="51" s="1"/>
  <c r="E8" i="51" s="1"/>
  <c r="E9" i="51" s="1"/>
  <c r="E10" i="51" s="1"/>
  <c r="E23" i="61" l="1"/>
  <c r="E1" i="61" s="1"/>
  <c r="D5" i="11" s="1"/>
  <c r="E1" i="62"/>
  <c r="D12" i="11" s="1"/>
  <c r="B12" i="11"/>
  <c r="B5" i="11"/>
  <c r="J52" i="38"/>
  <c r="K51" i="38"/>
  <c r="F5" i="11" l="1"/>
  <c r="F12" i="11"/>
  <c r="D12" i="59"/>
  <c r="E12" i="59" s="1"/>
  <c r="E1" i="59" s="1"/>
  <c r="D11" i="11" s="1"/>
  <c r="C12" i="59"/>
  <c r="D36" i="11"/>
  <c r="B36" i="11"/>
  <c r="D12" i="58"/>
  <c r="E12" i="58" s="1"/>
  <c r="E1" i="58" s="1"/>
  <c r="C12" i="58"/>
  <c r="B11" i="11" l="1"/>
  <c r="F11" i="11" s="1"/>
  <c r="D12" i="56"/>
  <c r="E12" i="56" s="1"/>
  <c r="E1" i="56" s="1"/>
  <c r="D25" i="11" s="1"/>
  <c r="C12" i="56"/>
  <c r="B25" i="11" l="1"/>
  <c r="F25" i="11" s="1"/>
  <c r="B2" i="11"/>
  <c r="F2" i="11" s="1"/>
  <c r="I14" i="24"/>
  <c r="J11" i="24"/>
  <c r="K11" i="24" s="1"/>
  <c r="J12" i="24" s="1"/>
  <c r="K13" i="24" s="1"/>
  <c r="I11" i="24"/>
  <c r="J14" i="24" l="1"/>
  <c r="B50" i="11"/>
  <c r="D13" i="14"/>
  <c r="E1" i="36" l="1"/>
  <c r="D11" i="35"/>
  <c r="C11" i="35"/>
  <c r="C13" i="43" l="1"/>
  <c r="D7" i="43"/>
  <c r="E7" i="43" s="1"/>
  <c r="D8" i="43" s="1"/>
  <c r="D13" i="43" s="1"/>
  <c r="C7" i="43"/>
  <c r="C28" i="52"/>
  <c r="D7" i="52"/>
  <c r="E7" i="52" s="1"/>
  <c r="D8" i="52" s="1"/>
  <c r="E9" i="52" s="1"/>
  <c r="E10" i="52" s="1"/>
  <c r="E11" i="52" s="1"/>
  <c r="E12" i="52" s="1"/>
  <c r="E13" i="52" s="1"/>
  <c r="E14" i="52" s="1"/>
  <c r="E15" i="52" s="1"/>
  <c r="E16" i="52" s="1"/>
  <c r="E17" i="52" s="1"/>
  <c r="E18" i="52" s="1"/>
  <c r="E19" i="52" s="1"/>
  <c r="E20" i="52" s="1"/>
  <c r="C7" i="52"/>
  <c r="D28" i="52" l="1"/>
  <c r="C26" i="54"/>
  <c r="D26" i="54" l="1"/>
  <c r="E26" i="54" s="1"/>
  <c r="E1" i="54" s="1"/>
  <c r="I26" i="29"/>
  <c r="J22" i="29"/>
  <c r="I22" i="29"/>
  <c r="D17" i="11" l="1"/>
  <c r="B17" i="11"/>
  <c r="C14" i="49"/>
  <c r="D9" i="49"/>
  <c r="C9" i="49"/>
  <c r="C29" i="48"/>
  <c r="D10" i="48"/>
  <c r="C10" i="48"/>
  <c r="F17" i="11" l="1"/>
  <c r="E9" i="49"/>
  <c r="D10" i="49" s="1"/>
  <c r="D14" i="49" s="1"/>
  <c r="E10" i="48"/>
  <c r="D11" i="48" s="1"/>
  <c r="C22" i="47"/>
  <c r="D13" i="47"/>
  <c r="C13" i="47"/>
  <c r="C61" i="13"/>
  <c r="C41" i="13"/>
  <c r="D18" i="46"/>
  <c r="C18" i="46"/>
  <c r="D9" i="46"/>
  <c r="C9" i="46"/>
  <c r="C72" i="3"/>
  <c r="D56" i="3"/>
  <c r="C56" i="3"/>
  <c r="C68" i="6"/>
  <c r="D48" i="6"/>
  <c r="C48" i="6"/>
  <c r="E12" i="48" l="1"/>
  <c r="E13" i="48" s="1"/>
  <c r="E14" i="48" s="1"/>
  <c r="E15" i="48" s="1"/>
  <c r="E16" i="48" s="1"/>
  <c r="E17" i="48" s="1"/>
  <c r="E18" i="48" s="1"/>
  <c r="E19" i="48" s="1"/>
  <c r="E20" i="48" s="1"/>
  <c r="E21" i="48" s="1"/>
  <c r="D29" i="48"/>
  <c r="E29" i="48" s="1"/>
  <c r="E13" i="47"/>
  <c r="D14" i="47" s="1"/>
  <c r="E9" i="46"/>
  <c r="D10" i="46" s="1"/>
  <c r="E56" i="3"/>
  <c r="E58" i="3" s="1"/>
  <c r="E59" i="3" s="1"/>
  <c r="E60" i="3" s="1"/>
  <c r="E61" i="3" s="1"/>
  <c r="E62" i="3" s="1"/>
  <c r="E63" i="3" s="1"/>
  <c r="E64" i="3" s="1"/>
  <c r="E48" i="6"/>
  <c r="D49" i="6" s="1"/>
  <c r="E15" i="47" l="1"/>
  <c r="E16" i="47" s="1"/>
  <c r="D72" i="3"/>
  <c r="D68" i="6"/>
  <c r="E50" i="6"/>
  <c r="E51" i="6" s="1"/>
  <c r="E52" i="6" s="1"/>
  <c r="E53" i="6" s="1"/>
  <c r="E54" i="6" s="1"/>
  <c r="E55" i="6" s="1"/>
  <c r="E56" i="6" s="1"/>
  <c r="E57" i="6" s="1"/>
  <c r="E58" i="6" s="1"/>
  <c r="E59" i="6" s="1"/>
  <c r="C35" i="41"/>
  <c r="D16" i="41"/>
  <c r="C16" i="41"/>
  <c r="E16" i="41" l="1"/>
  <c r="D17" i="41" s="1"/>
  <c r="D35" i="41" s="1"/>
  <c r="C13" i="44"/>
  <c r="D10" i="44"/>
  <c r="C10" i="44"/>
  <c r="E10" i="44" l="1"/>
  <c r="D11" i="44" s="1"/>
  <c r="D13" i="44" s="1"/>
  <c r="C51" i="19" l="1"/>
  <c r="C44" i="19"/>
  <c r="D20" i="27"/>
  <c r="D26" i="27"/>
  <c r="C26" i="27"/>
  <c r="C20" i="27"/>
  <c r="E20" i="27" l="1"/>
  <c r="D21" i="27" s="1"/>
  <c r="C27" i="51"/>
  <c r="D11" i="51"/>
  <c r="C11" i="51"/>
  <c r="E11" i="51" l="1"/>
  <c r="D12" i="51" s="1"/>
  <c r="C36" i="15"/>
  <c r="C31" i="15"/>
  <c r="D27" i="51" l="1"/>
  <c r="E13" i="51"/>
  <c r="E14" i="51" s="1"/>
  <c r="E15" i="51" s="1"/>
  <c r="E16" i="51" s="1"/>
  <c r="E17" i="51" s="1"/>
  <c r="E18" i="51" s="1"/>
  <c r="E19" i="51" s="1"/>
  <c r="E20" i="51" s="1"/>
  <c r="E21" i="51" s="1"/>
  <c r="C14" i="53"/>
  <c r="D8" i="53"/>
  <c r="C8" i="53"/>
  <c r="C53" i="25"/>
  <c r="C46" i="25"/>
  <c r="E8" i="53" l="1"/>
  <c r="D9" i="53" s="1"/>
  <c r="D14" i="53" s="1"/>
  <c r="I76" i="39" l="1"/>
  <c r="J26" i="39"/>
  <c r="I26" i="39"/>
  <c r="C76" i="39"/>
  <c r="C49" i="39"/>
  <c r="K26" i="39" l="1"/>
  <c r="J27" i="39" s="1"/>
  <c r="C94" i="38"/>
  <c r="C51" i="38"/>
  <c r="J76" i="39" l="1"/>
  <c r="K28" i="39"/>
  <c r="K29" i="39" s="1"/>
  <c r="K30" i="39" s="1"/>
  <c r="K31" i="39" s="1"/>
  <c r="K32" i="39" s="1"/>
  <c r="K33" i="39" s="1"/>
  <c r="K34" i="39" s="1"/>
  <c r="K35" i="39" s="1"/>
  <c r="K36" i="39" s="1"/>
  <c r="K37" i="39" s="1"/>
  <c r="K38" i="39" s="1"/>
  <c r="K39" i="39" s="1"/>
  <c r="K40" i="39" s="1"/>
  <c r="K41" i="39" s="1"/>
  <c r="K42" i="39" s="1"/>
  <c r="K43" i="39" s="1"/>
  <c r="K44" i="39" s="1"/>
  <c r="K45" i="39" s="1"/>
  <c r="C33" i="29"/>
  <c r="D26" i="29"/>
  <c r="C26" i="29"/>
  <c r="I94" i="38"/>
  <c r="J51" i="38"/>
  <c r="J94" i="38" s="1"/>
  <c r="I51" i="38"/>
  <c r="K22" i="29" l="1"/>
  <c r="J23" i="29" s="1"/>
  <c r="J26" i="29" s="1"/>
  <c r="E26" i="29"/>
  <c r="D27" i="29" s="1"/>
  <c r="D33" i="29" s="1"/>
  <c r="D16" i="14"/>
  <c r="E14" i="53" l="1"/>
  <c r="D31" i="11" l="1"/>
  <c r="E1" i="53"/>
  <c r="B31" i="11"/>
  <c r="F31" i="11" l="1"/>
  <c r="E28" i="52"/>
  <c r="E1" i="52" s="1"/>
  <c r="O27" i="51"/>
  <c r="P27" i="51"/>
  <c r="I11" i="51"/>
  <c r="J11" i="51"/>
  <c r="K11" i="51" l="1"/>
  <c r="C27" i="11" s="1"/>
  <c r="D8" i="11"/>
  <c r="B8" i="11"/>
  <c r="E27" i="51"/>
  <c r="B27" i="11" s="1"/>
  <c r="Q27" i="51"/>
  <c r="F8" i="11" l="1"/>
  <c r="E1" i="51"/>
  <c r="D27" i="11" s="1"/>
  <c r="F27" i="11" s="1"/>
  <c r="E13" i="44"/>
  <c r="E1" i="44" s="1"/>
  <c r="D40" i="11" s="1"/>
  <c r="E13" i="43"/>
  <c r="E1" i="43" s="1"/>
  <c r="D29" i="11" s="1"/>
  <c r="E14" i="49" l="1"/>
  <c r="E1" i="49" s="1"/>
  <c r="D39" i="11" s="1"/>
  <c r="E22" i="47"/>
  <c r="E1" i="47" s="1"/>
  <c r="D28" i="11" s="1"/>
  <c r="E18" i="46"/>
  <c r="B26" i="11" s="1"/>
  <c r="B28" i="11"/>
  <c r="B40" i="11"/>
  <c r="B29" i="11"/>
  <c r="F29" i="11" s="1"/>
  <c r="F28" i="11" l="1"/>
  <c r="E1" i="48"/>
  <c r="D13" i="11" s="1"/>
  <c r="B39" i="11"/>
  <c r="B13" i="11"/>
  <c r="E1" i="46"/>
  <c r="D26" i="11" s="1"/>
  <c r="F26" i="11" s="1"/>
  <c r="F13" i="11" l="1"/>
  <c r="D31" i="24"/>
  <c r="C31" i="24"/>
  <c r="D22" i="2" l="1"/>
  <c r="C22" i="2"/>
  <c r="E68" i="6" l="1"/>
  <c r="D31" i="6"/>
  <c r="C31" i="6"/>
  <c r="D13" i="6"/>
  <c r="C13" i="6"/>
  <c r="E13" i="6" s="1"/>
  <c r="B6" i="11" l="1"/>
  <c r="E1" i="6"/>
  <c r="E31" i="6"/>
  <c r="E35" i="41"/>
  <c r="E1" i="41" s="1"/>
  <c r="D4" i="11" s="1"/>
  <c r="B4" i="11" l="1"/>
  <c r="F4" i="11" s="1"/>
  <c r="D11" i="40"/>
  <c r="C11" i="40"/>
  <c r="E11" i="40" l="1"/>
  <c r="E1" i="40" s="1"/>
  <c r="D34" i="11" s="1"/>
  <c r="B34" i="11"/>
  <c r="D27" i="23"/>
  <c r="C27" i="23"/>
  <c r="F34" i="11" l="1"/>
  <c r="D13" i="21"/>
  <c r="E13" i="21" s="1"/>
  <c r="E1" i="21" s="1"/>
  <c r="C13" i="21"/>
  <c r="D8" i="21"/>
  <c r="E8" i="21" s="1"/>
  <c r="C8" i="21"/>
  <c r="B46" i="11" l="1"/>
  <c r="E22" i="2"/>
  <c r="D13" i="2"/>
  <c r="E13" i="2" s="1"/>
  <c r="C13" i="2"/>
  <c r="E1" i="2" l="1"/>
  <c r="B45" i="11"/>
  <c r="D11" i="23"/>
  <c r="E11" i="23" s="1"/>
  <c r="C11" i="23"/>
  <c r="E27" i="23" l="1"/>
  <c r="D17" i="16"/>
  <c r="E17" i="16" s="1"/>
  <c r="C17" i="16"/>
  <c r="D9" i="16"/>
  <c r="E9" i="16" s="1"/>
  <c r="C9" i="16"/>
  <c r="E1" i="16" l="1"/>
  <c r="B43" i="11"/>
  <c r="E1" i="23"/>
  <c r="B44" i="11"/>
  <c r="D44" i="11"/>
  <c r="D43" i="11"/>
  <c r="D28" i="20"/>
  <c r="C28" i="20"/>
  <c r="J9" i="20"/>
  <c r="I9" i="20"/>
  <c r="D17" i="20"/>
  <c r="E17" i="20" s="1"/>
  <c r="C17" i="20"/>
  <c r="K9" i="20" l="1"/>
  <c r="C42" i="11" s="1"/>
  <c r="E28" i="20"/>
  <c r="B42" i="11" s="1"/>
  <c r="E1" i="20" l="1"/>
  <c r="J8" i="19"/>
  <c r="I8" i="19"/>
  <c r="D15" i="19"/>
  <c r="C15" i="19"/>
  <c r="K8" i="19" l="1"/>
  <c r="C35" i="11" s="1"/>
  <c r="E15" i="19"/>
  <c r="D16" i="19" s="1"/>
  <c r="D44" i="19" l="1"/>
  <c r="E44" i="19" s="1"/>
  <c r="D45" i="19" s="1"/>
  <c r="E17" i="19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D33" i="22"/>
  <c r="C33" i="22"/>
  <c r="D24" i="22"/>
  <c r="E24" i="22" s="1"/>
  <c r="C24" i="22"/>
  <c r="D13" i="22"/>
  <c r="C13" i="22"/>
  <c r="D51" i="19" l="1"/>
  <c r="E51" i="19" s="1"/>
  <c r="E46" i="19"/>
  <c r="E47" i="19" s="1"/>
  <c r="E48" i="19" s="1"/>
  <c r="E49" i="19" s="1"/>
  <c r="E50" i="19" s="1"/>
  <c r="E13" i="22"/>
  <c r="E33" i="22"/>
  <c r="E1" i="22" s="1"/>
  <c r="K10" i="15"/>
  <c r="J10" i="15"/>
  <c r="D11" i="15"/>
  <c r="E11" i="15" s="1"/>
  <c r="D12" i="15" s="1"/>
  <c r="C11" i="15"/>
  <c r="K7" i="15"/>
  <c r="J7" i="15"/>
  <c r="B35" i="11" l="1"/>
  <c r="E1" i="19"/>
  <c r="D31" i="15"/>
  <c r="E31" i="15" s="1"/>
  <c r="D32" i="15" s="1"/>
  <c r="E13" i="15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B41" i="11"/>
  <c r="L7" i="15"/>
  <c r="L10" i="15"/>
  <c r="C30" i="11" s="1"/>
  <c r="D36" i="15" l="1"/>
  <c r="E36" i="15" s="1"/>
  <c r="E1" i="15" s="1"/>
  <c r="E33" i="15"/>
  <c r="E26" i="27"/>
  <c r="E1" i="27" s="1"/>
  <c r="B30" i="11"/>
  <c r="C24" i="13"/>
  <c r="D11" i="13"/>
  <c r="C11" i="13"/>
  <c r="D12" i="13" l="1"/>
  <c r="B38" i="11"/>
  <c r="E33" i="29"/>
  <c r="D13" i="29"/>
  <c r="E13" i="29" s="1"/>
  <c r="C13" i="29"/>
  <c r="J9" i="29"/>
  <c r="I9" i="29"/>
  <c r="D24" i="13" l="1"/>
  <c r="K9" i="29"/>
  <c r="K26" i="29"/>
  <c r="C32" i="11" s="1"/>
  <c r="B32" i="11"/>
  <c r="J11" i="25"/>
  <c r="I11" i="25"/>
  <c r="D20" i="25"/>
  <c r="E20" i="25" s="1"/>
  <c r="D21" i="25" s="1"/>
  <c r="C20" i="25"/>
  <c r="E22" i="25" l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D46" i="25"/>
  <c r="E46" i="25" s="1"/>
  <c r="D47" i="25" s="1"/>
  <c r="K11" i="25"/>
  <c r="C37" i="11" s="1"/>
  <c r="E24" i="13"/>
  <c r="D25" i="13" s="1"/>
  <c r="E1" i="29"/>
  <c r="D53" i="25" l="1"/>
  <c r="E53" i="25" s="1"/>
  <c r="E48" i="25"/>
  <c r="E49" i="25" s="1"/>
  <c r="D41" i="13"/>
  <c r="D24" i="14"/>
  <c r="C24" i="14"/>
  <c r="D12" i="14"/>
  <c r="E12" i="14" s="1"/>
  <c r="C12" i="14"/>
  <c r="B37" i="11" l="1"/>
  <c r="E1" i="25"/>
  <c r="E41" i="13"/>
  <c r="E24" i="14"/>
  <c r="E1" i="14" s="1"/>
  <c r="D31" i="3"/>
  <c r="C31" i="3"/>
  <c r="D10" i="3"/>
  <c r="C10" i="3"/>
  <c r="E31" i="3" l="1"/>
  <c r="D42" i="13"/>
  <c r="B24" i="11"/>
  <c r="E10" i="3"/>
  <c r="E72" i="3"/>
  <c r="D16" i="24"/>
  <c r="E16" i="24" s="1"/>
  <c r="C16" i="24"/>
  <c r="J8" i="24"/>
  <c r="I8" i="24"/>
  <c r="K14" i="24" l="1"/>
  <c r="C33" i="11" s="1"/>
  <c r="K8" i="24"/>
  <c r="D61" i="13"/>
  <c r="E31" i="24"/>
  <c r="E1" i="3"/>
  <c r="B7" i="11"/>
  <c r="E61" i="13" l="1"/>
  <c r="E1" i="24"/>
  <c r="B33" i="11"/>
  <c r="D6" i="11"/>
  <c r="F6" i="11" s="1"/>
  <c r="D21" i="39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D20" i="39"/>
  <c r="C20" i="39"/>
  <c r="E1" i="13" l="1"/>
  <c r="B9" i="11"/>
  <c r="D49" i="39"/>
  <c r="E49" i="39" s="1"/>
  <c r="D50" i="39" s="1"/>
  <c r="K76" i="39"/>
  <c r="C16" i="11" s="1"/>
  <c r="E20" i="39"/>
  <c r="D24" i="38"/>
  <c r="C24" i="38"/>
  <c r="D76" i="39" l="1"/>
  <c r="E76" i="39" s="1"/>
  <c r="B16" i="11" s="1"/>
  <c r="E51" i="39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24" i="38"/>
  <c r="D25" i="38" s="1"/>
  <c r="K94" i="38"/>
  <c r="C15" i="11" s="1"/>
  <c r="C51" i="11" s="1"/>
  <c r="E1" i="39" l="1"/>
  <c r="D16" i="11" s="1"/>
  <c r="F16" i="11" s="1"/>
  <c r="E26" i="38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D51" i="38"/>
  <c r="E51" i="38" s="1"/>
  <c r="D52" i="38" s="1"/>
  <c r="C13" i="36"/>
  <c r="D7" i="36"/>
  <c r="C7" i="36"/>
  <c r="E53" i="38" l="1"/>
  <c r="E54" i="38" s="1"/>
  <c r="E55" i="38" s="1"/>
  <c r="E56" i="38" s="1"/>
  <c r="E57" i="38" s="1"/>
  <c r="E58" i="38" s="1"/>
  <c r="E59" i="38" s="1"/>
  <c r="E60" i="38" s="1"/>
  <c r="D94" i="38"/>
  <c r="E94" i="38" s="1"/>
  <c r="D31" i="33"/>
  <c r="C31" i="33"/>
  <c r="D24" i="34"/>
  <c r="C24" i="34"/>
  <c r="D21" i="34"/>
  <c r="C21" i="34"/>
  <c r="D12" i="34"/>
  <c r="C12" i="34"/>
  <c r="B15" i="11" l="1"/>
  <c r="E1" i="38"/>
  <c r="D15" i="11" s="1"/>
  <c r="F15" i="11" s="1"/>
  <c r="E24" i="34"/>
  <c r="E7" i="36"/>
  <c r="D8" i="36" s="1"/>
  <c r="D13" i="36" s="1"/>
  <c r="E13" i="36" s="1"/>
  <c r="D50" i="11"/>
  <c r="E11" i="35"/>
  <c r="E12" i="34"/>
  <c r="E21" i="34"/>
  <c r="B49" i="11" l="1"/>
  <c r="E1" i="35"/>
  <c r="D49" i="11" s="1"/>
  <c r="B48" i="11"/>
  <c r="E1" i="34"/>
  <c r="D48" i="11" s="1"/>
  <c r="D28" i="33"/>
  <c r="C28" i="33"/>
  <c r="D10" i="33"/>
  <c r="C10" i="33"/>
  <c r="E31" i="33" l="1"/>
  <c r="E28" i="33"/>
  <c r="E10" i="33"/>
  <c r="B47" i="11" l="1"/>
  <c r="B51" i="11" s="1"/>
  <c r="E1" i="33"/>
  <c r="D47" i="11" s="1"/>
  <c r="D41" i="11"/>
  <c r="D46" i="11"/>
  <c r="D38" i="11" l="1"/>
  <c r="D32" i="11"/>
  <c r="F32" i="11" s="1"/>
  <c r="D33" i="11"/>
  <c r="F33" i="11" s="1"/>
  <c r="D37" i="11"/>
  <c r="D42" i="11" l="1"/>
  <c r="D35" i="11"/>
  <c r="D30" i="11" l="1"/>
  <c r="F30" i="11" s="1"/>
  <c r="D24" i="11" l="1"/>
  <c r="F24" i="11" s="1"/>
  <c r="D9" i="11" l="1"/>
  <c r="F9" i="11" s="1"/>
  <c r="J15" i="12"/>
  <c r="K15" i="12" s="1"/>
  <c r="I15" i="12"/>
  <c r="D15" i="12"/>
  <c r="C15" i="12"/>
  <c r="V12" i="12"/>
  <c r="W12" i="12" s="1"/>
  <c r="U12" i="12"/>
  <c r="P12" i="12"/>
  <c r="Q12" i="12" s="1"/>
  <c r="O12" i="12"/>
  <c r="E15" i="12"/>
  <c r="E1" i="12" l="1"/>
  <c r="D45" i="11" l="1"/>
  <c r="D7" i="11"/>
  <c r="D51" i="11" l="1"/>
  <c r="F7" i="11"/>
</calcChain>
</file>

<file path=xl/sharedStrings.xml><?xml version="1.0" encoding="utf-8"?>
<sst xmlns="http://schemas.openxmlformats.org/spreadsheetml/2006/main" count="1767" uniqueCount="1061">
  <si>
    <t>佣金详情</t>
    <phoneticPr fontId="6" type="noConversion"/>
  </si>
  <si>
    <r>
      <rPr>
        <sz val="11"/>
        <color theme="1"/>
        <rFont val="宋体"/>
        <family val="3"/>
        <charset val="134"/>
      </rPr>
      <t>日期</t>
    </r>
  </si>
  <si>
    <r>
      <rPr>
        <sz val="11"/>
        <color theme="1"/>
        <rFont val="宋体"/>
        <family val="3"/>
        <charset val="134"/>
      </rPr>
      <t>摘要</t>
    </r>
  </si>
  <si>
    <r>
      <rPr>
        <sz val="11"/>
        <color theme="1"/>
        <rFont val="宋体"/>
        <family val="3"/>
        <charset val="134"/>
      </rPr>
      <t>借方</t>
    </r>
  </si>
  <si>
    <t>贷方</t>
  </si>
  <si>
    <r>
      <rPr>
        <sz val="11"/>
        <color theme="1"/>
        <rFont val="宋体"/>
        <family val="3"/>
        <charset val="134"/>
      </rPr>
      <t>余额</t>
    </r>
  </si>
  <si>
    <t>内部业务员报销</t>
    <phoneticPr fontId="6" type="noConversion"/>
  </si>
  <si>
    <t>内部业务员工资</t>
    <phoneticPr fontId="6" type="noConversion"/>
  </si>
  <si>
    <t>业务员往来账总余额</t>
  </si>
  <si>
    <t>业务员担保</t>
  </si>
  <si>
    <r>
      <rPr>
        <sz val="11"/>
        <color rgb="FFFF0000"/>
        <rFont val="宋体"/>
        <family val="3"/>
        <charset val="134"/>
      </rPr>
      <t>日期</t>
    </r>
  </si>
  <si>
    <r>
      <rPr>
        <sz val="11"/>
        <color rgb="FFFF0000"/>
        <rFont val="宋体"/>
        <family val="3"/>
        <charset val="134"/>
      </rPr>
      <t>摘要</t>
    </r>
  </si>
  <si>
    <r>
      <rPr>
        <sz val="11"/>
        <color rgb="FFFF0000"/>
        <rFont val="宋体"/>
        <family val="3"/>
        <charset val="134"/>
      </rPr>
      <t>借方</t>
    </r>
  </si>
  <si>
    <r>
      <rPr>
        <sz val="11"/>
        <color rgb="FFFF0000"/>
        <rFont val="宋体"/>
        <family val="3"/>
        <charset val="134"/>
      </rPr>
      <t>余额</t>
    </r>
  </si>
  <si>
    <t>DIANA</t>
    <phoneticPr fontId="6" type="noConversion"/>
  </si>
  <si>
    <t>计提2022-2月普通业务员佣金</t>
  </si>
  <si>
    <t>摘要</t>
    <phoneticPr fontId="6" type="noConversion"/>
  </si>
  <si>
    <t>日期</t>
    <phoneticPr fontId="6" type="noConversion"/>
  </si>
  <si>
    <t>计提2022-1月普通业务员佣金</t>
  </si>
  <si>
    <t>计提2022-3月普通业务员佣金</t>
  </si>
  <si>
    <t>丁森辉</t>
    <phoneticPr fontId="6" type="noConversion"/>
  </si>
  <si>
    <t>员工欠款</t>
    <phoneticPr fontId="6" type="noConversion"/>
  </si>
  <si>
    <t>多交款部分25.74转业务员应付佣金</t>
  </si>
  <si>
    <t>天浩</t>
    <phoneticPr fontId="6" type="noConversion"/>
  </si>
  <si>
    <t>王充</t>
    <phoneticPr fontId="6" type="noConversion"/>
  </si>
  <si>
    <t>周圆圆</t>
    <phoneticPr fontId="6" type="noConversion"/>
  </si>
  <si>
    <t>金敢峰挂账现金转出核销应收款</t>
  </si>
  <si>
    <t>吴银玲代金敢峰交款  没有核销明细</t>
  </si>
  <si>
    <t>合计</t>
    <phoneticPr fontId="6" type="noConversion"/>
  </si>
  <si>
    <t>业务员往来账总余额</t>
    <phoneticPr fontId="6" type="noConversion"/>
  </si>
  <si>
    <t>12月退单</t>
  </si>
  <si>
    <t>活动礼品</t>
  </si>
  <si>
    <t>支付佣金</t>
  </si>
  <si>
    <t>已经付佣金</t>
  </si>
  <si>
    <t>活动折现</t>
  </si>
  <si>
    <t>佣金及活动折现和返点金额</t>
  </si>
  <si>
    <t xml:space="preserve">应付AB </t>
  </si>
  <si>
    <t>还给公司（邹惊鸿领走）2000欧</t>
  </si>
  <si>
    <t>陈苏勇2020.01.01-2021.01.30销售额</t>
  </si>
  <si>
    <t>丁森辉2020.01.01-2021.01.30销售额</t>
  </si>
  <si>
    <t>林显斌2020.01.01-2021.01.30销售额</t>
  </si>
  <si>
    <t>期初余额</t>
    <phoneticPr fontId="6" type="noConversion"/>
  </si>
  <si>
    <t>期初余额</t>
    <phoneticPr fontId="10" type="noConversion"/>
  </si>
  <si>
    <t>longlongcai客人少付，挂账在个人佣金上</t>
  </si>
  <si>
    <t>补提2022-1月普通业务员佣金</t>
  </si>
  <si>
    <t>周圆圆领12月部分佣金</t>
  </si>
  <si>
    <t>周圆圆领1月佣金</t>
  </si>
  <si>
    <t>补登记2021.12.3领佣金500</t>
  </si>
  <si>
    <t>周圆圆领佣金</t>
  </si>
  <si>
    <t>原来挂在朱贝个人往来账</t>
  </si>
  <si>
    <t>支付朱贝垫老货架</t>
  </si>
  <si>
    <t>陈姿彩交货款不足部分佣金抵扣</t>
  </si>
  <si>
    <t>陈姿彩领取佣金交货款</t>
  </si>
  <si>
    <t>黄炳臻交款AUE22 0164扣佣金补回差额6.48元，交款391.03</t>
  </si>
  <si>
    <t>补提黄炳臻2022-2月佣金</t>
  </si>
  <si>
    <t>黄炳臻（开发新客户使用）AUE22/0986 0987销售退单，钱业务员已退给客人，账挂在业务员名下</t>
  </si>
  <si>
    <t>期初余额</t>
  </si>
  <si>
    <t>结算佣金用来抵扣货款</t>
  </si>
  <si>
    <t>代买手机1430，实际是销账YAOSEN YE货款，和JUAN 不相干</t>
  </si>
  <si>
    <t>用佣金来结算货款</t>
  </si>
  <si>
    <t>三星手机活动礼品垫付</t>
    <phoneticPr fontId="6" type="noConversion"/>
  </si>
  <si>
    <t>朱贝多交的现金挂在陈姿彩名下</t>
    <phoneticPr fontId="6" type="noConversion"/>
  </si>
  <si>
    <t>补登记2021.11.29陈姿彩交现金2542.93，没有明细，挂员工欠款陈姿彩。2022年2月14日刘晓旭代陈姿彩交款，补交明细，将该款转回交款。</t>
    <phoneticPr fontId="6" type="noConversion"/>
  </si>
  <si>
    <t>刘晓旭收到朱贝现金款，没有明细，挂在陈姿彩名下</t>
    <phoneticPr fontId="6" type="noConversion"/>
  </si>
  <si>
    <t>陈苏勇领取8月份佣金，现金支付</t>
    <phoneticPr fontId="6" type="noConversion"/>
  </si>
  <si>
    <t>陈苏勇领取佣金，现金支付</t>
    <phoneticPr fontId="6" type="noConversion"/>
  </si>
  <si>
    <t>陈苏勇垫钱帮客户MERCA ROOM 2021 S.L买手机</t>
    <phoneticPr fontId="6" type="noConversion"/>
  </si>
  <si>
    <t>计提2021-6月普通业务员佣金</t>
  </si>
  <si>
    <t>计提2021-7月普通业务员佣金</t>
  </si>
  <si>
    <t>计提2021-8月普通业务员佣金</t>
  </si>
  <si>
    <t>计提2021-9月普通业务员佣金</t>
  </si>
  <si>
    <t>计提2021-10月普通业务员佣金</t>
  </si>
  <si>
    <t>计提2021-11月普通业务员佣金</t>
  </si>
  <si>
    <t>计提2021-12月普通业务员佣金</t>
  </si>
  <si>
    <t>计提2021-1月普通业务员佣金</t>
  </si>
  <si>
    <t>计提2021-2月普通业务员佣金</t>
  </si>
  <si>
    <t>计提2021-3月普通业务员佣金</t>
  </si>
  <si>
    <t>计提2021-4月普通业务员佣金</t>
  </si>
  <si>
    <t>计提2021-5月普通业务员佣金</t>
  </si>
  <si>
    <t>计提2020-10月普通业务员佣金</t>
  </si>
  <si>
    <t>计提2020-11月普通业务员佣金</t>
  </si>
  <si>
    <t>计提2020-12月普通业务员佣金</t>
  </si>
  <si>
    <t>陈苏勇领取6月份佣金，现金支付</t>
    <phoneticPr fontId="6" type="noConversion"/>
  </si>
  <si>
    <t>丁小伟领取佣金，现金支付</t>
  </si>
  <si>
    <t>李田交货款多余的钱算厉龙杰的佣金</t>
    <phoneticPr fontId="6" type="noConversion"/>
  </si>
  <si>
    <t>黄星华领取佣金，现金支付</t>
  </si>
  <si>
    <t>李田代芯晴现金交款没有提交明细后补，暂挂芯晴往来</t>
    <phoneticPr fontId="6" type="noConversion"/>
  </si>
  <si>
    <t>计提2021-6月普通业务员佣金第二部分</t>
  </si>
  <si>
    <t>计提2021-6月普通业务员佣金第三部分</t>
  </si>
  <si>
    <t>计提2020-7月普通业务员佣金</t>
  </si>
  <si>
    <t>计提2020-8月普通业务员佣金</t>
  </si>
  <si>
    <t>应付10月佣金</t>
  </si>
  <si>
    <t>2020.11.27已付佣金</t>
  </si>
  <si>
    <t>应付2021.3月佣金</t>
  </si>
  <si>
    <t>付货款现金不够了，用佣金抵扣</t>
  </si>
  <si>
    <t>已付佣金</t>
    <phoneticPr fontId="6" type="noConversion"/>
  </si>
  <si>
    <t>计提2021-12月普通业务员佣金</t>
    <phoneticPr fontId="6" type="noConversion"/>
  </si>
  <si>
    <t>支付周天龙12月份和1月份截至2022.01.17佣金</t>
    <phoneticPr fontId="6" type="noConversion"/>
  </si>
  <si>
    <t>周天龙</t>
    <phoneticPr fontId="6" type="noConversion"/>
  </si>
  <si>
    <t>叶建南</t>
    <phoneticPr fontId="6" type="noConversion"/>
  </si>
  <si>
    <t>计提2020-9月普通业务员佣金</t>
  </si>
  <si>
    <t>于点</t>
    <phoneticPr fontId="6" type="noConversion"/>
  </si>
  <si>
    <t>应付2021年6月佣金</t>
  </si>
  <si>
    <t>应付2021年7月佣金</t>
  </si>
  <si>
    <t>应付2021年8月佣金</t>
  </si>
  <si>
    <t>应付2021年9月佣金</t>
  </si>
  <si>
    <t>已经支付</t>
  </si>
  <si>
    <t>应付2021.2.月佣金</t>
  </si>
  <si>
    <t>应付业务员佣金</t>
  </si>
  <si>
    <t>LEI YANG客人退款交给业务员</t>
    <phoneticPr fontId="6" type="noConversion"/>
  </si>
  <si>
    <t>ELVA HOME S.L，JUAN的单子的5+5折扣和52.07欧在邵佣金扣除</t>
    <phoneticPr fontId="6" type="noConversion"/>
  </si>
  <si>
    <t>林琪</t>
    <phoneticPr fontId="6" type="noConversion"/>
  </si>
  <si>
    <t>黄炳臻</t>
    <phoneticPr fontId="6" type="noConversion"/>
  </si>
  <si>
    <t>周天龙</t>
    <phoneticPr fontId="6" type="noConversion"/>
  </si>
  <si>
    <t>邵贤亮</t>
    <phoneticPr fontId="6" type="noConversion"/>
  </si>
  <si>
    <t>叶建南</t>
    <phoneticPr fontId="6" type="noConversion"/>
  </si>
  <si>
    <t>于点</t>
    <phoneticPr fontId="6" type="noConversion"/>
  </si>
  <si>
    <t>郭水文领取佣金</t>
  </si>
  <si>
    <t>领600.09交货款</t>
  </si>
  <si>
    <t>郭水文领取佣金2000</t>
  </si>
  <si>
    <t>结算佣金来结算货款</t>
  </si>
  <si>
    <t>结算佣金结算货款</t>
  </si>
  <si>
    <t>杨小羊交领取佣金抵扣货款</t>
  </si>
  <si>
    <t>郭水文</t>
    <phoneticPr fontId="6" type="noConversion"/>
  </si>
  <si>
    <t>往来账余额</t>
    <phoneticPr fontId="6" type="noConversion"/>
  </si>
  <si>
    <t>4月11日芯晴交款5000无核销明细挂账，现转出交款</t>
  </si>
  <si>
    <t>计提2022-4月普通业务员佣金</t>
  </si>
  <si>
    <t>丁森伟领取佣金，现金支付</t>
  </si>
  <si>
    <t>公司卖百元店产品导致其客户手机受损失200 陈姿彩垫付</t>
  </si>
  <si>
    <t>厉龙杰佣金转出交款 AUE21 1717</t>
  </si>
  <si>
    <t>金敢峰往来转出用于核销</t>
  </si>
  <si>
    <t>佣金余额</t>
    <phoneticPr fontId="6" type="noConversion"/>
  </si>
  <si>
    <t>员工欠款余额</t>
    <phoneticPr fontId="6" type="noConversion"/>
  </si>
  <si>
    <t>佣金详情</t>
  </si>
  <si>
    <t>员工欠款</t>
  </si>
  <si>
    <t>ibercaja收款，CHEQUE NUM. 2767821，MAXIMO AHORRO，AUE21/2298，郭已垫付货款，客户后来交支票，挂郭往来。补外账发票</t>
    <phoneticPr fontId="10" type="noConversion"/>
  </si>
  <si>
    <t>ibercaja收到MULTIPRECIOS YING SANTIAGO付款，挂业务员往来</t>
  </si>
  <si>
    <t>郭水文5月4日交款转出</t>
    <phoneticPr fontId="10" type="noConversion"/>
  </si>
  <si>
    <t>CHEQUE NUM. 2767823，未登支票，郭已垫付货款，挂郭往来，MAXIMO AHORRO VIVEIRO ，AUE21/1307、UE22/1020。</t>
    <phoneticPr fontId="10" type="noConversion"/>
  </si>
  <si>
    <t>郭水文转出往来个人欠款3000 现金交款</t>
  </si>
  <si>
    <t>CHEQUE NUM. 6385616，KIMHOWE 1982 S.L，郭已垫付货款，挂郭往来，UE22/103、105、339、516、517，UE22/470</t>
    <phoneticPr fontId="10" type="noConversion"/>
  </si>
  <si>
    <t>CHEQUE NUM. 2767824，郭水文客户存支票，郭已垫付货款,挂郭往来,对应单据UE22/1020</t>
    <phoneticPr fontId="10" type="noConversion"/>
  </si>
  <si>
    <t>郭水文领取佣金交货款</t>
  </si>
  <si>
    <t>2021年期末余额</t>
  </si>
  <si>
    <t>杨小羊员工欠款科目现金转出 交货款</t>
  </si>
  <si>
    <t>2022.05.04交款转出</t>
    <phoneticPr fontId="10" type="noConversion"/>
  </si>
  <si>
    <t>杨小羊领取佣金</t>
  </si>
  <si>
    <t>计提2022-3月普通业务员佣金</t>
    <phoneticPr fontId="6" type="noConversion"/>
  </si>
  <si>
    <t>计提2022-4月普通业务员佣金</t>
    <phoneticPr fontId="6" type="noConversion"/>
  </si>
  <si>
    <t>包含预支部分</t>
  </si>
  <si>
    <t>佣金详情</t>
    <phoneticPr fontId="6" type="noConversion"/>
  </si>
  <si>
    <t>期初余额</t>
    <phoneticPr fontId="6" type="noConversion"/>
  </si>
  <si>
    <t>彬总报丁森辉客户手机 （购买礼品活动），冲减丁小伟佣金</t>
    <phoneticPr fontId="6" type="noConversion"/>
  </si>
  <si>
    <t>丁小伟领取佣金，现金支付</t>
    <phoneticPr fontId="6" type="noConversion"/>
  </si>
  <si>
    <t>黄炳臻 销售退单 AUE21 1623 业务员垫付转佣金</t>
  </si>
  <si>
    <r>
      <rPr>
        <b/>
        <sz val="11"/>
        <color theme="1"/>
        <rFont val="宋体"/>
        <family val="3"/>
        <charset val="134"/>
      </rPr>
      <t>日期</t>
    </r>
  </si>
  <si>
    <r>
      <rPr>
        <b/>
        <sz val="11"/>
        <color theme="1"/>
        <rFont val="宋体"/>
        <family val="3"/>
        <charset val="134"/>
      </rPr>
      <t>摘要</t>
    </r>
  </si>
  <si>
    <r>
      <rPr>
        <b/>
        <sz val="11"/>
        <color theme="1"/>
        <rFont val="宋体"/>
        <family val="3"/>
        <charset val="134"/>
      </rPr>
      <t>借方</t>
    </r>
  </si>
  <si>
    <r>
      <rPr>
        <b/>
        <sz val="11"/>
        <color theme="1"/>
        <rFont val="宋体"/>
        <family val="3"/>
        <charset val="134"/>
      </rPr>
      <t>余额</t>
    </r>
  </si>
  <si>
    <t>李辰洲代金敢峰交货款的钱，现在客人给了支票，要将原来的交款的现金退还给金敢峰，挂在他个人名下</t>
  </si>
  <si>
    <t>周鹤林交单核销金敢峰应收账款  金敢峰往来转出</t>
  </si>
  <si>
    <t>CHAOYONG HUANG 支票收款有错误实际BAZAR DE LLRIRIA。原BAZAR DE LLIRIA现金核销反核销后挂账金敢峰往来。</t>
    <phoneticPr fontId="10" type="noConversion"/>
  </si>
  <si>
    <t>YOU DO DO不参加手机活动田也提交核销单据，YOU DO DO  AUE21 2752尾款495.25 客户不要手机要折扣380，余款115.25业务员佣金抵扣</t>
  </si>
  <si>
    <t>计提2022-5月普通业务员佣金</t>
  </si>
  <si>
    <t>周鹤林交单核销金敢峰应收账款  金敢峰佣金转出</t>
  </si>
  <si>
    <t>杨君仪填写销售退单，UE22/0730挂账业务员王充佣金</t>
  </si>
  <si>
    <t>当日交款，金总同意直接在交款中支付3000元佣金</t>
  </si>
  <si>
    <t>李田代芯晴交款，多交款8.56转佣金</t>
  </si>
  <si>
    <t>赵岩个人往来挂账(含300.70支票跳票费,2022年1月18日BAZAR NORTE FAMILIA XIA支票金额8621.93)，2000挂账冲减退货库存成本</t>
    <phoneticPr fontId="6" type="noConversion"/>
  </si>
  <si>
    <t>计提2022.05.01-05.26普通业务员佣金</t>
  </si>
  <si>
    <t>离职结算佣金</t>
    <phoneticPr fontId="10" type="noConversion"/>
  </si>
  <si>
    <t>周圆圆截止5月24日计提佣金</t>
  </si>
  <si>
    <t>周圆圆领取截止5月24日佣金</t>
  </si>
  <si>
    <t>代领DIANA佣金，现金支付</t>
    <phoneticPr fontId="6" type="noConversion"/>
  </si>
  <si>
    <t>西班牙普通业务员离职，佣金清账</t>
    <phoneticPr fontId="10" type="noConversion"/>
  </si>
  <si>
    <t>西班牙普通业务员离职，佣金清账</t>
  </si>
  <si>
    <t>赵岩往来中4月计提的退货减值损失冲回</t>
  </si>
  <si>
    <t>存支票CHEQUE NUM. 2767825  MAXIMO AHORRO VIVEIRO S.L  AUE21/1307，UE22/1020   郭水文已垫付 挂账郭水文</t>
  </si>
  <si>
    <t>备注</t>
    <phoneticPr fontId="6" type="noConversion"/>
  </si>
  <si>
    <t>周圆圆代付客户退货款转佣金</t>
  </si>
  <si>
    <r>
      <rPr>
        <sz val="11"/>
        <color theme="1"/>
        <rFont val="等线"/>
        <family val="3"/>
        <charset val="134"/>
        <scheme val="minor"/>
      </rPr>
      <t>周圆圆截止7月8</t>
    </r>
    <r>
      <rPr>
        <sz val="11"/>
        <color theme="1"/>
        <rFont val="等线"/>
        <family val="3"/>
        <charset val="134"/>
        <scheme val="minor"/>
      </rPr>
      <t>日计提佣金</t>
    </r>
  </si>
  <si>
    <r>
      <t>周圆圆领取截止7月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日佣金</t>
    </r>
    <phoneticPr fontId="10" type="noConversion"/>
  </si>
  <si>
    <t>郭水文5月4日交款佣金转出</t>
  </si>
  <si>
    <t>郭水文支票往来转出交款</t>
  </si>
  <si>
    <t>领取佣金</t>
  </si>
  <si>
    <t>交款佣金转出</t>
  </si>
  <si>
    <t>厉龙杰领佣金</t>
  </si>
  <si>
    <t>刘一波</t>
    <phoneticPr fontId="6" type="noConversion"/>
  </si>
  <si>
    <t>计提2022-6月普通业务员佣金</t>
  </si>
  <si>
    <t>苏志炯佣金代垫销售退款</t>
  </si>
  <si>
    <t>黄星华交款领取佣金，现金支付</t>
  </si>
  <si>
    <t>LEI YANG客户UE22 0188单号，送手机活动，产生托收运费，业务员垫付，转业务员佣金</t>
  </si>
  <si>
    <t>芯晴垫付LIJUN YAO客户AUE22/1787 -0.95、AUE22/1790 -0.63销售退款，挂账佣金</t>
  </si>
  <si>
    <t>补2021年12月佣金结算，调整2022年1-5月多算业务员出折扣部分的佣金</t>
  </si>
  <si>
    <t>2022.05.04交款佣金转出</t>
  </si>
  <si>
    <t>2021年单据收款的佣金</t>
  </si>
  <si>
    <t>2022-1月单据收款的佣金</t>
  </si>
  <si>
    <t>2022-2月单据收款的佣金</t>
  </si>
  <si>
    <t>2022-3月单据收款的佣金</t>
  </si>
  <si>
    <t>2022-4月单据收款的佣金</t>
  </si>
  <si>
    <t>2022-5月单据收款的佣金</t>
  </si>
  <si>
    <t>杨小羊佣金转出交款，6月佣金未结，欠款已结</t>
  </si>
  <si>
    <t>2022-6月单据收款的佣金</t>
  </si>
  <si>
    <t>詹亮捷</t>
    <phoneticPr fontId="6" type="noConversion"/>
  </si>
  <si>
    <t>补提2021-12月普通业务员佣金</t>
  </si>
  <si>
    <t>赵岩佣金转出交款</t>
  </si>
  <si>
    <t>田也交款，朱贝还欠款</t>
  </si>
  <si>
    <t>丁森辉活动人民币支付活动红包</t>
  </si>
  <si>
    <t>林总代金敢峰交款，没有提交明细挂往来</t>
  </si>
  <si>
    <t>赵岩</t>
    <phoneticPr fontId="6" type="noConversion"/>
  </si>
  <si>
    <t>邵贤亮已离职，佣金清账</t>
    <phoneticPr fontId="6" type="noConversion"/>
  </si>
  <si>
    <t>金敢峰佣金转出 6月17日支票1326.03跳票费 BAZAR DE LLIRIA</t>
  </si>
  <si>
    <t>金敢峰佣金转出 6月23日1060支票跳票费   COSTGO CASTE S.L</t>
  </si>
  <si>
    <t>芯晴佣金转出垫付 TE ESPERAMOS   AFTS22/0000009</t>
    <phoneticPr fontId="6" type="noConversion"/>
  </si>
  <si>
    <t>黄星华领取佣金，现金支付，用于抵扣货款</t>
    <phoneticPr fontId="6" type="noConversion"/>
  </si>
  <si>
    <t>应付陈苏勇2020-10月佣金</t>
  </si>
  <si>
    <t>应付陈苏勇2020-11月佣金</t>
  </si>
  <si>
    <t>应付陈苏勇2020-12月佣金</t>
  </si>
  <si>
    <t>应付陈苏勇2021-1月佣金</t>
  </si>
  <si>
    <t>应付陈苏勇2021-2月佣金</t>
  </si>
  <si>
    <t>应付陈苏勇2021-3月佣金</t>
  </si>
  <si>
    <t>应付陈苏勇2021-4月佣金</t>
  </si>
  <si>
    <t>应付陈苏勇2021-5月佣金</t>
  </si>
  <si>
    <t>应付陈苏勇2021-6月佣金</t>
  </si>
  <si>
    <t>应付陈苏勇2021-7月佣金</t>
  </si>
  <si>
    <t>应付陈苏勇2021-8月佣金</t>
  </si>
  <si>
    <t>应付陈苏勇2021-9月佣金</t>
  </si>
  <si>
    <t>应付陈苏勇2021-10月佣金</t>
  </si>
  <si>
    <t>应付陈苏勇2021-11月佣金</t>
  </si>
  <si>
    <t>应付陈苏勇2021-12月佣金</t>
  </si>
  <si>
    <t>应付陈苏勇2022-1月佣金</t>
  </si>
  <si>
    <t>陈苏勇领取1月份佣金，现金支付</t>
    <phoneticPr fontId="6" type="noConversion"/>
  </si>
  <si>
    <t>应付陈苏勇2022-2月佣金</t>
  </si>
  <si>
    <t>应付陈苏勇2022-3月佣金</t>
  </si>
  <si>
    <t>应付陈苏勇2022-4月佣金</t>
  </si>
  <si>
    <t>应付陈苏勇2022-5月佣金</t>
  </si>
  <si>
    <t>调整2022-2月多算5%佣金107.8欧；SUPER PROXI S.L是二手批客户，佣金点数3%。</t>
    <phoneticPr fontId="10" type="noConversion"/>
  </si>
  <si>
    <t>陈苏勇领佣金，现金支付</t>
    <phoneticPr fontId="10" type="noConversion"/>
  </si>
  <si>
    <t>应付陈苏勇2022-6月佣金</t>
  </si>
  <si>
    <t>周鹤林微信通知从林显斌佣金转出核销 UE21/1645</t>
  </si>
  <si>
    <t>应付林显斌2020-10月佣金</t>
  </si>
  <si>
    <t>应付林显斌2020-11月佣金</t>
  </si>
  <si>
    <t>应付林显斌2020-12月佣金</t>
  </si>
  <si>
    <t>林显斌领取佣金，现金支付</t>
  </si>
  <si>
    <t>应付林显斌2021-1月佣金</t>
  </si>
  <si>
    <t>应付林显斌2021-3月佣金</t>
  </si>
  <si>
    <t>应付林显斌2021-4月佣金</t>
  </si>
  <si>
    <t>应付林显斌2021-5月佣金</t>
  </si>
  <si>
    <t>应付林显斌2021-7月佣金</t>
  </si>
  <si>
    <t>应付林显斌2021-8月佣金</t>
  </si>
  <si>
    <t>林显斌领取8月份佣金，现金支付</t>
  </si>
  <si>
    <t>应付林显斌2021-9月佣金</t>
  </si>
  <si>
    <t>应付林显斌2021-10月佣金</t>
  </si>
  <si>
    <t>应付林显斌2021-11月佣金</t>
  </si>
  <si>
    <t>应付林显斌2021-12月佣金</t>
  </si>
  <si>
    <t>应付林显斌2022-1月佣金</t>
  </si>
  <si>
    <t>林显斌领取1月份佣金，现金支付</t>
  </si>
  <si>
    <t>BAO LONG S.L客户不参加手机送客户活动，客户要现金，手机活动折现给客户 ，林显斌代垫现金，挂业务员佣金</t>
  </si>
  <si>
    <t>应付林显斌2022-2月佣金</t>
  </si>
  <si>
    <t>应付林显斌2022-3月佣金</t>
  </si>
  <si>
    <t>应付林显斌2022-4月佣金</t>
  </si>
  <si>
    <t>应付林显斌2022-5月佣金</t>
  </si>
  <si>
    <t>应付林显斌2022-6月佣金</t>
  </si>
  <si>
    <t>应付丁森辉2020-11月佣金</t>
  </si>
  <si>
    <t>应付丁森辉2020-12月佣金</t>
  </si>
  <si>
    <t>丁森辉领取佣金、折现、返点，现金支付</t>
  </si>
  <si>
    <t>应付丁森辉2021-1月佣金</t>
  </si>
  <si>
    <t>应付丁森辉2021-2月佣金</t>
  </si>
  <si>
    <t>欠公司1200手机，已经还给公司现金1000</t>
  </si>
  <si>
    <t>应付丁森辉2021-3月佣金</t>
  </si>
  <si>
    <t>应付丁森辉2021-4月佣金</t>
  </si>
  <si>
    <t>应付丁森辉2021-5月佣金</t>
  </si>
  <si>
    <t>应付丁森辉2021-6月佣金</t>
  </si>
  <si>
    <t>应付丁森辉2021-7月佣金</t>
  </si>
  <si>
    <t>应付丁森辉2021-8月佣金</t>
  </si>
  <si>
    <t>应付丁森辉2021-9月佣金</t>
  </si>
  <si>
    <t>应付丁森辉2021-10月佣金</t>
  </si>
  <si>
    <t>公司代购手机，冲减丁森辉佣金</t>
  </si>
  <si>
    <t>应付丁森辉2021-11月佣金</t>
  </si>
  <si>
    <t>应付丁森辉2021-12月佣金</t>
  </si>
  <si>
    <t>应付丁森辉2022-1月佣金</t>
  </si>
  <si>
    <t>应付丁森辉2022-2月佣金</t>
  </si>
  <si>
    <t>应付丁森辉2022-4月佣金</t>
  </si>
  <si>
    <t>应付丁森辉2022-5月佣金</t>
  </si>
  <si>
    <t>应付丁森辉2022-6月佣金</t>
  </si>
  <si>
    <t>XIAOXIAO LIN，UE21/0001321单据RAPPEL其中50在佣金往来账扣掉</t>
    <phoneticPr fontId="6" type="noConversion"/>
  </si>
  <si>
    <t>陈姿彩</t>
    <phoneticPr fontId="6" type="noConversion"/>
  </si>
  <si>
    <t>应付金敢峰2021-6月佣金</t>
  </si>
  <si>
    <t>应付金敢峰2021-7月佣金</t>
  </si>
  <si>
    <t>应付金敢峰2021-8月佣金</t>
  </si>
  <si>
    <t>应付金敢峰2021-9月佣金</t>
  </si>
  <si>
    <t>应付金敢峰2021-10月佣金</t>
  </si>
  <si>
    <t>应付金敢峰2021-11月佣金</t>
  </si>
  <si>
    <t>应付金敢峰2021-12月佣金</t>
  </si>
  <si>
    <t>应付金敢峰2022-1月佣金</t>
  </si>
  <si>
    <t>应付金敢峰2022-2月佣金</t>
  </si>
  <si>
    <t>应付金敢峰2022-3月佣金</t>
  </si>
  <si>
    <t>金敢峰佣金转出核销应收款</t>
  </si>
  <si>
    <t>应付金敢峰2022-4月佣金</t>
  </si>
  <si>
    <t>应付金敢峰2022-5月佣金</t>
  </si>
  <si>
    <t>应付金敢峰2022-6月佣金</t>
  </si>
  <si>
    <t>金敢峰交现金多余703.7没有明细，挂在他的往来账</t>
    <phoneticPr fontId="6" type="noConversion"/>
  </si>
  <si>
    <t>刘晓旭代金敢峰交货款，没有明细先挂在个人欠款里</t>
    <phoneticPr fontId="6" type="noConversion"/>
  </si>
  <si>
    <t>刘晓旭代金敢峰交货款，6000元现金交款，没有明细先挂在个人欠款里</t>
    <phoneticPr fontId="6" type="noConversion"/>
  </si>
  <si>
    <t>金敢峰交款，没有明细先挂在个人欠款里</t>
    <phoneticPr fontId="6" type="noConversion"/>
  </si>
  <si>
    <t>金敢峰交现金，没有明细先挂在个人欠款里</t>
    <phoneticPr fontId="6" type="noConversion"/>
  </si>
  <si>
    <t>应付陈姿彩2021-5月佣金</t>
  </si>
  <si>
    <t>应付陈姿彩2021-6月佣金</t>
  </si>
  <si>
    <t>应付陈姿彩2021-7月佣金</t>
  </si>
  <si>
    <t>应付陈姿彩2021-8月佣金</t>
  </si>
  <si>
    <t>应付陈姿彩2021-9月佣金</t>
  </si>
  <si>
    <t>应付陈姿彩2021-10月佣金</t>
  </si>
  <si>
    <t>应付陈姿彩2021-11月佣金</t>
  </si>
  <si>
    <t>应付陈姿彩2021-12月佣金</t>
  </si>
  <si>
    <t>应付陈姿彩2022-1月佣金</t>
  </si>
  <si>
    <t>应付陈姿彩2022-2月佣金</t>
  </si>
  <si>
    <t>应付陈姿彩2022-3月佣金</t>
  </si>
  <si>
    <t>应付陈姿彩2022-4月佣金</t>
  </si>
  <si>
    <t>应付陈姿彩2022-5月佣金</t>
  </si>
  <si>
    <t>应付郭水文2021-1月佣金</t>
  </si>
  <si>
    <t>应付郭水文2021-2月佣金</t>
  </si>
  <si>
    <t>应付郭水文2021-3月佣金</t>
  </si>
  <si>
    <t>应付郭水文2021-4月佣金</t>
  </si>
  <si>
    <t>应付郭水文2021-5月佣金</t>
  </si>
  <si>
    <t>应付郭水文2021-6月佣金</t>
  </si>
  <si>
    <t>应付郭水文2021-7月佣金</t>
  </si>
  <si>
    <t>应付郭水文2021-8月佣金</t>
  </si>
  <si>
    <t>应付郭水文2021-9月佣金</t>
  </si>
  <si>
    <t>应付郭水文2021-10月佣金</t>
  </si>
  <si>
    <t>应付郭水文2021-11月佣金</t>
  </si>
  <si>
    <t>应付郭水文2021-12月佣金</t>
  </si>
  <si>
    <t>应付郭水文2022-1月佣金</t>
  </si>
  <si>
    <t>应付郭水文2022-2月佣金</t>
  </si>
  <si>
    <t>应收业务员欠款（4月20号金毅杰代买手机）</t>
  </si>
  <si>
    <t>应付黄炳臻2021-4月佣金</t>
  </si>
  <si>
    <t>应付黄炳臻2021-5月佣金</t>
  </si>
  <si>
    <t>业务员扣款（CHUNRONG LI一张单据运费业务员出）</t>
  </si>
  <si>
    <t>应付黄炳臻2021-6月佣金</t>
  </si>
  <si>
    <t>应付黄炳臻2021-7月佣金</t>
  </si>
  <si>
    <t>应付黄炳臻2021-8月佣金</t>
  </si>
  <si>
    <t>应付黄炳臻2021-9月佣金</t>
  </si>
  <si>
    <t>应付黄炳臻2021-10月佣金</t>
  </si>
  <si>
    <t>应付黄炳臻2021-11月佣金</t>
  </si>
  <si>
    <t>应付黄炳臻2021-12月佣金</t>
  </si>
  <si>
    <t>应付黄炳臻2022-1月佣金</t>
  </si>
  <si>
    <t>应付黄炳臻2022-3月佣金</t>
  </si>
  <si>
    <t>应付黄炳臻2022-4月佣金</t>
  </si>
  <si>
    <t>应付黄炳臻2022-5月佣金</t>
  </si>
  <si>
    <t>调整2022年1月-5月多算业务员出折扣部分的佣金374.58欧</t>
  </si>
  <si>
    <t>黄炳臻佣金转出交款 补折扣差价  AUE22/0002161</t>
  </si>
  <si>
    <t>应付黄炳臻2022-6月佣金</t>
  </si>
  <si>
    <t>应付厉龙杰2021-7月佣金</t>
  </si>
  <si>
    <t>应付厉龙杰2021-9月佣金</t>
  </si>
  <si>
    <t>应付厉龙杰2021-10月佣金</t>
  </si>
  <si>
    <t>应付厉龙杰2021-11月佣金</t>
  </si>
  <si>
    <t>应付厉龙杰2021-12月佣金</t>
  </si>
  <si>
    <t>应付厉龙杰2022-1月佣金</t>
  </si>
  <si>
    <t>应付厉龙杰2022-2月佣金</t>
  </si>
  <si>
    <t>应付厉龙杰2022-3月佣金</t>
  </si>
  <si>
    <t>应付厉龙杰2022-4月佣金</t>
  </si>
  <si>
    <t>应付厉龙杰2022-5月佣金</t>
  </si>
  <si>
    <t>应付厉龙杰2022-6月佣金</t>
  </si>
  <si>
    <t>应付苏志炯2022-3月佣金</t>
  </si>
  <si>
    <t>应付苏志炯2022-4月佣金</t>
  </si>
  <si>
    <t>应付苏志炯2022-5月佣金</t>
  </si>
  <si>
    <t>应付苏志炯2022-6月佣金</t>
  </si>
  <si>
    <t>应付王充2020-2月佣金</t>
  </si>
  <si>
    <t>应付王充2020-6月佣金</t>
  </si>
  <si>
    <t>应付王充2020-7月佣金</t>
  </si>
  <si>
    <t>应付王充2020-8月佣金</t>
  </si>
  <si>
    <t>应付王充2020-10月佣金</t>
  </si>
  <si>
    <t>应付王充2020-11月佣金</t>
  </si>
  <si>
    <t>应付王充2020-12月佣金</t>
  </si>
  <si>
    <t>应付王充2021-1月佣金</t>
  </si>
  <si>
    <t>应付王充2021-4月佣金</t>
  </si>
  <si>
    <t>应付王充2021-5月佣金</t>
  </si>
  <si>
    <t>应付王充2021-6月佣金</t>
  </si>
  <si>
    <t>应付王充2021-7月佣金</t>
  </si>
  <si>
    <t>应付王充2021-8月佣金</t>
  </si>
  <si>
    <t>应付王充2021-9月佣金</t>
  </si>
  <si>
    <t>应付王充2021-10月佣金</t>
  </si>
  <si>
    <t>应付王充2021-12月佣金</t>
  </si>
  <si>
    <t>应付王充2022-1月佣金</t>
  </si>
  <si>
    <t>应付王充2022-3月佣金</t>
  </si>
  <si>
    <t>应付王充2022-4月佣金</t>
  </si>
  <si>
    <t>应付王充2022-6月佣金</t>
  </si>
  <si>
    <t>黄星华佣金垫付客户YU PU SHAO退款AUE21/0002128</t>
    <phoneticPr fontId="6" type="noConversion"/>
  </si>
  <si>
    <t>应付芯晴2021-7月佣金</t>
  </si>
  <si>
    <t>应付芯晴2021-8月佣金</t>
  </si>
  <si>
    <t>应付芯晴2021-9月佣金</t>
  </si>
  <si>
    <t>应付芯晴2021-10月佣金</t>
  </si>
  <si>
    <t>应付芯晴2021-11月佣金</t>
  </si>
  <si>
    <t>应付芯晴2021-12月佣金</t>
  </si>
  <si>
    <t>应付芯晴2022-1月佣金</t>
  </si>
  <si>
    <t>应付芯晴2022-2月佣金</t>
  </si>
  <si>
    <t>应付芯晴2022-3月佣金</t>
  </si>
  <si>
    <t>应付芯晴2022-4月佣金</t>
  </si>
  <si>
    <t>应付芯晴2022-5月佣金</t>
  </si>
  <si>
    <t>应付芯晴2022-6月佣金</t>
  </si>
  <si>
    <t>应付杨小羊2022-1月佣金</t>
  </si>
  <si>
    <t>应付杨小羊2022-2月佣金</t>
  </si>
  <si>
    <t>应付杨小羊2022-3月佣金</t>
  </si>
  <si>
    <t>应付杨小羊2021-1月佣金</t>
  </si>
  <si>
    <t>应付杨小羊2021-2月佣金</t>
  </si>
  <si>
    <t>应付杨小羊2021-3月佣金</t>
  </si>
  <si>
    <t>应付杨小羊2021-4月佣金</t>
  </si>
  <si>
    <t>杨小羊领佣金</t>
  </si>
  <si>
    <t>应付杨小羊2021-5月佣金</t>
  </si>
  <si>
    <t>应付杨小羊2021-6月佣金</t>
  </si>
  <si>
    <t>应付杨小羊2021-7月佣金</t>
  </si>
  <si>
    <t>应付杨小羊2021-8月佣金</t>
  </si>
  <si>
    <t>应付杨小羊2021-9月佣金</t>
  </si>
  <si>
    <t>应付杨小羊2021-10月佣金</t>
  </si>
  <si>
    <t>应付杨小羊2021-11月佣金</t>
  </si>
  <si>
    <t>应付杨小羊2021-12月佣金</t>
  </si>
  <si>
    <t>应付詹亮捷2022-4月佣金</t>
  </si>
  <si>
    <t>应付詹亮捷2022-5月佣金</t>
  </si>
  <si>
    <t>应付詹亮捷2022-6月佣金</t>
  </si>
  <si>
    <t>金敢峰</t>
    <phoneticPr fontId="6" type="noConversion"/>
  </si>
  <si>
    <t>陈苏勇</t>
    <phoneticPr fontId="6" type="noConversion"/>
  </si>
  <si>
    <t>詹亮捷</t>
    <phoneticPr fontId="6" type="noConversion"/>
  </si>
  <si>
    <t>杨小羊</t>
    <phoneticPr fontId="6" type="noConversion"/>
  </si>
  <si>
    <t>存支票 郭水文客户 KIMHOWE 1982 S.L   UE22 103 105 339 516 517 。UE22 470,AUE22/0914   已垫付转挂账</t>
    <phoneticPr fontId="6" type="noConversion"/>
  </si>
  <si>
    <t>应付陈苏勇2022-7月佣金</t>
  </si>
  <si>
    <t>应付林显斌2022-7月佣金</t>
    <phoneticPr fontId="10" type="noConversion"/>
  </si>
  <si>
    <t>销售填单业务员丁森林辉佣金转出交款</t>
  </si>
  <si>
    <t>应付丁森辉2022-7月佣金</t>
  </si>
  <si>
    <t>应付黄炳臻2022-7月佣金</t>
    <phoneticPr fontId="10" type="noConversion"/>
  </si>
  <si>
    <t>LINGHUA PAN客户AUE22/0331，尾款116.79由公司承担</t>
    <phoneticPr fontId="10" type="noConversion"/>
  </si>
  <si>
    <r>
      <t>应付厉龙杰2022-</t>
    </r>
    <r>
      <rPr>
        <sz val="11"/>
        <color theme="1"/>
        <rFont val="等线"/>
        <family val="2"/>
        <charset val="134"/>
        <scheme val="minor"/>
      </rPr>
      <t>7</t>
    </r>
    <r>
      <rPr>
        <sz val="11"/>
        <color theme="1"/>
        <rFont val="等线"/>
        <family val="2"/>
        <charset val="134"/>
        <scheme val="minor"/>
      </rPr>
      <t>月佣金</t>
    </r>
    <phoneticPr fontId="10" type="noConversion"/>
  </si>
  <si>
    <t>应付苏志炯2022-7月佣金</t>
    <phoneticPr fontId="10" type="noConversion"/>
  </si>
  <si>
    <t>应付芯晴2022-7月佣金</t>
    <phoneticPr fontId="10" type="noConversion"/>
  </si>
  <si>
    <t>应付詹亮捷2022-7月佣金</t>
    <phoneticPr fontId="10" type="noConversion"/>
  </si>
  <si>
    <t>2022.07.06现金交款佣金</t>
  </si>
  <si>
    <t>杨小杨佣金转出交款 6月份垫付已结 7月未结</t>
  </si>
  <si>
    <t>2022.7月银行收款、7.30现金交款计提佣金</t>
  </si>
  <si>
    <t>应付陈姿彩2022-7月佣金</t>
  </si>
  <si>
    <t>赵岩佣金转出归还欠款</t>
  </si>
  <si>
    <t>赵岩离职佣金清账</t>
  </si>
  <si>
    <t>黄炳臻佣金付AUE22/157折扣</t>
  </si>
  <si>
    <t>芯晴杨杰锋交款 业务员垫付销售退单 记账应付佣金</t>
  </si>
  <si>
    <t>芯晴杨杰锋领佣金</t>
  </si>
  <si>
    <t>芯晴佣金支付折扣   ZHEN LI  AFTS22/0050</t>
  </si>
  <si>
    <t>黄炳臻领佣金</t>
  </si>
  <si>
    <t>客户HUIJUN退货，黄炳臻垫付退货款</t>
  </si>
  <si>
    <t>CAJARUAL转账支付黄炳臻佣金 980+IVA205.80（含15%RETENCION IRPF：147）</t>
    <phoneticPr fontId="6" type="noConversion"/>
  </si>
  <si>
    <t>iberCaja转账支付黄炳臻佣金 1180+IVA247.80（含15%RETENCION IRPF：177）</t>
    <phoneticPr fontId="6" type="noConversion"/>
  </si>
  <si>
    <t>LINGHUA PAN客户AUE22/0331，尾款116.79冲减业务员佣金</t>
  </si>
  <si>
    <t>金敢峰员工欠款转出交款 AUE21 1718</t>
  </si>
  <si>
    <t>芯晴应付佣金转出交款  TE ESPERAMOS   FTS22/0233 业务员出2.5的折扣</t>
  </si>
  <si>
    <t>应付DIANA剩余未结佣金</t>
  </si>
  <si>
    <t>DIANA领佣金 邱大佐代领发微信林总同意</t>
  </si>
  <si>
    <t>销售8月29日微信通知 BEST DECORACION HOUSE S.L--UE22/1879这个退单挂在业务员苏志炯名下，业务员已经退钱给客人</t>
  </si>
  <si>
    <t>销售8月31日微信通知 苏志炯佣金垫付LIN XIUMEI退款</t>
  </si>
  <si>
    <t>张简平代芯晴交款  佣金转出交款</t>
  </si>
  <si>
    <t>郭水文现金支票交款  佣金转出交款</t>
  </si>
  <si>
    <t>郭水文往来转出代杨小羊交款</t>
  </si>
  <si>
    <t>郭水文现金支票交款  往来转出交款</t>
  </si>
  <si>
    <t>郭水文领现金，SHUIWEN GUO 开票银行汇款进来现金还回</t>
  </si>
  <si>
    <t>应付郭水文2022-3月佣金</t>
    <phoneticPr fontId="10" type="noConversion"/>
  </si>
  <si>
    <t>应付郭水文2022-4月之前单据收款的佣金</t>
    <phoneticPr fontId="10" type="noConversion"/>
  </si>
  <si>
    <r>
      <rPr>
        <sz val="11"/>
        <color theme="1"/>
        <rFont val="等线"/>
        <family val="3"/>
        <charset val="134"/>
        <scheme val="minor"/>
      </rPr>
      <t>AUE22/0001447  637.06</t>
    </r>
    <r>
      <rPr>
        <sz val="11"/>
        <color theme="1"/>
        <rFont val="等线"/>
        <family val="3"/>
        <charset val="134"/>
        <scheme val="minor"/>
      </rPr>
      <t>补提佣金</t>
    </r>
  </si>
  <si>
    <t>应付郭水文2022-6月之前（1月、3月）销售单据收款的佣金</t>
    <phoneticPr fontId="10" type="noConversion"/>
  </si>
  <si>
    <t>应付郭水文2022-6月之前（5月）销售单据收款的佣金</t>
    <phoneticPr fontId="10" type="noConversion"/>
  </si>
  <si>
    <t>郭水文交款佣金转出交款，5月份提成已清，6月份提成未清</t>
    <phoneticPr fontId="10" type="noConversion"/>
  </si>
  <si>
    <t>应付郭水文2022-6月销售单据收款的佣金</t>
    <phoneticPr fontId="10" type="noConversion"/>
  </si>
  <si>
    <t>应付郭水文2022.07.06交款(百元店收款均为6月单据)佣金</t>
    <phoneticPr fontId="10" type="noConversion"/>
  </si>
  <si>
    <t>郭水文交款 佣金转出交款</t>
    <phoneticPr fontId="10" type="noConversion"/>
  </si>
  <si>
    <t>应付郭水文佣金-7月银行收款、7月30日现金交款计提佣金</t>
    <phoneticPr fontId="10" type="noConversion"/>
  </si>
  <si>
    <t>杨小羊佣金转出交款</t>
  </si>
  <si>
    <t>詹亮捷领佣金</t>
    <phoneticPr fontId="6" type="noConversion"/>
  </si>
  <si>
    <t>应付郭水文2022-8月佣金</t>
  </si>
  <si>
    <t>应付黄炳臻2022-8月佣金</t>
  </si>
  <si>
    <t>应付厉龙杰2022-8月佣金</t>
  </si>
  <si>
    <t>XIAOYU ZHOU AUE22/2091 少收了客人9欧，从苏志炯账上扣掉</t>
  </si>
  <si>
    <t>应付苏志炯2022-8月佣金</t>
  </si>
  <si>
    <t>应付王充2022-8月佣金</t>
  </si>
  <si>
    <t>应付芯晴2022-8月佣金</t>
  </si>
  <si>
    <t>应付杨小羊2022-8月佣金</t>
  </si>
  <si>
    <t>应付詹亮捷2022-8月佣金</t>
  </si>
  <si>
    <t>应付陈苏勇2022-8月佣金</t>
  </si>
  <si>
    <t>应付陈姿彩2022-8月佣金</t>
  </si>
  <si>
    <t>应付丁森辉2022-8月佣金</t>
  </si>
  <si>
    <t>应付林显斌2022-8月佣金</t>
  </si>
  <si>
    <t>林总安排丁森辉佣金转出交款 SO WANG  AUE22/2472</t>
    <phoneticPr fontId="6" type="noConversion"/>
  </si>
  <si>
    <t>郭水文预交现金</t>
    <phoneticPr fontId="6" type="noConversion"/>
  </si>
  <si>
    <t>CHEQUE NUM. 6358482；LAS TRES BES LI S.L；UE22/0001889；杨小羊已垫付挂账</t>
  </si>
  <si>
    <t>补计提海岛陈苏勇、林显斌、丁森辉2021年度奖金</t>
  </si>
  <si>
    <t>支付丁森辉2021年度奖金</t>
  </si>
  <si>
    <t>杨小羊垫付货款</t>
    <phoneticPr fontId="6" type="noConversion"/>
  </si>
  <si>
    <t>厉龙杰佣金转出交款</t>
  </si>
  <si>
    <t>黄子航代办，丁森辉佣金转出买手机</t>
  </si>
  <si>
    <t>CHEQUE NUM. 2895101  BRICONOVA GALICIA S.L郭水文客户已经垫付，挂账郭水文</t>
  </si>
  <si>
    <t>杨小羊交现金 张简平代交</t>
  </si>
  <si>
    <t>应付郭水文2022-9月佣金</t>
  </si>
  <si>
    <t>退还郭水文转账UE22/0002036</t>
  </si>
  <si>
    <t>CAJAMAR转账支付黄炳臻佣金 1180+IVA247.80（含15%RETENCION IRPF：177）</t>
    <phoneticPr fontId="6" type="noConversion"/>
  </si>
  <si>
    <t>应付黄炳臻2022-9月佣金</t>
  </si>
  <si>
    <t>应付厉龙杰2022-9月佣金</t>
  </si>
  <si>
    <t>应付苏志炯2022-9月佣金</t>
  </si>
  <si>
    <t>应付芯晴2022-9月佣金</t>
  </si>
  <si>
    <t>应付杨小羊2022-9月佣金</t>
  </si>
  <si>
    <t>应付陈苏勇2022-9月佣金</t>
  </si>
  <si>
    <t>应付丁森辉2022-9月佣金</t>
  </si>
  <si>
    <t>张弛代领丁森辉佣金,代其支付给别家货款</t>
  </si>
  <si>
    <t>应付林显斌2022-9月佣金</t>
  </si>
  <si>
    <t>郭水文佣金转出交款</t>
  </si>
  <si>
    <t>杨小羊员工欠款转出交款</t>
  </si>
  <si>
    <t>林昕货改向郭水文借款</t>
  </si>
  <si>
    <t>郭水文员工欠款转出交款</t>
  </si>
  <si>
    <t>郭水文垫付货款</t>
  </si>
  <si>
    <t>杨小羊垫付货款</t>
  </si>
  <si>
    <t>GAO YANG   UE22/0002119  杨小羊发票 挂账杨小羊</t>
  </si>
  <si>
    <t>YANG GAO   UE22/0002119  杨小羊发票 挂账杨小羊</t>
    <phoneticPr fontId="6" type="noConversion"/>
  </si>
  <si>
    <t>诸葛贾横</t>
    <phoneticPr fontId="6" type="noConversion"/>
  </si>
  <si>
    <t>柯莉荣</t>
    <phoneticPr fontId="6" type="noConversion"/>
  </si>
  <si>
    <t>王龙杰</t>
    <phoneticPr fontId="6" type="noConversion"/>
  </si>
  <si>
    <t>许龙清</t>
    <phoneticPr fontId="6" type="noConversion"/>
  </si>
  <si>
    <t>余自军</t>
    <phoneticPr fontId="6" type="noConversion"/>
  </si>
  <si>
    <t>PT</t>
    <phoneticPr fontId="6" type="noConversion"/>
  </si>
  <si>
    <t>应付诸葛贾横2022-10月佣金</t>
  </si>
  <si>
    <t>应付郭水文2022-10月佣金</t>
  </si>
  <si>
    <t>应付杨小羊2022-10月佣金</t>
  </si>
  <si>
    <t>CHEQUE NUM.8276032；VAMOS COMPRA S.L；UE22/0002239,挂账杨小羊</t>
  </si>
  <si>
    <t>应付黄炳臻2022-10月佣金</t>
  </si>
  <si>
    <t>应付厉龙杰2022-10月佣金</t>
  </si>
  <si>
    <t>应付芯晴2022-10月佣金</t>
  </si>
  <si>
    <t>应付姚建永2022-9月佣金</t>
  </si>
  <si>
    <t>应付姚建永2022-10月佣金</t>
  </si>
  <si>
    <t>应付詹亮捷2022-10月佣金</t>
  </si>
  <si>
    <t>应付陈苏勇2022-10月佣金</t>
  </si>
  <si>
    <t>应付丁森辉2022-10月佣金</t>
  </si>
  <si>
    <t>应付柯莉荣2022-9月佣金</t>
  </si>
  <si>
    <t>应付林显斌2022-10月佣金</t>
  </si>
  <si>
    <t>应付王龙杰2022-7月佣金</t>
  </si>
  <si>
    <t>应付王龙杰2022-8月佣金</t>
  </si>
  <si>
    <t>应付王龙杰2022-9月佣金</t>
  </si>
  <si>
    <t>应付王龙杰2022-10月佣金</t>
  </si>
  <si>
    <t>应付许龙清2022-10月佣金</t>
  </si>
  <si>
    <t>应付余自军2022-8月佣金</t>
  </si>
  <si>
    <t>应付余自军2022-9月佣金</t>
  </si>
  <si>
    <t>应付余自军2022-10月佣金</t>
  </si>
  <si>
    <t>郭水文预付货款</t>
  </si>
  <si>
    <t>CHEQUE NUM. 6385767，郭水文客户存支票 已垫付 挂账 KIMHOWE 1982 S.L，外账发票UE22/1484 核销AUE22/1872</t>
    <phoneticPr fontId="6" type="noConversion"/>
  </si>
  <si>
    <t>SHUIWEN GUO  UE22/0002118，挂账郭水文</t>
    <phoneticPr fontId="6" type="noConversion"/>
  </si>
  <si>
    <t>SHUIWEN GUO，UE22/0002036开给郭水文的发票银行汇款进来，现金退回</t>
    <phoneticPr fontId="6" type="noConversion"/>
  </si>
  <si>
    <t>CHEQUE NUM. 6385716，郭水文客户KIMHOWE 1982 S.L存支票，挂账郭水文，UE22/1136/UE22 0753</t>
    <phoneticPr fontId="6" type="noConversion"/>
  </si>
  <si>
    <t>SHUIWEN GUO，UE22/0001888</t>
    <phoneticPr fontId="6" type="noConversion"/>
  </si>
  <si>
    <t>CASA ODEON 1982，FTS22/0000217，核销郭水文客户KIMHOWE 1982 S.L AUE22/2160已垫付</t>
    <phoneticPr fontId="6" type="noConversion"/>
  </si>
  <si>
    <t>存支票，郭水文客户CHINA CENTER MEI LA GRELA S.L，UE22/0001135已垫付，挂账</t>
    <phoneticPr fontId="6" type="noConversion"/>
  </si>
  <si>
    <t>存支票，郭水文客户MAXIMO AHORRO VIVEIRO S.L，UE22/0001020，已垫付，挂账</t>
    <phoneticPr fontId="6" type="noConversion"/>
  </si>
  <si>
    <t>存支票，KIMHOWE 1982 S.L，挂账郭水文  UE22/103 105 339 516 517 。UE22 470，AUE22/0914</t>
    <phoneticPr fontId="6" type="noConversion"/>
  </si>
  <si>
    <t>ANDY YU SUPER MERCADO S.L  AFTS22/0281给客户5%的折扣，其中4%的折扣业务员出</t>
  </si>
  <si>
    <t>厉龙杰领佣金1514.83+50.68  FTS22 594银行收款</t>
    <phoneticPr fontId="6" type="noConversion"/>
  </si>
  <si>
    <t>CORTE A CORUNA S.L FTS22/0000279 对应AUE22/2039已收现金，银行汇款挂郭水文往来</t>
    <phoneticPr fontId="6" type="noConversion"/>
  </si>
  <si>
    <t>CHEQUE NUM.2908240，MULTIPRECIOS YING SANTIAGO S.L，UE22/0001041，挂账郭水文</t>
  </si>
  <si>
    <t>应付丁森辉2022-11月佣金</t>
  </si>
  <si>
    <t>王充领佣金</t>
  </si>
  <si>
    <t>苏志炯佣金转出交款（YIJIE ZHOU货款AFTS22/0000074）</t>
    <phoneticPr fontId="6" type="noConversion"/>
  </si>
  <si>
    <t>郭水文佣金转出交款</t>
    <phoneticPr fontId="6" type="noConversion"/>
  </si>
  <si>
    <t>SUPER CHINO GALICIA LF S.L 郭水文客户已收现金  FTS22/0000624   FTS22/0000625  挂郭水文往来</t>
    <phoneticPr fontId="6" type="noConversion"/>
  </si>
  <si>
    <t>郭水文员工欠款转出交款</t>
    <phoneticPr fontId="6" type="noConversion"/>
  </si>
  <si>
    <t>郭水文员工欠款转出交款 11月30日SHUIWEN GUO开票银行汇款</t>
    <phoneticPr fontId="6" type="noConversion"/>
  </si>
  <si>
    <t>杨小羊员工欠款转出交款</t>
    <phoneticPr fontId="6" type="noConversion"/>
  </si>
  <si>
    <t>杨小羊员工欠款转出交款 11月30日 GAO YANG 开票银行汇款</t>
    <phoneticPr fontId="6" type="noConversion"/>
  </si>
  <si>
    <t>陈苏勇2021.2.1-2021.12.31</t>
  </si>
  <si>
    <t>丁森辉2021.2.1-2021.12.31</t>
  </si>
  <si>
    <t>林显斌2021.2.1-2021.12.31</t>
  </si>
  <si>
    <t>丁森辉代领丁小伟2021年度补计算的佣金</t>
  </si>
  <si>
    <t>丁森辉佣金转出补手机差价，10月29日张弛报销丁森辉客户 MODA YIDONGLU SLU 手机活动费, 1469+81加价部分黄子航垫付补客户RAPP</t>
  </si>
  <si>
    <t>丁森辉领佣金</t>
  </si>
  <si>
    <t>郭水文代收支票 2601.00  MAXI AHORRO COMPOSTELA S.L   12月5日存兑   转出核销杨小羊欠款</t>
    <phoneticPr fontId="6" type="noConversion"/>
  </si>
  <si>
    <t>郭水文12月3日开票SJHUIWEN GUO 2598.33  银行汇款 挂账郭水文  转出核销杨小羊欠款</t>
    <phoneticPr fontId="6" type="noConversion"/>
  </si>
  <si>
    <t>GAO YANG   UE22/0002540</t>
    <phoneticPr fontId="6" type="noConversion"/>
  </si>
  <si>
    <t>刘晓阳</t>
    <phoneticPr fontId="6" type="noConversion"/>
  </si>
  <si>
    <t>应付刘晓阳10月工资</t>
  </si>
  <si>
    <t>刘晓阳领9月现金工资</t>
  </si>
  <si>
    <t>应付刘晓阳9月工资</t>
  </si>
  <si>
    <t>刘晓阳领8月工资</t>
  </si>
  <si>
    <t>应付刘晓阳8月工资</t>
  </si>
  <si>
    <t>刘晓阳领7月工资</t>
  </si>
  <si>
    <t>应付刘晓阳7月工资</t>
  </si>
  <si>
    <t>刘晓阳领6月现金工资</t>
  </si>
  <si>
    <t>应付刘晓阳6月工资</t>
  </si>
  <si>
    <t>刘晓阳领取5月工资</t>
  </si>
  <si>
    <t>应付刘晓阳5月工资</t>
  </si>
  <si>
    <t>刘晓阳领3月现金工资2123.28，4月工资2326.92</t>
    <phoneticPr fontId="6" type="noConversion"/>
  </si>
  <si>
    <t>刘晓阳3月银行工资</t>
  </si>
  <si>
    <t>应付刘晓阳4月工资</t>
  </si>
  <si>
    <t>应付刘晓阳3月工资</t>
  </si>
  <si>
    <t>李田代领刘晓阳2月份剩余现金工资607.90</t>
    <phoneticPr fontId="6" type="noConversion"/>
  </si>
  <si>
    <t>刘晓阳2月银行工资</t>
  </si>
  <si>
    <t>刘晓阳交款，挂个人佣金，实际核销单据金额358.45</t>
    <phoneticPr fontId="6" type="noConversion"/>
  </si>
  <si>
    <t>8月9日刘晓阳现金支票交款，销售退单无单据挂账刘晓阳，还公司重新填写核销单据</t>
    <phoneticPr fontId="6" type="noConversion"/>
  </si>
  <si>
    <t>刘晓阳领取2月部分现金工资</t>
  </si>
  <si>
    <t>应付刘晓阳2022-9月绩效</t>
    <phoneticPr fontId="6" type="noConversion"/>
  </si>
  <si>
    <t>刘晓阳现金支票交款，交款时退单还没有出来，9月1日还没有联系结果，挂账刘晓阳</t>
    <phoneticPr fontId="6" type="noConversion"/>
  </si>
  <si>
    <t>应付刘晓阳2月工资</t>
  </si>
  <si>
    <t>期初余额</t>
    <phoneticPr fontId="6" type="noConversion"/>
  </si>
  <si>
    <t>期初余额</t>
    <phoneticPr fontId="6" type="noConversion"/>
  </si>
  <si>
    <t>摘要</t>
    <phoneticPr fontId="6" type="noConversion"/>
  </si>
  <si>
    <t>日期</t>
    <phoneticPr fontId="6" type="noConversion"/>
  </si>
  <si>
    <t>摘要</t>
    <phoneticPr fontId="6" type="noConversion"/>
  </si>
  <si>
    <t>日期</t>
    <phoneticPr fontId="6" type="noConversion"/>
  </si>
  <si>
    <t>摘要</t>
    <phoneticPr fontId="6" type="noConversion"/>
  </si>
  <si>
    <t>日期</t>
    <phoneticPr fontId="6" type="noConversion"/>
  </si>
  <si>
    <t>佣金详情</t>
    <phoneticPr fontId="6" type="noConversion"/>
  </si>
  <si>
    <t>员工欠款</t>
    <phoneticPr fontId="6" type="noConversion"/>
  </si>
  <si>
    <t>员工工资</t>
    <phoneticPr fontId="6" type="noConversion"/>
  </si>
  <si>
    <t>黄子航代芯晴交款 芯晴佣金转出交款</t>
  </si>
  <si>
    <t>应付黄炳臻2022-11月佣金</t>
  </si>
  <si>
    <t>应付郭水文2022-11月佣金</t>
  </si>
  <si>
    <t>应付苏志炯2022-11月佣金</t>
  </si>
  <si>
    <t>应付杨小羊2022-11月佣金</t>
  </si>
  <si>
    <t>应付姚建永2022-11月佣金</t>
  </si>
  <si>
    <t>应付詹亮捷2022-11月佣金</t>
  </si>
  <si>
    <t>应付陈苏勇2022-11月佣金</t>
  </si>
  <si>
    <t>应付柯莉荣2022-11月佣金</t>
  </si>
  <si>
    <t>应付林显斌2022-11月佣金</t>
  </si>
  <si>
    <t>应付王龙杰2022-11月佣金</t>
  </si>
  <si>
    <t>应付许龙清2022-11月佣金</t>
  </si>
  <si>
    <t>蒋敏焰</t>
    <phoneticPr fontId="6" type="noConversion"/>
  </si>
  <si>
    <t>贾子豪</t>
    <phoneticPr fontId="6" type="noConversion"/>
  </si>
  <si>
    <t>刘晓阳领10月现金工资</t>
  </si>
  <si>
    <t>刘晓阳领AUTONOMO 补贴 200</t>
    <phoneticPr fontId="6" type="noConversion"/>
  </si>
  <si>
    <t>许龙清领佣金</t>
    <phoneticPr fontId="6" type="noConversion"/>
  </si>
  <si>
    <t>苏志炯领佣金</t>
    <phoneticPr fontId="6" type="noConversion"/>
  </si>
  <si>
    <t>王龙杰领佣金</t>
  </si>
  <si>
    <t>MAXI AHORRO COMPOSTELA S.L 郭水文客户已收现金 挂郭水文往来 FTS22/0000169</t>
  </si>
  <si>
    <t>SHUIWEN GUO  UE22/0002539</t>
  </si>
  <si>
    <t>LISA CHENG S.C 郭水文客户已收现金 挂郭水文往来 FTS22/0000789</t>
  </si>
  <si>
    <t>SHUIWEN GUO  UE22/0002554</t>
  </si>
  <si>
    <t>应付刘晓阳2022-10月绩效</t>
  </si>
  <si>
    <t>杨小羊12月3日开票GAO YANG  2304.48 银行汇款 挂账杨小羊  转出核销杨小羊欠款</t>
    <phoneticPr fontId="6" type="noConversion"/>
  </si>
  <si>
    <t>黄子航收杨小羊现金 挂账</t>
    <phoneticPr fontId="6" type="noConversion"/>
  </si>
  <si>
    <t>黄子航收郭水文现金 挂账</t>
    <phoneticPr fontId="6" type="noConversion"/>
  </si>
  <si>
    <t>郭水文客户 LIHUA CHEN补手机差价挂账</t>
    <phoneticPr fontId="6" type="noConversion"/>
  </si>
  <si>
    <t>丁森辉客户补手机差价， 挂账丁森辉应付佣金</t>
    <phoneticPr fontId="6" type="noConversion"/>
  </si>
  <si>
    <t>CHEQUE NUM. 8276037  VAMOS COMPRA S.L  UE22/0002565  杨小羊已垫付挂账</t>
    <phoneticPr fontId="6" type="noConversion"/>
  </si>
  <si>
    <t>杨小羊现金支票交款 佣金转出交款</t>
    <phoneticPr fontId="6" type="noConversion"/>
  </si>
  <si>
    <t>郭水文现金支票交款 佣金欠款转出交款</t>
    <phoneticPr fontId="6" type="noConversion"/>
  </si>
  <si>
    <t>杨小羊现金支票交款 员工欠款转出交款</t>
    <phoneticPr fontId="6" type="noConversion"/>
  </si>
  <si>
    <t>杨小羊现金支票交款 员工欠款转出交款 GAO YANG 2304.48发票27日转账900，28日转账1404.48</t>
    <phoneticPr fontId="6" type="noConversion"/>
  </si>
  <si>
    <t>郭水文现金支票交款  员工欠款转出交款</t>
  </si>
  <si>
    <t>郭水文现金支票交款   业务员挂账  11000+2382.80 实交现金4913.37</t>
  </si>
  <si>
    <t>GAO YANG  UE22/0002555</t>
    <phoneticPr fontId="6" type="noConversion"/>
  </si>
  <si>
    <t>黄子航收金敢峰现金支票 挂账金敢峰</t>
    <phoneticPr fontId="6" type="noConversion"/>
  </si>
  <si>
    <t>CHEQUE NUM. 7291353  CORTE A CORUNA S.L  外账发票UE22/0002738</t>
    <phoneticPr fontId="6" type="noConversion"/>
  </si>
  <si>
    <t>林显斌</t>
    <phoneticPr fontId="6" type="noConversion"/>
  </si>
  <si>
    <t>黄子航填单芯晴佣金抵扣欠款</t>
    <phoneticPr fontId="6" type="noConversion"/>
  </si>
  <si>
    <t>郭水文交现金 13382.80-4650.39=8732.41</t>
    <phoneticPr fontId="6" type="noConversion"/>
  </si>
  <si>
    <t>MERCA JIN&amp;WANG 2022 S.L 退单挂账金敢峰</t>
    <phoneticPr fontId="6" type="noConversion"/>
  </si>
  <si>
    <t>金敢峰员工欠款转出交款</t>
    <phoneticPr fontId="6" type="noConversion"/>
  </si>
  <si>
    <t>金敢峰应付佣金转出交款</t>
    <phoneticPr fontId="6" type="noConversion"/>
  </si>
  <si>
    <t>补提金敢峰佣金</t>
    <phoneticPr fontId="6" type="noConversion"/>
  </si>
  <si>
    <t>应付郭水文2022-12月佣金</t>
    <phoneticPr fontId="6" type="noConversion"/>
  </si>
  <si>
    <t>应付杨小羊2022-12月佣金</t>
    <phoneticPr fontId="6" type="noConversion"/>
  </si>
  <si>
    <t>应付黄炳臻2022-12月佣金</t>
    <phoneticPr fontId="6" type="noConversion"/>
  </si>
  <si>
    <t>应付贾子豪2022-11月佣金</t>
    <phoneticPr fontId="6" type="noConversion"/>
  </si>
  <si>
    <t>应付贾子豪2022-12月佣金</t>
    <phoneticPr fontId="6" type="noConversion"/>
  </si>
  <si>
    <t>应付厉龙杰2022-11月佣金</t>
    <phoneticPr fontId="6" type="noConversion"/>
  </si>
  <si>
    <t>应付厉龙杰2022-12月佣金</t>
    <phoneticPr fontId="6" type="noConversion"/>
  </si>
  <si>
    <t>应付刘晓阳2022-11月佣金</t>
    <phoneticPr fontId="6" type="noConversion"/>
  </si>
  <si>
    <t>应付刘晓阳2022-12月佣金</t>
    <phoneticPr fontId="6" type="noConversion"/>
  </si>
  <si>
    <t>应付芯晴2022-11月佣金</t>
    <phoneticPr fontId="6" type="noConversion"/>
  </si>
  <si>
    <t>应付芯晴2022-12月佣金</t>
    <phoneticPr fontId="6" type="noConversion"/>
  </si>
  <si>
    <t>应付姚建永2022-12月佣金</t>
    <phoneticPr fontId="6" type="noConversion"/>
  </si>
  <si>
    <t>应付詹亮捷2022-12月佣金</t>
    <phoneticPr fontId="6" type="noConversion"/>
  </si>
  <si>
    <t>应付陈苏勇2022-12月佣金</t>
    <phoneticPr fontId="6" type="noConversion"/>
  </si>
  <si>
    <t>应付丁森辉2022-12月佣金</t>
    <phoneticPr fontId="6" type="noConversion"/>
  </si>
  <si>
    <t>应付蒋敏焰2022-12月佣金</t>
    <phoneticPr fontId="6" type="noConversion"/>
  </si>
  <si>
    <t>应付柯莉荣2022-12月佣金</t>
    <phoneticPr fontId="6" type="noConversion"/>
  </si>
  <si>
    <t>应付林显斌2022-12月佣金</t>
    <phoneticPr fontId="6" type="noConversion"/>
  </si>
  <si>
    <t>应付王龙杰2022-12月佣金</t>
    <phoneticPr fontId="6" type="noConversion"/>
  </si>
  <si>
    <t>应付许龙清2022-12月佣金</t>
    <phoneticPr fontId="6" type="noConversion"/>
  </si>
  <si>
    <t>刘晓阳佣金转出交款</t>
    <phoneticPr fontId="6" type="noConversion"/>
  </si>
  <si>
    <t>林显斌领佣金</t>
  </si>
  <si>
    <t>陈苏勇领佣金</t>
  </si>
  <si>
    <t>柯莉荣领佣金</t>
    <phoneticPr fontId="6" type="noConversion"/>
  </si>
  <si>
    <t>刘晓阳领取个人佣金</t>
    <phoneticPr fontId="6" type="noConversion"/>
  </si>
  <si>
    <t>黄子航代领余自军佣金</t>
    <phoneticPr fontId="6" type="noConversion"/>
  </si>
  <si>
    <t>SHUIWEN GUO  UE22/0002753</t>
  </si>
  <si>
    <t>CHEQUE NUM. 8276012  VAMOS COMPRA S.L UE22/0002733  杨小羊垫付货款</t>
    <phoneticPr fontId="6" type="noConversion"/>
  </si>
  <si>
    <t>郑鹏杰</t>
    <phoneticPr fontId="6" type="noConversion"/>
  </si>
  <si>
    <t>YANG GAO  UE22/0002754  发票金额1472.90  部分支付</t>
    <phoneticPr fontId="6" type="noConversion"/>
  </si>
  <si>
    <t>杨杰峰</t>
    <phoneticPr fontId="6" type="noConversion"/>
  </si>
  <si>
    <t>姚建永领佣金</t>
    <phoneticPr fontId="6" type="noConversion"/>
  </si>
  <si>
    <t>郭水文现金交款挂账 佣金转出交款</t>
    <phoneticPr fontId="6" type="noConversion"/>
  </si>
  <si>
    <t>郭水文现金交款挂账  员工欠款转出交款</t>
    <phoneticPr fontId="6" type="noConversion"/>
  </si>
  <si>
    <t>郭水文代杨小羊领佣金</t>
  </si>
  <si>
    <t>杨小羊现金挂账交款  佣金转出交款</t>
  </si>
  <si>
    <t>2020年期末余额</t>
  </si>
  <si>
    <t>2022年期末余额</t>
  </si>
  <si>
    <t>2022年期末余额</t>
    <phoneticPr fontId="6" type="noConversion"/>
  </si>
  <si>
    <t>贾子豪</t>
    <phoneticPr fontId="6" type="noConversion"/>
  </si>
  <si>
    <t>厉龙杰</t>
    <phoneticPr fontId="6" type="noConversion"/>
  </si>
  <si>
    <t>姚建永</t>
    <phoneticPr fontId="6" type="noConversion"/>
  </si>
  <si>
    <t>应付郭水文2023-1月佣金</t>
    <phoneticPr fontId="6" type="noConversion"/>
  </si>
  <si>
    <t>应付黄炳臻2023-1月佣金</t>
    <phoneticPr fontId="6" type="noConversion"/>
  </si>
  <si>
    <t>应付厉龙杰2023-1月佣金</t>
    <phoneticPr fontId="6" type="noConversion"/>
  </si>
  <si>
    <t>应付刘晓阳2023-1月佣金</t>
    <phoneticPr fontId="6" type="noConversion"/>
  </si>
  <si>
    <t>应付杨杰峰2023-1月佣金</t>
    <phoneticPr fontId="6" type="noConversion"/>
  </si>
  <si>
    <t>应付杨小羊2023-1月佣金</t>
    <phoneticPr fontId="6" type="noConversion"/>
  </si>
  <si>
    <r>
      <t>应付詹亮捷20</t>
    </r>
    <r>
      <rPr>
        <sz val="11"/>
        <color theme="1"/>
        <rFont val="等线"/>
        <family val="2"/>
        <charset val="134"/>
        <scheme val="minor"/>
      </rPr>
      <t>23-1</t>
    </r>
    <r>
      <rPr>
        <sz val="11"/>
        <color theme="1"/>
        <rFont val="等线"/>
        <family val="2"/>
        <charset val="134"/>
        <scheme val="minor"/>
      </rPr>
      <t>月佣金</t>
    </r>
    <phoneticPr fontId="6" type="noConversion"/>
  </si>
  <si>
    <t>应付郑鹏杰2023-1月佣金</t>
    <phoneticPr fontId="6" type="noConversion"/>
  </si>
  <si>
    <t>应付陈苏勇2023-1月佣金</t>
    <phoneticPr fontId="6" type="noConversion"/>
  </si>
  <si>
    <t>应付丁森辉2023-1月佣金</t>
    <phoneticPr fontId="6" type="noConversion"/>
  </si>
  <si>
    <t>应付蒋敏焰2023-1月佣金</t>
    <phoneticPr fontId="6" type="noConversion"/>
  </si>
  <si>
    <t>应付柯莉荣2023-1月佣金</t>
    <phoneticPr fontId="6" type="noConversion"/>
  </si>
  <si>
    <t>应付林显斌2023-1月佣金</t>
    <phoneticPr fontId="6" type="noConversion"/>
  </si>
  <si>
    <r>
      <t>应付王龙杰202</t>
    </r>
    <r>
      <rPr>
        <sz val="11"/>
        <color theme="1"/>
        <rFont val="等线"/>
        <family val="2"/>
        <charset val="134"/>
        <scheme val="minor"/>
      </rPr>
      <t>3</t>
    </r>
    <r>
      <rPr>
        <sz val="11"/>
        <color theme="1"/>
        <rFont val="等线"/>
        <family val="2"/>
        <charset val="134"/>
        <scheme val="minor"/>
      </rPr>
      <t>-</t>
    </r>
    <r>
      <rPr>
        <sz val="11"/>
        <color theme="1"/>
        <rFont val="等线"/>
        <family val="2"/>
        <charset val="134"/>
        <scheme val="minor"/>
      </rPr>
      <t>1</t>
    </r>
    <r>
      <rPr>
        <sz val="11"/>
        <color theme="1"/>
        <rFont val="等线"/>
        <family val="2"/>
        <charset val="134"/>
        <scheme val="minor"/>
      </rPr>
      <t>月佣金</t>
    </r>
    <phoneticPr fontId="6" type="noConversion"/>
  </si>
  <si>
    <t>应付许龙清2023-1月佣金</t>
    <phoneticPr fontId="6" type="noConversion"/>
  </si>
  <si>
    <t>应付余自军2023-1月佣金</t>
    <phoneticPr fontId="6" type="noConversion"/>
  </si>
  <si>
    <t>业务员多交的客户货款，从员工欠款转入营业外收入</t>
  </si>
  <si>
    <t>业务员多交的客户货款，从员工欠款转入营业外收入</t>
    <phoneticPr fontId="6" type="noConversion"/>
  </si>
  <si>
    <t>李英豪</t>
    <phoneticPr fontId="6" type="noConversion"/>
  </si>
  <si>
    <t>蒋敏焰客户补手机差价，挂账蒋敏焰佣金, IMPORTACIONES EL MIRADOR S.L</t>
    <phoneticPr fontId="6" type="noConversion"/>
  </si>
  <si>
    <t>蒋敏焰客户补手机差价，挂账蒋敏焰佣金,CENTRO HOGAR 1944</t>
  </si>
  <si>
    <t>李田填单核销刘一波单据 AUE22 1942  刘一波佣金转出挂账</t>
  </si>
  <si>
    <t>GAO YANG  UE22/0002754</t>
    <phoneticPr fontId="6" type="noConversion"/>
  </si>
  <si>
    <t>CHEQUE NUM. 2911593  MERCA SAN CIPRIAN S.L  UE22/0002564</t>
    <phoneticPr fontId="6" type="noConversion"/>
  </si>
  <si>
    <t>苏志炯</t>
    <phoneticPr fontId="6" type="noConversion"/>
  </si>
  <si>
    <t>陈苏勇</t>
    <phoneticPr fontId="6" type="noConversion"/>
  </si>
  <si>
    <t>丁森辉</t>
    <phoneticPr fontId="6" type="noConversion"/>
  </si>
  <si>
    <t>丁小伟</t>
    <phoneticPr fontId="6" type="noConversion"/>
  </si>
  <si>
    <t>杨小羊</t>
    <phoneticPr fontId="6" type="noConversion"/>
  </si>
  <si>
    <t>金敢峰</t>
    <phoneticPr fontId="6" type="noConversion"/>
  </si>
  <si>
    <t>陈姿彩</t>
    <phoneticPr fontId="6" type="noConversion"/>
  </si>
  <si>
    <t>刘一波</t>
    <phoneticPr fontId="6" type="noConversion"/>
  </si>
  <si>
    <t>姚建永</t>
    <phoneticPr fontId="6" type="noConversion"/>
  </si>
  <si>
    <t>王充</t>
    <phoneticPr fontId="6" type="noConversion"/>
  </si>
  <si>
    <t>林琪</t>
    <phoneticPr fontId="6" type="noConversion"/>
  </si>
  <si>
    <t>周圆圆</t>
    <phoneticPr fontId="6" type="noConversion"/>
  </si>
  <si>
    <t>天浩</t>
    <phoneticPr fontId="6" type="noConversion"/>
  </si>
  <si>
    <t>许龙清佣金垫付现金退货差价给客人AUE23/0281</t>
    <phoneticPr fontId="6" type="noConversion"/>
  </si>
  <si>
    <t>詹亮捷的佣金转出交款</t>
    <phoneticPr fontId="6" type="noConversion"/>
  </si>
  <si>
    <t>余自军领佣金</t>
    <phoneticPr fontId="6" type="noConversion"/>
  </si>
  <si>
    <t>CHEQUE NUM. 2209148  2016 HOGAR S.L  UE22/0002566</t>
    <phoneticPr fontId="6" type="noConversion"/>
  </si>
  <si>
    <t>杨杰峰领佣金</t>
    <phoneticPr fontId="6" type="noConversion"/>
  </si>
  <si>
    <t>诸葛贾横</t>
    <phoneticPr fontId="6" type="noConversion"/>
  </si>
  <si>
    <t>余自军</t>
    <phoneticPr fontId="6" type="noConversion"/>
  </si>
  <si>
    <t>丁小伟</t>
    <phoneticPr fontId="6" type="noConversion"/>
  </si>
  <si>
    <t>黄炳臻</t>
    <phoneticPr fontId="6" type="noConversion"/>
  </si>
  <si>
    <t>苏志炯</t>
    <phoneticPr fontId="6" type="noConversion"/>
  </si>
  <si>
    <t>迟辛海</t>
    <phoneticPr fontId="6" type="noConversion"/>
  </si>
  <si>
    <t>倪林伟</t>
  </si>
  <si>
    <t>杨小羊现金交款 佣金转出交款</t>
  </si>
  <si>
    <t>郭水文现金交款 佣金转出交款</t>
  </si>
  <si>
    <t>蒋敏焰预支佣金</t>
  </si>
  <si>
    <t>杨小羊现金交款 员工欠款转出交款</t>
  </si>
  <si>
    <t>郭水文现金交款 员工欠款转出交款</t>
  </si>
  <si>
    <t>郭水文现金交款 员工欠款转出交款挂账</t>
  </si>
  <si>
    <r>
      <t>22.11.1</t>
    </r>
    <r>
      <rPr>
        <sz val="12"/>
        <color theme="1"/>
        <rFont val="宋体"/>
        <family val="3"/>
        <charset val="134"/>
      </rPr>
      <t>专职转兼职</t>
    </r>
    <phoneticPr fontId="6" type="noConversion"/>
  </si>
  <si>
    <t>JIM</t>
    <phoneticPr fontId="6" type="noConversion"/>
  </si>
  <si>
    <t>YANG GAO  UE23/0000409  第1次付款</t>
  </si>
  <si>
    <t>YANG GAO  UE23/0000409  第2次付款</t>
    <phoneticPr fontId="6" type="noConversion"/>
  </si>
  <si>
    <t>应付JIM 2023-2月佣金</t>
    <phoneticPr fontId="6" type="noConversion"/>
  </si>
  <si>
    <t>应付郭水文2023-2月佣金</t>
    <phoneticPr fontId="6" type="noConversion"/>
  </si>
  <si>
    <t>应付黄炳臻2023-2月佣金</t>
    <phoneticPr fontId="6" type="noConversion"/>
  </si>
  <si>
    <t>应付刘晓阳2023-2月佣金</t>
    <phoneticPr fontId="6" type="noConversion"/>
  </si>
  <si>
    <t>应付杨杰峰2023-2月佣金</t>
    <phoneticPr fontId="6" type="noConversion"/>
  </si>
  <si>
    <t>应付杨小羊2023-2月佣金</t>
    <phoneticPr fontId="6" type="noConversion"/>
  </si>
  <si>
    <r>
      <t>应付詹亮捷2023-</t>
    </r>
    <r>
      <rPr>
        <sz val="11"/>
        <color theme="1"/>
        <rFont val="等线"/>
        <family val="2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>月佣金</t>
    </r>
    <phoneticPr fontId="6" type="noConversion"/>
  </si>
  <si>
    <t>应付郑鹏杰2023-2月佣金</t>
    <phoneticPr fontId="6" type="noConversion"/>
  </si>
  <si>
    <t>应付陈苏勇2023-2月佣金</t>
    <phoneticPr fontId="6" type="noConversion"/>
  </si>
  <si>
    <t>应付蒋敏焰2023-2月佣金</t>
    <phoneticPr fontId="6" type="noConversion"/>
  </si>
  <si>
    <t>应付林显斌2023-2月佣金</t>
    <phoneticPr fontId="6" type="noConversion"/>
  </si>
  <si>
    <t>应付王龙杰2023-2月佣金</t>
    <phoneticPr fontId="6" type="noConversion"/>
  </si>
  <si>
    <t>应付许龙清2023-2月佣金</t>
    <phoneticPr fontId="6" type="noConversion"/>
  </si>
  <si>
    <t>SHUIWEN GUO  FTS23/0000450</t>
  </si>
  <si>
    <t>赵嘉特</t>
  </si>
  <si>
    <t>赵嘉特</t>
    <phoneticPr fontId="6" type="noConversion"/>
  </si>
  <si>
    <t>施小东</t>
    <phoneticPr fontId="6" type="noConversion"/>
  </si>
  <si>
    <t>施小东</t>
    <phoneticPr fontId="6" type="noConversion"/>
  </si>
  <si>
    <t>支票托收 郭水文客户已收现金 挂郭水文往来 MAXI AHORRO COMPOSTELA S.L  FTS22/0000869</t>
  </si>
  <si>
    <t>应付郭水文2023-3月佣金</t>
    <phoneticPr fontId="6" type="noConversion"/>
  </si>
  <si>
    <t>应付杨小羊2023-3月佣金</t>
    <phoneticPr fontId="6" type="noConversion"/>
  </si>
  <si>
    <t>应付JIM 2023-3月佣金</t>
    <phoneticPr fontId="6" type="noConversion"/>
  </si>
  <si>
    <t>应付詹亮捷2023-3月佣金</t>
    <phoneticPr fontId="6" type="noConversion"/>
  </si>
  <si>
    <t>应付赵嘉特2023-3月佣金</t>
    <phoneticPr fontId="6" type="noConversion"/>
  </si>
  <si>
    <t>应付郑鹏杰2023-3月佣金</t>
    <phoneticPr fontId="6" type="noConversion"/>
  </si>
  <si>
    <t>应付陈苏勇2023-3月佣金</t>
    <phoneticPr fontId="6" type="noConversion"/>
  </si>
  <si>
    <t>应付丁森辉2023-3月佣金</t>
    <phoneticPr fontId="6" type="noConversion"/>
  </si>
  <si>
    <t>红冲丁森辉2022年10-11月、2023年1月佣金，佣金计算规则变动，现调整
（22年10月：979.51；22年11月：3430.41；23年1月：1438.86）</t>
    <phoneticPr fontId="6" type="noConversion"/>
  </si>
  <si>
    <t>更正丁森辉2022年10-11月、2023年1月佣金，佣金计算规则变动，现调整
（22年10月：225.51；22年11月：1750.33；23年1月：364.45）</t>
    <phoneticPr fontId="6" type="noConversion"/>
  </si>
  <si>
    <r>
      <t>应付蒋敏焰2023-</t>
    </r>
    <r>
      <rPr>
        <sz val="11"/>
        <color theme="1"/>
        <rFont val="等线"/>
        <family val="2"/>
        <charset val="134"/>
        <scheme val="minor"/>
      </rPr>
      <t>3</t>
    </r>
    <r>
      <rPr>
        <sz val="11"/>
        <color theme="1"/>
        <rFont val="等线"/>
        <family val="2"/>
        <charset val="134"/>
        <scheme val="minor"/>
      </rPr>
      <t>月佣金</t>
    </r>
    <phoneticPr fontId="6" type="noConversion"/>
  </si>
  <si>
    <t>佣金计算规则变动，补提应付蒋敏焰2022年10-11月、2023年1月佣金
（22年10月：754；22年11月：1680.08；23年1月：1074.41）</t>
    <phoneticPr fontId="6" type="noConversion"/>
  </si>
  <si>
    <t>应付柯莉荣2023-3月佣金</t>
    <phoneticPr fontId="6" type="noConversion"/>
  </si>
  <si>
    <t>倪林伟</t>
    <phoneticPr fontId="6" type="noConversion"/>
  </si>
  <si>
    <t>应付倪林伟2023-3月佣金</t>
    <phoneticPr fontId="6" type="noConversion"/>
  </si>
  <si>
    <t>22.11.1专职转兼职</t>
  </si>
  <si>
    <t>应付施小东2023-3月佣金</t>
    <phoneticPr fontId="6" type="noConversion"/>
  </si>
  <si>
    <t>应付王龙杰2023-3月佣金</t>
    <phoneticPr fontId="6" type="noConversion"/>
  </si>
  <si>
    <t>应付许龙清2023-3月佣金</t>
    <phoneticPr fontId="6" type="noConversion"/>
  </si>
  <si>
    <t>JIM</t>
    <phoneticPr fontId="6" type="noConversion"/>
  </si>
  <si>
    <t>郭水文现金支票交款 4月11日到期支票3865.85挂账转出交款</t>
    <phoneticPr fontId="6" type="noConversion"/>
  </si>
  <si>
    <t>支票托收 郭水文客户已收现金 挂郭水文往来 HIPER ASIA ZHU S.L FTS22/0000871</t>
  </si>
  <si>
    <t>郭水文现金支票交款 FTS23/0000637 4月11日客户银行汇款转个人往来</t>
    <phoneticPr fontId="6" type="noConversion"/>
  </si>
  <si>
    <t>支票托收 杨小羊客户已收现金 挂杨小羊往来 MERCA SAN CIPRIAN S.L FTS23/0000705 a AFTS23/0000083</t>
  </si>
  <si>
    <t>黄炳臻现金交款 佣金转出交款</t>
  </si>
  <si>
    <t>黄炳臻5月3日现金交款 补计提佣金  佣金转出交款</t>
  </si>
  <si>
    <t>黄炳臻现金交款 员工欠款转出交款</t>
  </si>
  <si>
    <t>周遵键佣金转出交款 JIANPU WANG FTS23 569  补银行转账差额</t>
  </si>
  <si>
    <t>应付周遵键2023-3月佣金</t>
    <phoneticPr fontId="6" type="noConversion"/>
  </si>
  <si>
    <t>应付周遵键2023-2月佣金</t>
    <phoneticPr fontId="6" type="noConversion"/>
  </si>
  <si>
    <t>应付周遵键2023-1月佣金</t>
    <phoneticPr fontId="6" type="noConversion"/>
  </si>
  <si>
    <t>周遵键领佣金</t>
    <phoneticPr fontId="6" type="noConversion"/>
  </si>
  <si>
    <t>应付周遵键4月工资</t>
    <phoneticPr fontId="6" type="noConversion"/>
  </si>
  <si>
    <t>应付周遵键2022-12月佣金</t>
    <phoneticPr fontId="6" type="noConversion"/>
  </si>
  <si>
    <t>姚雄代领周遵键3月工资</t>
  </si>
  <si>
    <t>应付周遵键2022-11月佣金</t>
  </si>
  <si>
    <t>应付周遵键3月工资</t>
    <phoneticPr fontId="6" type="noConversion"/>
  </si>
  <si>
    <t>应付周遵键2022-10月佣金</t>
  </si>
  <si>
    <t>周遵键领2月工资</t>
  </si>
  <si>
    <t>应付周遵键2022-9月佣金</t>
  </si>
  <si>
    <t>应付周遵键2月工资</t>
    <phoneticPr fontId="6" type="noConversion"/>
  </si>
  <si>
    <t>佣金详情</t>
    <phoneticPr fontId="6" type="noConversion"/>
  </si>
  <si>
    <t>员工欠款</t>
    <phoneticPr fontId="6" type="noConversion"/>
  </si>
  <si>
    <t>员工工资</t>
    <phoneticPr fontId="6" type="noConversion"/>
  </si>
  <si>
    <t>周遵键</t>
    <phoneticPr fontId="6" type="noConversion"/>
  </si>
  <si>
    <t>周遵键</t>
    <phoneticPr fontId="6" type="noConversion"/>
  </si>
  <si>
    <t>23.2.1兼职转专职；23.5.1专职转兼职</t>
  </si>
  <si>
    <r>
      <t>应付周遵键2023-</t>
    </r>
    <r>
      <rPr>
        <sz val="11"/>
        <color theme="1"/>
        <rFont val="等线"/>
        <family val="2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>月佣金</t>
    </r>
    <phoneticPr fontId="6" type="noConversion"/>
  </si>
  <si>
    <t>应付JIM 2023-4月佣金</t>
    <phoneticPr fontId="6" type="noConversion"/>
  </si>
  <si>
    <t>应付郭水文2023-4月佣金</t>
    <phoneticPr fontId="6" type="noConversion"/>
  </si>
  <si>
    <r>
      <t>应付黄炳臻2023-</t>
    </r>
    <r>
      <rPr>
        <sz val="11"/>
        <color theme="1"/>
        <rFont val="等线"/>
        <family val="2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>月佣金</t>
    </r>
    <phoneticPr fontId="6" type="noConversion"/>
  </si>
  <si>
    <t>应付刘晓阳2023-3月佣金</t>
    <phoneticPr fontId="6" type="noConversion"/>
  </si>
  <si>
    <t>应付刘晓阳2023-4月佣金</t>
    <phoneticPr fontId="6" type="noConversion"/>
  </si>
  <si>
    <t>应付杨小羊2023-4月佣金</t>
    <phoneticPr fontId="6" type="noConversion"/>
  </si>
  <si>
    <t>应付詹亮捷2023-4月佣金</t>
    <phoneticPr fontId="6" type="noConversion"/>
  </si>
  <si>
    <t>应付赵嘉特2023-4月佣金</t>
    <phoneticPr fontId="6" type="noConversion"/>
  </si>
  <si>
    <t>应付郑鹏杰2023-4月佣金</t>
    <phoneticPr fontId="6" type="noConversion"/>
  </si>
  <si>
    <t>应付陈苏勇2023-4月佣金</t>
    <phoneticPr fontId="6" type="noConversion"/>
  </si>
  <si>
    <t>应付蒋敏焰2023-4月佣金</t>
    <phoneticPr fontId="6" type="noConversion"/>
  </si>
  <si>
    <t>应付林显斌2023-4月佣金</t>
    <phoneticPr fontId="6" type="noConversion"/>
  </si>
  <si>
    <t>应付施小东2023-4月佣金</t>
    <phoneticPr fontId="6" type="noConversion"/>
  </si>
  <si>
    <t>应付王龙杰2023-4月佣金</t>
    <phoneticPr fontId="6" type="noConversion"/>
  </si>
  <si>
    <t>应付许龙清2023-4月佣金</t>
    <phoneticPr fontId="6" type="noConversion"/>
  </si>
  <si>
    <t>周遵键领4月工资</t>
    <phoneticPr fontId="6" type="noConversion"/>
  </si>
  <si>
    <t>海岛业务员Maria Martin 工号 101485 借用IPAD挂账 暂冲减费用，归还时再补费用</t>
    <phoneticPr fontId="6" type="noConversion"/>
  </si>
  <si>
    <t>支票 郭水文4月10日现金交款 转个人欠款SUPER CHINO GALICIA LF S.L FTS23/0000496</t>
  </si>
  <si>
    <t>MARIA(MARIA)</t>
    <phoneticPr fontId="6" type="noConversion"/>
  </si>
  <si>
    <t>毛丽萍</t>
  </si>
  <si>
    <t>毛丽萍</t>
    <phoneticPr fontId="6" type="noConversion"/>
  </si>
  <si>
    <t>海岛业务员Maria Martin 工号 101485 借用IPAD挂账 暂冲减费用，归还时再补费用 (冲红.原单:YHDK000015292)</t>
  </si>
  <si>
    <t>支票 郭水文交款 郑鹏杰 银行转账挂个人往来 BAZAR MAGNUS S.L FTS23/0000495</t>
    <phoneticPr fontId="6" type="noConversion"/>
  </si>
  <si>
    <t>周遵键垫付退货款挂账 NOU MAXI SARRIA DE TER S.L AFTS23 0152 0153 0416</t>
    <phoneticPr fontId="6" type="noConversion"/>
  </si>
  <si>
    <t>陆夏小华代周遵键现金支票交款 周遵键佣金转出交款</t>
    <phoneticPr fontId="6" type="noConversion"/>
  </si>
  <si>
    <t>施小东现金支票交款  填写单据金额和实际收款金额差243.10 业务员抄错数字  佣金抵扣</t>
    <phoneticPr fontId="6" type="noConversion"/>
  </si>
  <si>
    <t>支票 银行挂个人往来1/25现金销账 SUPER CHINO GALICIA LF S.L FTS23/0000462</t>
    <phoneticPr fontId="6" type="noConversion"/>
  </si>
  <si>
    <t>郑宝清</t>
    <phoneticPr fontId="6" type="noConversion"/>
  </si>
  <si>
    <t>郑宝清</t>
    <phoneticPr fontId="6" type="noConversion"/>
  </si>
  <si>
    <t>陆夏小华填单核销许龙清单据  许龙清佣金转出交款</t>
  </si>
  <si>
    <t>子航安排王龙杰领佣金名下无欠款  流程后补</t>
    <phoneticPr fontId="6" type="noConversion"/>
  </si>
  <si>
    <t>IBERCAJA转账施小东佣金</t>
    <phoneticPr fontId="6" type="noConversion"/>
  </si>
  <si>
    <t>郭水文佣金转出交款 实际领取1225.20，其他转交款</t>
  </si>
  <si>
    <t>支票 银行挂个人往来5/3现金销账 SUPER CHINO GALICIA LF S.L FTS23/0000877</t>
  </si>
  <si>
    <t>文员填单核销刘晓阳欠款 余额挂账刘晓阳往来</t>
  </si>
  <si>
    <t>施小东退款给客户挂账 XINHU ZHOU 退单 AUE23 433 UE23 387</t>
  </si>
  <si>
    <t>刘晓阳</t>
    <phoneticPr fontId="6" type="noConversion"/>
  </si>
  <si>
    <t>杨杰峰</t>
    <phoneticPr fontId="6" type="noConversion"/>
  </si>
  <si>
    <t>王龙杰</t>
    <phoneticPr fontId="6" type="noConversion"/>
  </si>
  <si>
    <t>应付JIM 2023-5月佣金</t>
    <phoneticPr fontId="6" type="noConversion"/>
  </si>
  <si>
    <t>MARIA</t>
    <phoneticPr fontId="6" type="noConversion"/>
  </si>
  <si>
    <t>应付MARIA 2023-5月佣金</t>
    <phoneticPr fontId="6" type="noConversion"/>
  </si>
  <si>
    <t>应付郭水文2023-5月佣金</t>
    <phoneticPr fontId="6" type="noConversion"/>
  </si>
  <si>
    <t>应付李英豪2023-4月佣金</t>
  </si>
  <si>
    <t>应付李英豪2023-2月佣金</t>
    <phoneticPr fontId="6" type="noConversion"/>
  </si>
  <si>
    <t>应付杨小羊2023-5月佣金</t>
    <phoneticPr fontId="6" type="noConversion"/>
  </si>
  <si>
    <t>应付赵嘉特2023-5月佣金</t>
    <phoneticPr fontId="6" type="noConversion"/>
  </si>
  <si>
    <t>应付郑鹏杰2023-5月佣金</t>
    <phoneticPr fontId="6" type="noConversion"/>
  </si>
  <si>
    <t>应付陈苏勇2023-5月佣金</t>
    <phoneticPr fontId="6" type="noConversion"/>
  </si>
  <si>
    <t>应付丁森辉2023-5月佣金</t>
    <phoneticPr fontId="6" type="noConversion"/>
  </si>
  <si>
    <t>应付蒋敏焰2023-5月佣金</t>
    <phoneticPr fontId="6" type="noConversion"/>
  </si>
  <si>
    <t>应付林显斌2023-5月佣金</t>
    <phoneticPr fontId="6" type="noConversion"/>
  </si>
  <si>
    <t>应付施小东2023-5月佣金</t>
    <phoneticPr fontId="6" type="noConversion"/>
  </si>
  <si>
    <t>应付施小东2023-3、4月佣金（补2%佣金点数）</t>
    <phoneticPr fontId="6" type="noConversion"/>
  </si>
  <si>
    <t>应付王龙杰2023-5月佣金</t>
    <phoneticPr fontId="6" type="noConversion"/>
  </si>
  <si>
    <r>
      <t>应付许龙清2023-</t>
    </r>
    <r>
      <rPr>
        <sz val="11"/>
        <color theme="1"/>
        <rFont val="等线"/>
        <family val="2"/>
        <charset val="134"/>
        <scheme val="minor"/>
      </rPr>
      <t>5</t>
    </r>
    <r>
      <rPr>
        <sz val="11"/>
        <color theme="1"/>
        <rFont val="等线"/>
        <family val="2"/>
        <charset val="134"/>
        <scheme val="minor"/>
      </rPr>
      <t>月佣金</t>
    </r>
    <phoneticPr fontId="6" type="noConversion"/>
  </si>
  <si>
    <t>应付周遵键2023-5月佣金</t>
    <phoneticPr fontId="6" type="noConversion"/>
  </si>
  <si>
    <t>迟辛海</t>
    <phoneticPr fontId="6" type="noConversion"/>
  </si>
  <si>
    <t>支票托收 杨小羊客户已收现金 挂杨小羊往来 MERCA SAN CIPRIAN S.L FTS23/0001112</t>
    <phoneticPr fontId="6" type="noConversion"/>
  </si>
  <si>
    <t>施小东佣金转出交款</t>
    <phoneticPr fontId="6" type="noConversion"/>
  </si>
  <si>
    <t>林凯代施小东现金支票交款 UE23 589 591  6月12日客户转账SABADELL  转银行收款核销，挂账</t>
    <phoneticPr fontId="6" type="noConversion"/>
  </si>
  <si>
    <t>支票托收 杨小羊客户已收现金 外账发票 HOGLORIA JIN S.L FTS23/0001110</t>
    <phoneticPr fontId="6" type="noConversion"/>
  </si>
  <si>
    <t>CHEQUE NUM. 0892759  KIMHOWE 1982 S.L  UE23/0741  郭水文已月结，挂账郭水文</t>
  </si>
  <si>
    <t>詹亮捷佣金转出交款</t>
  </si>
  <si>
    <t>陈苏勇代领林显斌佣金</t>
  </si>
  <si>
    <t>郑鹏杰佣金转出交款</t>
  </si>
  <si>
    <t>支票托收 郭水文客户已收现金 挂郭水文往来 LIHUA CHEN FTS23/0001108</t>
  </si>
  <si>
    <t>补计提海岛陈苏勇、林显斌、丁森辉、蒋敏焰2022年度奖金</t>
    <phoneticPr fontId="6" type="noConversion"/>
  </si>
  <si>
    <t>陈苏勇2022年度</t>
  </si>
  <si>
    <t>丁森辉2022年度</t>
  </si>
  <si>
    <t>林显斌2022年度</t>
  </si>
  <si>
    <t>蒋敏焰2022年度</t>
  </si>
  <si>
    <t>应付JIM 2023-6月佣金</t>
    <phoneticPr fontId="6" type="noConversion"/>
  </si>
  <si>
    <t>应付MARIA 2023-6月佣金</t>
    <phoneticPr fontId="6" type="noConversion"/>
  </si>
  <si>
    <t>应付郭水文2023-6月佣金</t>
    <phoneticPr fontId="6" type="noConversion"/>
  </si>
  <si>
    <t>应付刘晓阳2023-6月佣金</t>
    <phoneticPr fontId="6" type="noConversion"/>
  </si>
  <si>
    <t>应付杨杰峰2023-6月佣金</t>
    <phoneticPr fontId="6" type="noConversion"/>
  </si>
  <si>
    <t>应付杨小羊2023-6月佣金</t>
    <phoneticPr fontId="6" type="noConversion"/>
  </si>
  <si>
    <t>应付赵嘉特2023-6月佣金</t>
    <phoneticPr fontId="6" type="noConversion"/>
  </si>
  <si>
    <r>
      <t>应付郑鹏杰2023-</t>
    </r>
    <r>
      <rPr>
        <sz val="11"/>
        <color theme="1"/>
        <rFont val="等线"/>
        <family val="2"/>
        <charset val="134"/>
        <scheme val="minor"/>
      </rPr>
      <t>6</t>
    </r>
    <r>
      <rPr>
        <sz val="11"/>
        <color theme="1"/>
        <rFont val="等线"/>
        <family val="2"/>
        <charset val="134"/>
        <scheme val="minor"/>
      </rPr>
      <t>月佣金</t>
    </r>
    <phoneticPr fontId="6" type="noConversion"/>
  </si>
  <si>
    <t>应付陈苏勇2023-6月佣金</t>
    <phoneticPr fontId="6" type="noConversion"/>
  </si>
  <si>
    <t>应付蒋敏焰2023-6月佣金</t>
    <phoneticPr fontId="6" type="noConversion"/>
  </si>
  <si>
    <t>应付林显斌2023-6月佣金</t>
    <phoneticPr fontId="6" type="noConversion"/>
  </si>
  <si>
    <t>应付倪林伟2023-6月佣金</t>
    <phoneticPr fontId="6" type="noConversion"/>
  </si>
  <si>
    <r>
      <t>应付施小东2023-</t>
    </r>
    <r>
      <rPr>
        <sz val="11"/>
        <color theme="1"/>
        <rFont val="等线"/>
        <family val="2"/>
        <charset val="134"/>
        <scheme val="minor"/>
      </rPr>
      <t>6</t>
    </r>
    <r>
      <rPr>
        <sz val="11"/>
        <color theme="1"/>
        <rFont val="等线"/>
        <family val="2"/>
        <charset val="134"/>
        <scheme val="minor"/>
      </rPr>
      <t>月佣金</t>
    </r>
    <phoneticPr fontId="6" type="noConversion"/>
  </si>
  <si>
    <t>应付许龙清2023-6月佣金</t>
    <phoneticPr fontId="6" type="noConversion"/>
  </si>
  <si>
    <t>应付周遵键2023-6月佣金</t>
    <phoneticPr fontId="6" type="noConversion"/>
  </si>
  <si>
    <t>黄子航填单刘晓阳佣金转出交款</t>
  </si>
  <si>
    <t>施小东佣金转出交款 SOL 168 S.L</t>
  </si>
  <si>
    <t>IBERCAJA转账施小东佣金</t>
  </si>
  <si>
    <t>施小东挂账转出交款SOL 168 S.L，6月12日林凯代施小东现金支票交款 UE23 589 591 6月12日客户转账SABADELL 转银行收款核销现金挂账</t>
  </si>
  <si>
    <t>单坤</t>
    <phoneticPr fontId="6" type="noConversion"/>
  </si>
  <si>
    <t>文员填单核销周遵键已收客户款 周遵键佣金转出6026.48</t>
  </si>
  <si>
    <t>文员填单核销周遵键已收客户款 周遵键佣金转出6885.84</t>
  </si>
  <si>
    <t>郭水文现金交款  佣金转出交款</t>
  </si>
  <si>
    <t>赵嘉特领取佣金</t>
  </si>
  <si>
    <t>郑鹏杰现金支票交款  佣金转出交款</t>
  </si>
  <si>
    <t>郑鹏杰领取佣金</t>
  </si>
  <si>
    <t>郭水文现金交款 员工欠款转出交款 SHUIWEN GUO发票款2537.87</t>
  </si>
  <si>
    <t>SUPER BAZAR HAOJIE 7月24日 FTS23/1521 CAIXA转账扣除66.85，5月31日现金66.85退款冲回</t>
  </si>
  <si>
    <t>JIM(郑奔）借给公司10000</t>
  </si>
  <si>
    <t>杨杰峰领佣金</t>
    <phoneticPr fontId="6" type="noConversion"/>
  </si>
  <si>
    <t>文员填单核销周遵键客户欠款2659.81  周遵键佣金转出</t>
    <phoneticPr fontId="6" type="noConversion"/>
  </si>
  <si>
    <t>周遵键还公司欠款，汇款到林晓彬账户</t>
  </si>
  <si>
    <t>JIM(郑奔）借给公司5000</t>
  </si>
  <si>
    <t>应付JIM 2023-7月佣金</t>
    <phoneticPr fontId="6" type="noConversion"/>
  </si>
  <si>
    <t>应付MARIA 2023-7月佣金</t>
    <phoneticPr fontId="6" type="noConversion"/>
  </si>
  <si>
    <t>应付郭水文2023-7月佣金</t>
    <phoneticPr fontId="6" type="noConversion"/>
  </si>
  <si>
    <t>应付刘晓阳2023-7月佣金</t>
    <phoneticPr fontId="6" type="noConversion"/>
  </si>
  <si>
    <t>应付杨小羊2023-7月佣金</t>
    <phoneticPr fontId="6" type="noConversion"/>
  </si>
  <si>
    <t>应付詹亮捷2023-7月佣金</t>
    <phoneticPr fontId="6" type="noConversion"/>
  </si>
  <si>
    <t>应付詹亮捷2023-6月佣金</t>
    <phoneticPr fontId="6" type="noConversion"/>
  </si>
  <si>
    <r>
      <t>应付赵嘉特2023-</t>
    </r>
    <r>
      <rPr>
        <sz val="11"/>
        <color theme="1"/>
        <rFont val="等线"/>
        <family val="2"/>
        <charset val="134"/>
        <scheme val="minor"/>
      </rPr>
      <t>7</t>
    </r>
    <r>
      <rPr>
        <sz val="11"/>
        <color theme="1"/>
        <rFont val="等线"/>
        <family val="2"/>
        <charset val="134"/>
        <scheme val="minor"/>
      </rPr>
      <t>月佣金</t>
    </r>
    <phoneticPr fontId="6" type="noConversion"/>
  </si>
  <si>
    <r>
      <t>应付郑鹏杰2023-</t>
    </r>
    <r>
      <rPr>
        <sz val="11"/>
        <color theme="1"/>
        <rFont val="等线"/>
        <family val="2"/>
        <charset val="134"/>
        <scheme val="minor"/>
      </rPr>
      <t>7</t>
    </r>
    <r>
      <rPr>
        <sz val="11"/>
        <color theme="1"/>
        <rFont val="等线"/>
        <family val="2"/>
        <charset val="134"/>
        <scheme val="minor"/>
      </rPr>
      <t>月佣金</t>
    </r>
    <phoneticPr fontId="6" type="noConversion"/>
  </si>
  <si>
    <t>应付蒋敏焰2023-7月佣金</t>
    <phoneticPr fontId="6" type="noConversion"/>
  </si>
  <si>
    <t>应付毛丽萍2023-7月佣金</t>
    <phoneticPr fontId="6" type="noConversion"/>
  </si>
  <si>
    <t>应付施小东2023-7月佣金</t>
    <phoneticPr fontId="6" type="noConversion"/>
  </si>
  <si>
    <t>应付许龙清2023-7月佣金</t>
    <phoneticPr fontId="6" type="noConversion"/>
  </si>
  <si>
    <t>应付周遵键2023-7月佣金</t>
    <phoneticPr fontId="6" type="noConversion"/>
  </si>
  <si>
    <t>应付陈苏勇2023-7月佣金</t>
    <phoneticPr fontId="6" type="noConversion"/>
  </si>
  <si>
    <t>林显斌</t>
    <phoneticPr fontId="6" type="noConversion"/>
  </si>
  <si>
    <t>应付林显斌2023-7月佣金</t>
    <phoneticPr fontId="6" type="noConversion"/>
  </si>
  <si>
    <t>应付JIM 2306开发新客户奖励</t>
  </si>
  <si>
    <t>应付MARIA 2306开发新客户奖励</t>
  </si>
  <si>
    <t>应付赵嘉特2306开发新客户奖励</t>
  </si>
  <si>
    <t>应付陈苏勇2306开发新客户奖励</t>
  </si>
  <si>
    <t>应付蒋敏焰2306开发新客户奖励</t>
  </si>
  <si>
    <t>应付林显斌2306开发新客户奖励</t>
  </si>
  <si>
    <t>应付毛丽萍2306开发新客户奖励</t>
  </si>
  <si>
    <t>应付施小东2306开发新客户奖励</t>
  </si>
  <si>
    <t>应付许龙清2306开发新客户奖励</t>
  </si>
  <si>
    <t>应付周遵键2306开发新客户奖励</t>
  </si>
  <si>
    <t>应付郭水文2306开发新客户奖励</t>
  </si>
  <si>
    <t>应付郑鹏杰2306开发新客户奖励</t>
  </si>
  <si>
    <t>海岛丁森辉领佣金</t>
  </si>
  <si>
    <t>海岛丁森辉代丁小伟领佣金</t>
    <phoneticPr fontId="6" type="noConversion"/>
  </si>
  <si>
    <t>BBVA存支票1张 HIPER ASIA ZHU S.L   FTS23/0635</t>
  </si>
  <si>
    <t>盛杰代MARIA领取佣金</t>
  </si>
  <si>
    <t>陈苏勇借用IPAD挂账往来</t>
    <phoneticPr fontId="6" type="noConversion"/>
  </si>
  <si>
    <r>
      <rPr>
        <sz val="12"/>
        <color theme="1"/>
        <rFont val="宋体"/>
        <family val="3"/>
        <charset val="134"/>
      </rPr>
      <t>员工欠款</t>
    </r>
    <r>
      <rPr>
        <sz val="12"/>
        <color theme="1"/>
        <rFont val="Calibri"/>
        <family val="2"/>
      </rPr>
      <t>-150</t>
    </r>
    <r>
      <rPr>
        <sz val="12"/>
        <color theme="1"/>
        <rFont val="宋体"/>
        <family val="3"/>
        <charset val="134"/>
      </rPr>
      <t>为陈苏勇借用</t>
    </r>
    <r>
      <rPr>
        <sz val="12"/>
        <color theme="1"/>
        <rFont val="Calibri"/>
        <family val="2"/>
      </rPr>
      <t>IPAD</t>
    </r>
    <r>
      <rPr>
        <sz val="12"/>
        <color theme="1"/>
        <rFont val="宋体"/>
        <family val="3"/>
        <charset val="134"/>
      </rPr>
      <t>挂账往来</t>
    </r>
    <phoneticPr fontId="6" type="noConversion"/>
  </si>
  <si>
    <t>PAGA  SHI XIAODONG   IBERCAJA转账施小东佣金 8月发票</t>
    <phoneticPr fontId="6" type="noConversion"/>
  </si>
  <si>
    <t>BBVA 存支票   DULCE HOGAR GALICIA S.L  FTS23/0001111</t>
  </si>
  <si>
    <t>BBVA 存支票  跳票  DULCE HOGAR GALICIA S.L  FTS23/0001111</t>
  </si>
  <si>
    <t>陆夏小华代毛丽萍领佣金</t>
  </si>
  <si>
    <t>林凯代单坤领佣金</t>
  </si>
  <si>
    <t>核销许龙清客户欠款挂账许龙清个人</t>
  </si>
  <si>
    <t>检验</t>
    <phoneticPr fontId="6" type="noConversion"/>
  </si>
  <si>
    <t>蒋敏焰微信确认SO WANG 收款AFTS23/0096和家族返点 剩余未交款挂账往来</t>
  </si>
  <si>
    <t>郭水文预交现金</t>
  </si>
  <si>
    <t>应付刘晓阳2023-8月佣金</t>
    <phoneticPr fontId="6" type="noConversion"/>
  </si>
  <si>
    <t>应付单坤2023-8月佣金</t>
    <phoneticPr fontId="6" type="noConversion"/>
  </si>
  <si>
    <t>应付郭水文2023-8月佣金</t>
    <phoneticPr fontId="6" type="noConversion"/>
  </si>
  <si>
    <t>郭水文佣金转出交款</t>
    <phoneticPr fontId="6" type="noConversion"/>
  </si>
  <si>
    <t>杨小羊佣金转出交款</t>
    <phoneticPr fontId="6" type="noConversion"/>
  </si>
  <si>
    <t>郭水文 挂账到个人往来 开给郭水文外账发票FTS23/0001572</t>
  </si>
  <si>
    <t>郭水文往来账员工欠款转出交款</t>
  </si>
  <si>
    <t>应付JIM 2023-8月佣金</t>
    <phoneticPr fontId="6" type="noConversion"/>
  </si>
  <si>
    <t>应付MARIA 2023-8月佣金</t>
    <phoneticPr fontId="6" type="noConversion"/>
  </si>
  <si>
    <t>应付杨小羊2023-8月佣金</t>
    <phoneticPr fontId="6" type="noConversion"/>
  </si>
  <si>
    <t>应付詹亮捷2023-8月佣金</t>
    <phoneticPr fontId="6" type="noConversion"/>
  </si>
  <si>
    <t>应付赵嘉特2023-8月佣金</t>
    <phoneticPr fontId="6" type="noConversion"/>
  </si>
  <si>
    <r>
      <t>应付郑鹏杰2023-</t>
    </r>
    <r>
      <rPr>
        <sz val="11"/>
        <color theme="1"/>
        <rFont val="等线"/>
        <family val="2"/>
        <charset val="134"/>
        <scheme val="minor"/>
      </rPr>
      <t>8</t>
    </r>
    <r>
      <rPr>
        <sz val="11"/>
        <color theme="1"/>
        <rFont val="等线"/>
        <family val="2"/>
        <charset val="134"/>
        <scheme val="minor"/>
      </rPr>
      <t>月佣金</t>
    </r>
    <phoneticPr fontId="6" type="noConversion"/>
  </si>
  <si>
    <t>应付陈苏勇2023-8月佣金</t>
    <phoneticPr fontId="6" type="noConversion"/>
  </si>
  <si>
    <t>应付林显斌2023-8月佣金</t>
    <phoneticPr fontId="6" type="noConversion"/>
  </si>
  <si>
    <r>
      <t>应付毛丽萍2023-</t>
    </r>
    <r>
      <rPr>
        <sz val="11"/>
        <color theme="1"/>
        <rFont val="等线"/>
        <family val="2"/>
        <charset val="134"/>
        <scheme val="minor"/>
      </rPr>
      <t>8</t>
    </r>
    <r>
      <rPr>
        <sz val="11"/>
        <color theme="1"/>
        <rFont val="等线"/>
        <family val="2"/>
        <charset val="134"/>
        <scheme val="minor"/>
      </rPr>
      <t>月佣金</t>
    </r>
    <phoneticPr fontId="6" type="noConversion"/>
  </si>
  <si>
    <t>应付倪林伟2023-8月佣金</t>
    <phoneticPr fontId="6" type="noConversion"/>
  </si>
  <si>
    <t>应付施小东2023-8月佣金</t>
    <phoneticPr fontId="6" type="noConversion"/>
  </si>
  <si>
    <t>应付许龙清2023-8月佣金</t>
    <phoneticPr fontId="6" type="noConversion"/>
  </si>
  <si>
    <t>应付周遵键2023-8月佣金</t>
    <phoneticPr fontId="6" type="noConversion"/>
  </si>
  <si>
    <t>JIM(郑奔）借给公司10000</t>
    <phoneticPr fontId="6" type="noConversion"/>
  </si>
  <si>
    <t>JIM(郑奔）垫付款核销客户欠款</t>
    <phoneticPr fontId="6" type="noConversion"/>
  </si>
  <si>
    <t>支付施小东佣金9月发票 1415 .09+IVA297.17</t>
  </si>
  <si>
    <t>文员填单核销客户单据，业务员已退款客户挂账 退单JUN TAN AUE23/1751 UE23/1378</t>
  </si>
  <si>
    <t>应付MARIA 2307奖励</t>
    <phoneticPr fontId="6" type="noConversion"/>
  </si>
  <si>
    <t>郑鹏杰领佣金</t>
  </si>
  <si>
    <t>郭水文汇款中国欧元现金挂账 RMB20W</t>
  </si>
  <si>
    <t>郭水文汇款中国欧元现金挂账 RMB20W 第2笔</t>
  </si>
  <si>
    <t>郭水文领现金</t>
  </si>
  <si>
    <t>郭水文汇款中国欧元现金挂账 RMB4.2W</t>
  </si>
  <si>
    <t>郑鹏杰现金支票交款  郭水文员工欠款转出交款</t>
  </si>
  <si>
    <t>黄子航代收杨小羊现金货款</t>
  </si>
  <si>
    <t>杨小羊现金交款 郭水文往来账垫付1W</t>
  </si>
  <si>
    <t>杨小羊现金交款 黄子航代收杨小羊现金货款5000元转出</t>
  </si>
  <si>
    <t>杨小羊现金交款 杨小羊往来账挂账</t>
  </si>
  <si>
    <t>GAO YANG   UE23/1478</t>
  </si>
  <si>
    <t>王婧</t>
    <phoneticPr fontId="6" type="noConversion"/>
  </si>
  <si>
    <t>王婧</t>
    <phoneticPr fontId="6" type="noConversion"/>
  </si>
  <si>
    <t>王澳</t>
    <phoneticPr fontId="6" type="noConversion"/>
  </si>
  <si>
    <t>王澳</t>
    <phoneticPr fontId="6" type="noConversion"/>
  </si>
  <si>
    <t>支票收款 HOME WEI 88 S.L  1099.44  郭水文个人往来 FTS23/0001571</t>
    <phoneticPr fontId="6" type="noConversion"/>
  </si>
  <si>
    <t>ENHE SUN 郭水文现金垫款后 客户银行转账 FTS23/0001714</t>
  </si>
  <si>
    <t>PAGA  SHI XIAODONG   FRA N.SX2023 006    施小东10月发票</t>
    <phoneticPr fontId="6" type="noConversion"/>
  </si>
  <si>
    <t>支票 银行支票已兑 计入杨小羊业务员个人往来</t>
  </si>
  <si>
    <t>应付JIM 2023-9月佣金</t>
    <phoneticPr fontId="6" type="noConversion"/>
  </si>
  <si>
    <t>应付单坤2023-9月佣金</t>
    <phoneticPr fontId="6" type="noConversion"/>
  </si>
  <si>
    <t>应付MARIA 2023-9月佣金</t>
    <phoneticPr fontId="6" type="noConversion"/>
  </si>
  <si>
    <t>应付郭水文2023-9月佣金</t>
    <phoneticPr fontId="6" type="noConversion"/>
  </si>
  <si>
    <t>应付杨小羊2023-9月佣金</t>
    <phoneticPr fontId="6" type="noConversion"/>
  </si>
  <si>
    <t>应付詹亮捷2023-9月佣金</t>
    <phoneticPr fontId="6" type="noConversion"/>
  </si>
  <si>
    <t>应付赵嘉特2023-9月佣金</t>
    <phoneticPr fontId="6" type="noConversion"/>
  </si>
  <si>
    <r>
      <t>应付郑鹏杰2023-</t>
    </r>
    <r>
      <rPr>
        <sz val="11"/>
        <color theme="1"/>
        <rFont val="等线"/>
        <family val="2"/>
        <charset val="134"/>
        <scheme val="minor"/>
      </rPr>
      <t>9</t>
    </r>
    <r>
      <rPr>
        <sz val="11"/>
        <color theme="1"/>
        <rFont val="等线"/>
        <family val="2"/>
        <charset val="134"/>
        <scheme val="minor"/>
      </rPr>
      <t>月佣金</t>
    </r>
    <phoneticPr fontId="6" type="noConversion"/>
  </si>
  <si>
    <t>应付陈苏勇2023-9月佣金</t>
    <phoneticPr fontId="6" type="noConversion"/>
  </si>
  <si>
    <t>应付蒋敏焰2023-9月佣金</t>
    <phoneticPr fontId="6" type="noConversion"/>
  </si>
  <si>
    <t>应付林显斌2023-9月佣金</t>
    <phoneticPr fontId="6" type="noConversion"/>
  </si>
  <si>
    <t>兼职业务员</t>
    <phoneticPr fontId="6" type="noConversion"/>
  </si>
  <si>
    <t>应付施小东2023-9月佣金</t>
    <phoneticPr fontId="6" type="noConversion"/>
  </si>
  <si>
    <t>应付许龙清2023-9月佣金</t>
    <phoneticPr fontId="6" type="noConversion"/>
  </si>
  <si>
    <t>应付周遵键2023-9月佣金</t>
    <phoneticPr fontId="6" type="noConversion"/>
  </si>
  <si>
    <t>林凯交施小东现金支票  JINHONG LIU  AUE23/1700 重复收款挂个人往来</t>
    <phoneticPr fontId="6" type="noConversion"/>
  </si>
  <si>
    <t>支票 郭水文 MAXIMO AHORRO VIVEIRO S.L FTS23/0000840</t>
    <phoneticPr fontId="6" type="noConversion"/>
  </si>
  <si>
    <t>支票 郭水文 HOME WEI 88 S.L FTS23/0001918</t>
    <phoneticPr fontId="6" type="noConversion"/>
  </si>
  <si>
    <t>支票 杨小羊现金垫付 补交支票 DULCE HOGAR GALICIA S.L FTS23/0001111</t>
    <phoneticPr fontId="6" type="noConversion"/>
  </si>
  <si>
    <t>郑鹏杰现金交款 郭水文往来账转出</t>
  </si>
  <si>
    <t>杨小羊现金支票交款 佣金转出</t>
  </si>
  <si>
    <t>杨小羊现金支票交款 员工欠款转出</t>
  </si>
  <si>
    <t>郭水文汇款中国欧元现金挂账 RMB30W</t>
  </si>
  <si>
    <t>郭水文现金支票交款 员工欠款转出</t>
  </si>
  <si>
    <t>金阳</t>
    <phoneticPr fontId="6" type="noConversion"/>
  </si>
  <si>
    <t>林凯现金交款预支2000佣金给单坤，子航特批</t>
    <phoneticPr fontId="6" type="noConversion"/>
  </si>
  <si>
    <t>备注：员工欠款负数为个人欠公司，正数则相反</t>
    <phoneticPr fontId="6" type="noConversion"/>
  </si>
  <si>
    <t>杨小羊垫付  SUPER CHINO GALICIA LF S.L FTS23/0002771</t>
    <phoneticPr fontId="6" type="noConversion"/>
  </si>
  <si>
    <r>
      <t>应付单坤2023-</t>
    </r>
    <r>
      <rPr>
        <sz val="11"/>
        <color theme="1"/>
        <rFont val="等线"/>
        <family val="2"/>
        <charset val="134"/>
        <scheme val="minor"/>
      </rPr>
      <t>10</t>
    </r>
    <r>
      <rPr>
        <sz val="11"/>
        <color theme="1"/>
        <rFont val="等线"/>
        <family val="2"/>
        <charset val="134"/>
        <scheme val="minor"/>
      </rPr>
      <t>月佣金</t>
    </r>
    <phoneticPr fontId="6" type="noConversion"/>
  </si>
  <si>
    <t>吴家隽</t>
    <phoneticPr fontId="6" type="noConversion"/>
  </si>
  <si>
    <t>吴家隽</t>
    <phoneticPr fontId="6" type="noConversion"/>
  </si>
  <si>
    <t>应付JIM 2023-10月佣金</t>
    <phoneticPr fontId="6" type="noConversion"/>
  </si>
  <si>
    <t>应付MARIA 2023-10月佣金</t>
    <phoneticPr fontId="6" type="noConversion"/>
  </si>
  <si>
    <t>应付郭水文2023-10月佣金</t>
    <phoneticPr fontId="6" type="noConversion"/>
  </si>
  <si>
    <t>应付王婧2023-10月佣金</t>
    <phoneticPr fontId="6" type="noConversion"/>
  </si>
  <si>
    <t>应付杨小羊2023-10月佣金</t>
    <phoneticPr fontId="6" type="noConversion"/>
  </si>
  <si>
    <t>应付詹亮捷2023-10月佣金</t>
    <phoneticPr fontId="6" type="noConversion"/>
  </si>
  <si>
    <t>应付赵嘉特2023-10月佣金</t>
    <phoneticPr fontId="6" type="noConversion"/>
  </si>
  <si>
    <t>应付郑鹏杰2023-10月佣金</t>
    <phoneticPr fontId="6" type="noConversion"/>
  </si>
  <si>
    <t>应付陈苏勇2023-10月佣金</t>
    <phoneticPr fontId="6" type="noConversion"/>
  </si>
  <si>
    <t>应付蒋敏焰2023-10月佣金</t>
    <phoneticPr fontId="6" type="noConversion"/>
  </si>
  <si>
    <t>应付林显斌2023-10月佣金</t>
    <phoneticPr fontId="6" type="noConversion"/>
  </si>
  <si>
    <t>应付施小东2023-10月佣金</t>
    <phoneticPr fontId="6" type="noConversion"/>
  </si>
  <si>
    <t>应付许龙清2023-10月佣金</t>
    <phoneticPr fontId="6" type="noConversion"/>
  </si>
  <si>
    <t>应付周遵键2023-10月佣金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</si>
</sst>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76" formatCode="dd/mm/yyyy"/>
    <numFmt numFmtId="177" formatCode="[$€-410]\ #,##0;[Red]\-[$€-410]\ #,##0"/>
    <numFmt numFmtId="178" formatCode="0.00_);[Red]\(0.00\)"/>
    <numFmt numFmtId="179" formatCode="#,##0.00_);[Red]\(#,##0.00\)"/>
    <numFmt numFmtId="180" formatCode="#,##0_ "/>
    <numFmt numFmtId="181" formatCode="#,##0.00_ "/>
    <numFmt numFmtId="182" formatCode="_ * #,##0.000000_ ;_ * \-#,##0.000000_ ;_ * &quot;-&quot;??_ ;_ @_ "/>
  </numFmts>
  <fonts count="3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4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Arial Black"/>
      <family val="2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b/>
      <sz val="14"/>
      <color rgb="FFFF0000"/>
      <name val="宋体"/>
      <family val="3"/>
      <charset val="134"/>
    </font>
    <font>
      <sz val="11"/>
      <color rgb="FFFF0000"/>
      <name val="Arial Black"/>
      <family val="2"/>
    </font>
    <font>
      <sz val="12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u/>
      <sz val="11"/>
      <color theme="10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0"/>
      <name val="宋体"/>
      <family val="3"/>
      <charset val="134"/>
    </font>
    <font>
      <b/>
      <sz val="11"/>
      <color theme="1"/>
      <name val="Arial Black"/>
      <family val="2"/>
    </font>
    <font>
      <b/>
      <sz val="11"/>
      <color theme="1"/>
      <name val="宋体"/>
      <family val="3"/>
      <charset val="134"/>
    </font>
    <font>
      <u/>
      <sz val="12"/>
      <color theme="1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theme="6" tint="-0.249977111117893"/>
      </patternFill>
    </fill>
    <fill>
      <patternFill patternType="solid">
        <fgColor rgb="FFFF9999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6">
    <xf numFmtId="177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177" fontId="14" fillId="0" borderId="0"/>
    <xf numFmtId="177" fontId="22" fillId="0" borderId="0" applyNumberFormat="0" applyFill="0" applyBorder="0" applyAlignment="0" applyProtection="0">
      <alignment vertical="center"/>
    </xf>
    <xf numFmtId="177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177" fontId="25" fillId="0" borderId="0">
      <alignment vertical="center"/>
    </xf>
    <xf numFmtId="177" fontId="3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" fillId="0" borderId="0"/>
    <xf numFmtId="43" fontId="15" fillId="0" borderId="0" applyFont="0" applyFill="0" applyBorder="0" applyAlignment="0" applyProtection="0">
      <alignment vertical="center"/>
    </xf>
    <xf numFmtId="177" fontId="3" fillId="0" borderId="0">
      <alignment vertical="center"/>
    </xf>
    <xf numFmtId="177" fontId="3" fillId="0" borderId="0">
      <alignment vertical="center"/>
    </xf>
  </cellStyleXfs>
  <cellXfs count="273">
    <xf numFmtId="177" fontId="0" fillId="0" borderId="0" xfId="0">
      <alignment vertical="center"/>
    </xf>
    <xf numFmtId="177" fontId="5" fillId="0" borderId="0" xfId="0" applyFont="1">
      <alignment vertical="center"/>
    </xf>
    <xf numFmtId="177" fontId="7" fillId="0" borderId="0" xfId="0" applyFont="1">
      <alignment vertical="center"/>
    </xf>
    <xf numFmtId="43" fontId="0" fillId="0" borderId="0" xfId="1" applyFont="1">
      <alignment vertical="center"/>
    </xf>
    <xf numFmtId="176" fontId="8" fillId="2" borderId="1" xfId="0" applyNumberFormat="1" applyFont="1" applyFill="1" applyBorder="1" applyAlignment="1">
      <alignment horizontal="center" vertical="center"/>
    </xf>
    <xf numFmtId="177" fontId="8" fillId="2" borderId="1" xfId="0" applyNumberFormat="1" applyFont="1" applyFill="1" applyBorder="1">
      <alignment vertical="center"/>
    </xf>
    <xf numFmtId="43" fontId="8" fillId="2" borderId="1" xfId="1" applyFont="1" applyFill="1" applyBorder="1">
      <alignment vertical="center"/>
    </xf>
    <xf numFmtId="43" fontId="0" fillId="0" borderId="1" xfId="1" applyFont="1" applyBorder="1">
      <alignment vertical="center"/>
    </xf>
    <xf numFmtId="43" fontId="11" fillId="0" borderId="1" xfId="1" applyFont="1" applyBorder="1">
      <alignment vertical="center"/>
    </xf>
    <xf numFmtId="177" fontId="7" fillId="0" borderId="1" xfId="0" applyFont="1" applyBorder="1">
      <alignment vertical="center"/>
    </xf>
    <xf numFmtId="177" fontId="11" fillId="0" borderId="1" xfId="0" applyFont="1" applyBorder="1">
      <alignment vertical="center"/>
    </xf>
    <xf numFmtId="177" fontId="0" fillId="0" borderId="1" xfId="0" applyBorder="1">
      <alignment vertical="center"/>
    </xf>
    <xf numFmtId="177" fontId="0" fillId="3" borderId="1" xfId="0" applyFill="1" applyBorder="1">
      <alignment vertical="center"/>
    </xf>
    <xf numFmtId="43" fontId="0" fillId="3" borderId="1" xfId="1" applyFont="1" applyFill="1" applyBorder="1">
      <alignment vertical="center"/>
    </xf>
    <xf numFmtId="177" fontId="12" fillId="0" borderId="1" xfId="0" applyFont="1" applyBorder="1">
      <alignment vertical="center"/>
    </xf>
    <xf numFmtId="176" fontId="7" fillId="0" borderId="1" xfId="0" applyNumberFormat="1" applyFont="1" applyBorder="1" applyAlignment="1">
      <alignment horizontal="right" vertical="center"/>
    </xf>
    <xf numFmtId="176" fontId="0" fillId="3" borderId="1" xfId="0" applyNumberFormat="1" applyFill="1" applyBorder="1">
      <alignment vertical="center"/>
    </xf>
    <xf numFmtId="176" fontId="0" fillId="0" borderId="0" xfId="0" applyNumberFormat="1">
      <alignment vertical="center"/>
    </xf>
    <xf numFmtId="43" fontId="12" fillId="0" borderId="1" xfId="1" applyFont="1" applyBorder="1">
      <alignment vertical="center"/>
    </xf>
    <xf numFmtId="14" fontId="7" fillId="0" borderId="1" xfId="0" applyNumberFormat="1" applyFont="1" applyBorder="1" applyAlignment="1">
      <alignment horizontal="right" vertical="center"/>
    </xf>
    <xf numFmtId="14" fontId="0" fillId="0" borderId="1" xfId="0" applyNumberFormat="1" applyBorder="1">
      <alignment vertical="center"/>
    </xf>
    <xf numFmtId="43" fontId="4" fillId="0" borderId="1" xfId="1" applyFont="1" applyBorder="1">
      <alignment vertical="center"/>
    </xf>
    <xf numFmtId="177" fontId="4" fillId="0" borderId="1" xfId="0" applyFont="1" applyBorder="1">
      <alignment vertical="center"/>
    </xf>
    <xf numFmtId="43" fontId="4" fillId="3" borderId="1" xfId="1" applyFont="1" applyFill="1" applyBorder="1">
      <alignment vertical="center"/>
    </xf>
    <xf numFmtId="43" fontId="4" fillId="0" borderId="0" xfId="0" applyNumberFormat="1" applyFont="1" applyAlignment="1">
      <alignment horizontal="center" vertical="center"/>
    </xf>
    <xf numFmtId="43" fontId="4" fillId="0" borderId="0" xfId="1" applyFont="1" applyFill="1" applyBorder="1">
      <alignment vertical="center"/>
    </xf>
    <xf numFmtId="177" fontId="17" fillId="0" borderId="0" xfId="0" applyFont="1">
      <alignment vertical="center"/>
    </xf>
    <xf numFmtId="177" fontId="4" fillId="0" borderId="0" xfId="0" applyFont="1">
      <alignment vertical="center"/>
    </xf>
    <xf numFmtId="176" fontId="18" fillId="2" borderId="1" xfId="0" applyNumberFormat="1" applyFont="1" applyFill="1" applyBorder="1" applyAlignment="1">
      <alignment horizontal="center" vertical="center"/>
    </xf>
    <xf numFmtId="177" fontId="18" fillId="2" borderId="1" xfId="0" applyNumberFormat="1" applyFont="1" applyFill="1" applyBorder="1">
      <alignment vertical="center"/>
    </xf>
    <xf numFmtId="43" fontId="18" fillId="2" borderId="1" xfId="1" applyFont="1" applyFill="1" applyBorder="1">
      <alignment vertical="center"/>
    </xf>
    <xf numFmtId="177" fontId="2" fillId="0" borderId="1" xfId="0" applyFont="1" applyBorder="1">
      <alignment vertical="center"/>
    </xf>
    <xf numFmtId="176" fontId="12" fillId="0" borderId="1" xfId="0" applyNumberFormat="1" applyFont="1" applyBorder="1" applyAlignment="1">
      <alignment horizontal="right" vertical="center"/>
    </xf>
    <xf numFmtId="177" fontId="4" fillId="3" borderId="1" xfId="0" applyFont="1" applyFill="1" applyBorder="1">
      <alignment vertical="center"/>
    </xf>
    <xf numFmtId="179" fontId="19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43" fontId="8" fillId="2" borderId="1" xfId="1" applyFont="1" applyFill="1" applyBorder="1" applyAlignment="1">
      <alignment horizontal="center" vertical="center"/>
    </xf>
    <xf numFmtId="177" fontId="0" fillId="0" borderId="0" xfId="0" applyAlignment="1">
      <alignment horizontal="center" vertical="center"/>
    </xf>
    <xf numFmtId="177" fontId="0" fillId="0" borderId="0" xfId="0" applyFill="1" applyBorder="1">
      <alignment vertical="center"/>
    </xf>
    <xf numFmtId="14" fontId="0" fillId="0" borderId="0" xfId="0" applyNumberFormat="1" applyFill="1" applyBorder="1" applyAlignment="1">
      <alignment horizontal="center" vertical="center"/>
    </xf>
    <xf numFmtId="180" fontId="0" fillId="0" borderId="0" xfId="0" applyNumberForma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 wrapText="1"/>
    </xf>
    <xf numFmtId="181" fontId="0" fillId="0" borderId="0" xfId="0" applyNumberForma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178" fontId="0" fillId="0" borderId="0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3" fontId="0" fillId="0" borderId="0" xfId="0" applyNumberFormat="1">
      <alignment vertical="center"/>
    </xf>
    <xf numFmtId="177" fontId="15" fillId="4" borderId="1" xfId="0" applyFont="1" applyFill="1" applyBorder="1" applyAlignment="1">
      <alignment horizontal="center"/>
    </xf>
    <xf numFmtId="43" fontId="21" fillId="4" borderId="1" xfId="1" applyFont="1" applyFill="1" applyBorder="1" applyAlignment="1">
      <alignment horizontal="center"/>
    </xf>
    <xf numFmtId="43" fontId="16" fillId="0" borderId="1" xfId="1" applyFont="1" applyFill="1" applyBorder="1" applyAlignment="1">
      <alignment horizontal="left"/>
    </xf>
    <xf numFmtId="177" fontId="20" fillId="4" borderId="1" xfId="0" applyFont="1" applyFill="1" applyBorder="1" applyAlignment="1">
      <alignment horizontal="center"/>
    </xf>
    <xf numFmtId="177" fontId="7" fillId="0" borderId="1" xfId="0" applyFont="1" applyBorder="1" applyAlignment="1">
      <alignment vertical="center" wrapText="1"/>
    </xf>
    <xf numFmtId="177" fontId="24" fillId="3" borderId="1" xfId="0" applyFont="1" applyFill="1" applyBorder="1">
      <alignment vertical="center"/>
    </xf>
    <xf numFmtId="177" fontId="0" fillId="0" borderId="1" xfId="0" applyBorder="1" applyAlignment="1">
      <alignment vertical="center" wrapText="1"/>
    </xf>
    <xf numFmtId="43" fontId="0" fillId="0" borderId="1" xfId="1" applyFont="1" applyFill="1" applyBorder="1">
      <alignment vertical="center"/>
    </xf>
    <xf numFmtId="14" fontId="7" fillId="0" borderId="1" xfId="0" applyNumberFormat="1" applyFont="1" applyBorder="1" applyAlignment="1">
      <alignment horizontal="center" vertical="center"/>
    </xf>
    <xf numFmtId="177" fontId="0" fillId="3" borderId="1" xfId="0" applyFill="1" applyBorder="1" applyAlignment="1">
      <alignment horizontal="center" vertical="center"/>
    </xf>
    <xf numFmtId="177" fontId="0" fillId="0" borderId="0" xfId="0" applyBorder="1">
      <alignment vertical="center"/>
    </xf>
    <xf numFmtId="177" fontId="11" fillId="0" borderId="1" xfId="0" applyFont="1" applyFill="1" applyBorder="1">
      <alignment vertical="center"/>
    </xf>
    <xf numFmtId="43" fontId="11" fillId="0" borderId="1" xfId="1" applyFont="1" applyFill="1" applyBorder="1">
      <alignment vertical="center"/>
    </xf>
    <xf numFmtId="177" fontId="0" fillId="0" borderId="0" xfId="0" applyAlignment="1">
      <alignment vertical="center" wrapText="1"/>
    </xf>
    <xf numFmtId="177" fontId="0" fillId="0" borderId="0" xfId="0" applyFont="1">
      <alignment vertical="center"/>
    </xf>
    <xf numFmtId="177" fontId="0" fillId="0" borderId="0" xfId="0" applyFont="1" applyAlignment="1">
      <alignment vertical="center" wrapText="1"/>
    </xf>
    <xf numFmtId="43" fontId="8" fillId="2" borderId="1" xfId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77" fontId="0" fillId="0" borderId="1" xfId="0" applyFont="1" applyBorder="1" applyAlignment="1">
      <alignment vertical="center" wrapText="1"/>
    </xf>
    <xf numFmtId="14" fontId="0" fillId="0" borderId="1" xfId="0" applyNumberFormat="1" applyFont="1" applyBorder="1">
      <alignment vertical="center"/>
    </xf>
    <xf numFmtId="14" fontId="0" fillId="0" borderId="1" xfId="0" applyNumberFormat="1" applyFont="1" applyBorder="1" applyAlignment="1">
      <alignment horizontal="right" vertical="center"/>
    </xf>
    <xf numFmtId="177" fontId="0" fillId="0" borderId="1" xfId="0" applyFont="1" applyBorder="1">
      <alignment vertical="center"/>
    </xf>
    <xf numFmtId="43" fontId="0" fillId="0" borderId="1" xfId="1" applyFont="1" applyBorder="1" applyAlignment="1">
      <alignment horizontal="left" vertical="center"/>
    </xf>
    <xf numFmtId="43" fontId="0" fillId="3" borderId="1" xfId="5" applyFont="1" applyFill="1" applyBorder="1">
      <alignment vertical="center"/>
    </xf>
    <xf numFmtId="177" fontId="5" fillId="0" borderId="0" xfId="7" applyFont="1">
      <alignment vertical="center"/>
    </xf>
    <xf numFmtId="177" fontId="7" fillId="0" borderId="0" xfId="7" applyFont="1">
      <alignment vertical="center"/>
    </xf>
    <xf numFmtId="43" fontId="0" fillId="0" borderId="0" xfId="5" applyFont="1">
      <alignment vertical="center"/>
    </xf>
    <xf numFmtId="177" fontId="3" fillId="0" borderId="0" xfId="7">
      <alignment vertical="center"/>
    </xf>
    <xf numFmtId="43" fontId="8" fillId="2" borderId="1" xfId="5" applyFont="1" applyFill="1" applyBorder="1" applyAlignment="1">
      <alignment horizontal="center" vertical="center"/>
    </xf>
    <xf numFmtId="177" fontId="3" fillId="0" borderId="0" xfId="7" applyAlignment="1">
      <alignment horizontal="center" vertical="center"/>
    </xf>
    <xf numFmtId="14" fontId="7" fillId="0" borderId="1" xfId="7" applyNumberFormat="1" applyFont="1" applyBorder="1" applyAlignment="1">
      <alignment horizontal="center" vertical="center"/>
    </xf>
    <xf numFmtId="177" fontId="11" fillId="0" borderId="1" xfId="7" applyFont="1" applyBorder="1">
      <alignment vertical="center"/>
    </xf>
    <xf numFmtId="43" fontId="11" fillId="0" borderId="1" xfId="5" applyFont="1" applyBorder="1">
      <alignment vertical="center"/>
    </xf>
    <xf numFmtId="43" fontId="0" fillId="0" borderId="1" xfId="5" applyFont="1" applyBorder="1">
      <alignment vertical="center"/>
    </xf>
    <xf numFmtId="14" fontId="3" fillId="0" borderId="1" xfId="7" applyNumberFormat="1" applyBorder="1" applyAlignment="1">
      <alignment horizontal="center" vertical="center"/>
    </xf>
    <xf numFmtId="177" fontId="1" fillId="0" borderId="1" xfId="7" applyFont="1" applyBorder="1">
      <alignment vertical="center"/>
    </xf>
    <xf numFmtId="43" fontId="3" fillId="0" borderId="0" xfId="7" applyNumberFormat="1">
      <alignment vertical="center"/>
    </xf>
    <xf numFmtId="177" fontId="3" fillId="3" borderId="1" xfId="7" applyFill="1" applyBorder="1">
      <alignment vertical="center"/>
    </xf>
    <xf numFmtId="177" fontId="24" fillId="3" borderId="1" xfId="7" applyFont="1" applyFill="1" applyBorder="1">
      <alignment vertical="center"/>
    </xf>
    <xf numFmtId="14" fontId="7" fillId="0" borderId="1" xfId="7" applyNumberFormat="1" applyFont="1" applyBorder="1">
      <alignment vertical="center"/>
    </xf>
    <xf numFmtId="177" fontId="3" fillId="0" borderId="0" xfId="4" applyBorder="1">
      <alignment vertical="center"/>
    </xf>
    <xf numFmtId="177" fontId="5" fillId="0" borderId="0" xfId="4" applyFont="1">
      <alignment vertical="center"/>
    </xf>
    <xf numFmtId="177" fontId="7" fillId="0" borderId="0" xfId="4" applyFont="1">
      <alignment vertical="center"/>
    </xf>
    <xf numFmtId="177" fontId="3" fillId="0" borderId="0" xfId="4">
      <alignment vertical="center"/>
    </xf>
    <xf numFmtId="177" fontId="3" fillId="0" borderId="0" xfId="4" applyAlignment="1">
      <alignment horizontal="center" vertical="center"/>
    </xf>
    <xf numFmtId="14" fontId="7" fillId="0" borderId="1" xfId="4" applyNumberFormat="1" applyFont="1" applyBorder="1" applyAlignment="1">
      <alignment horizontal="right" vertical="center"/>
    </xf>
    <xf numFmtId="177" fontId="11" fillId="0" borderId="1" xfId="4" applyFont="1" applyBorder="1">
      <alignment vertical="center"/>
    </xf>
    <xf numFmtId="14" fontId="7" fillId="0" borderId="1" xfId="4" applyNumberFormat="1" applyFont="1" applyBorder="1" applyAlignment="1">
      <alignment horizontal="center" vertical="center"/>
    </xf>
    <xf numFmtId="14" fontId="7" fillId="0" borderId="5" xfId="4" applyNumberFormat="1" applyFont="1" applyBorder="1" applyAlignment="1">
      <alignment horizontal="center" vertical="center"/>
    </xf>
    <xf numFmtId="177" fontId="7" fillId="0" borderId="5" xfId="4" applyFont="1" applyBorder="1" applyAlignment="1">
      <alignment vertical="center" wrapText="1"/>
    </xf>
    <xf numFmtId="43" fontId="0" fillId="0" borderId="5" xfId="5" applyFont="1" applyBorder="1" applyAlignment="1">
      <alignment vertical="center"/>
    </xf>
    <xf numFmtId="177" fontId="7" fillId="0" borderId="1" xfId="4" applyFont="1" applyBorder="1">
      <alignment vertical="center"/>
    </xf>
    <xf numFmtId="177" fontId="3" fillId="3" borderId="1" xfId="4" applyFill="1" applyBorder="1" applyAlignment="1">
      <alignment horizontal="center" vertical="center"/>
    </xf>
    <xf numFmtId="177" fontId="24" fillId="3" borderId="1" xfId="4" applyFont="1" applyFill="1" applyBorder="1">
      <alignment vertical="center"/>
    </xf>
    <xf numFmtId="177" fontId="7" fillId="0" borderId="1" xfId="4" applyFont="1" applyBorder="1" applyAlignment="1">
      <alignment vertical="center" wrapText="1"/>
    </xf>
    <xf numFmtId="14" fontId="7" fillId="0" borderId="1" xfId="4" applyNumberFormat="1" applyFont="1" applyBorder="1">
      <alignment vertical="center"/>
    </xf>
    <xf numFmtId="14" fontId="3" fillId="0" borderId="1" xfId="4" applyNumberFormat="1" applyBorder="1" applyAlignment="1">
      <alignment horizontal="center" vertical="center"/>
    </xf>
    <xf numFmtId="177" fontId="3" fillId="0" borderId="1" xfId="4" applyBorder="1">
      <alignment vertical="center"/>
    </xf>
    <xf numFmtId="14" fontId="3" fillId="0" borderId="1" xfId="4" applyNumberFormat="1" applyBorder="1">
      <alignment vertical="center"/>
    </xf>
    <xf numFmtId="177" fontId="3" fillId="3" borderId="1" xfId="4" applyFill="1" applyBorder="1">
      <alignment vertical="center"/>
    </xf>
    <xf numFmtId="43" fontId="3" fillId="0" borderId="0" xfId="4" applyNumberFormat="1">
      <alignment vertical="center"/>
    </xf>
    <xf numFmtId="14" fontId="7" fillId="3" borderId="1" xfId="7" applyNumberFormat="1" applyFont="1" applyFill="1" applyBorder="1" applyAlignment="1">
      <alignment horizontal="center" vertical="center"/>
    </xf>
    <xf numFmtId="177" fontId="7" fillId="0" borderId="1" xfId="7" applyFont="1" applyBorder="1">
      <alignment vertical="center"/>
    </xf>
    <xf numFmtId="177" fontId="0" fillId="0" borderId="0" xfId="0" applyFont="1" applyFill="1" applyAlignment="1"/>
    <xf numFmtId="177" fontId="3" fillId="0" borderId="1" xfId="4" applyFont="1" applyBorder="1">
      <alignment vertical="center"/>
    </xf>
    <xf numFmtId="177" fontId="24" fillId="0" borderId="0" xfId="7" applyFont="1">
      <alignment vertical="center"/>
    </xf>
    <xf numFmtId="43" fontId="24" fillId="0" borderId="0" xfId="8" applyFont="1">
      <alignment vertical="center"/>
    </xf>
    <xf numFmtId="43" fontId="27" fillId="2" borderId="1" xfId="8" applyFont="1" applyFill="1" applyBorder="1" applyAlignment="1">
      <alignment horizontal="center" vertical="center"/>
    </xf>
    <xf numFmtId="177" fontId="24" fillId="0" borderId="0" xfId="7" applyFont="1" applyAlignment="1">
      <alignment horizontal="center" vertical="center"/>
    </xf>
    <xf numFmtId="43" fontId="9" fillId="2" borderId="1" xfId="5" applyFont="1" applyFill="1" applyBorder="1" applyAlignment="1">
      <alignment horizontal="center" vertical="center"/>
    </xf>
    <xf numFmtId="177" fontId="1" fillId="0" borderId="1" xfId="4" applyFont="1" applyBorder="1">
      <alignment vertical="center"/>
    </xf>
    <xf numFmtId="14" fontId="7" fillId="3" borderId="1" xfId="4" applyNumberFormat="1" applyFont="1" applyFill="1" applyBorder="1" applyAlignment="1">
      <alignment horizontal="center" vertical="center"/>
    </xf>
    <xf numFmtId="177" fontId="11" fillId="0" borderId="1" xfId="4" applyFont="1" applyBorder="1" applyAlignment="1">
      <alignment vertical="center" wrapText="1"/>
    </xf>
    <xf numFmtId="177" fontId="1" fillId="3" borderId="1" xfId="4" applyFont="1" applyFill="1" applyBorder="1">
      <alignment vertical="center"/>
    </xf>
    <xf numFmtId="177" fontId="25" fillId="0" borderId="1" xfId="6" applyBorder="1">
      <alignment vertical="center"/>
    </xf>
    <xf numFmtId="177" fontId="5" fillId="0" borderId="0" xfId="6" applyFont="1">
      <alignment vertical="center"/>
    </xf>
    <xf numFmtId="177" fontId="7" fillId="0" borderId="0" xfId="6" applyFont="1">
      <alignment vertical="center"/>
    </xf>
    <xf numFmtId="177" fontId="25" fillId="0" borderId="0" xfId="6">
      <alignment vertical="center"/>
    </xf>
    <xf numFmtId="177" fontId="25" fillId="0" borderId="0" xfId="6" applyAlignment="1">
      <alignment horizontal="center" vertical="center"/>
    </xf>
    <xf numFmtId="14" fontId="7" fillId="0" borderId="1" xfId="6" applyNumberFormat="1" applyFont="1" applyBorder="1" applyAlignment="1">
      <alignment horizontal="center" vertical="center"/>
    </xf>
    <xf numFmtId="177" fontId="11" fillId="0" borderId="1" xfId="6" applyFont="1" applyBorder="1">
      <alignment vertical="center"/>
    </xf>
    <xf numFmtId="177" fontId="25" fillId="3" borderId="1" xfId="6" applyFill="1" applyBorder="1" applyAlignment="1">
      <alignment horizontal="center" vertical="center"/>
    </xf>
    <xf numFmtId="177" fontId="24" fillId="3" borderId="1" xfId="6" applyFont="1" applyFill="1" applyBorder="1">
      <alignment vertical="center"/>
    </xf>
    <xf numFmtId="177" fontId="7" fillId="0" borderId="1" xfId="6" applyFont="1" applyBorder="1">
      <alignment vertical="center"/>
    </xf>
    <xf numFmtId="14" fontId="25" fillId="0" borderId="1" xfId="6" applyNumberFormat="1" applyBorder="1" applyAlignment="1">
      <alignment horizontal="center" vertical="center"/>
    </xf>
    <xf numFmtId="177" fontId="3" fillId="0" borderId="1" xfId="6" applyFont="1" applyBorder="1">
      <alignment vertical="center"/>
    </xf>
    <xf numFmtId="177" fontId="25" fillId="3" borderId="1" xfId="6" applyFill="1" applyBorder="1">
      <alignment vertical="center"/>
    </xf>
    <xf numFmtId="43" fontId="0" fillId="0" borderId="1" xfId="5" applyFont="1" applyBorder="1" applyAlignment="1">
      <alignment vertical="center"/>
    </xf>
    <xf numFmtId="43" fontId="4" fillId="0" borderId="0" xfId="4" applyNumberFormat="1" applyFont="1" applyAlignment="1">
      <alignment horizontal="center" vertical="center"/>
    </xf>
    <xf numFmtId="43" fontId="4" fillId="0" borderId="0" xfId="5" applyFont="1" applyFill="1" applyBorder="1">
      <alignment vertical="center"/>
    </xf>
    <xf numFmtId="17" fontId="3" fillId="0" borderId="0" xfId="4" applyNumberFormat="1">
      <alignment vertical="center"/>
    </xf>
    <xf numFmtId="176" fontId="7" fillId="3" borderId="1" xfId="4" applyNumberFormat="1" applyFont="1" applyFill="1" applyBorder="1" applyAlignment="1">
      <alignment horizontal="right" vertical="center"/>
    </xf>
    <xf numFmtId="176" fontId="3" fillId="3" borderId="1" xfId="4" applyNumberFormat="1" applyFill="1" applyBorder="1">
      <alignment vertical="center"/>
    </xf>
    <xf numFmtId="176" fontId="3" fillId="0" borderId="0" xfId="4" applyNumberFormat="1">
      <alignment vertical="center"/>
    </xf>
    <xf numFmtId="14" fontId="3" fillId="0" borderId="0" xfId="4" applyNumberFormat="1" applyFill="1" applyBorder="1" applyAlignment="1">
      <alignment horizontal="center" vertical="center"/>
    </xf>
    <xf numFmtId="14" fontId="3" fillId="0" borderId="0" xfId="4" applyNumberFormat="1" applyFont="1" applyFill="1" applyBorder="1" applyAlignment="1">
      <alignment horizontal="center" vertical="center" wrapText="1"/>
    </xf>
    <xf numFmtId="181" fontId="3" fillId="0" borderId="0" xfId="4" applyNumberFormat="1" applyFill="1" applyBorder="1" applyAlignment="1">
      <alignment horizontal="center" vertical="center"/>
    </xf>
    <xf numFmtId="177" fontId="3" fillId="0" borderId="0" xfId="4" applyFill="1" applyBorder="1">
      <alignment vertical="center"/>
    </xf>
    <xf numFmtId="180" fontId="3" fillId="0" borderId="0" xfId="4" applyNumberFormat="1" applyFill="1" applyBorder="1" applyAlignment="1">
      <alignment horizontal="center" vertical="center"/>
    </xf>
    <xf numFmtId="14" fontId="1" fillId="0" borderId="0" xfId="4" applyNumberFormat="1" applyFont="1" applyFill="1" applyBorder="1" applyAlignment="1">
      <alignment horizontal="center" vertical="center" wrapText="1"/>
    </xf>
    <xf numFmtId="14" fontId="3" fillId="0" borderId="0" xfId="4" applyNumberFormat="1" applyFill="1" applyBorder="1" applyAlignment="1">
      <alignment horizontal="center" vertical="center" wrapText="1"/>
    </xf>
    <xf numFmtId="178" fontId="3" fillId="0" borderId="0" xfId="4" applyNumberFormat="1" applyFill="1" applyBorder="1" applyAlignment="1">
      <alignment horizontal="center" vertical="center"/>
    </xf>
    <xf numFmtId="177" fontId="22" fillId="0" borderId="1" xfId="3" applyBorder="1" applyAlignment="1">
      <alignment horizontal="center" vertical="center"/>
    </xf>
    <xf numFmtId="177" fontId="26" fillId="5" borderId="1" xfId="0" applyFont="1" applyFill="1" applyBorder="1" applyAlignment="1">
      <alignment horizontal="center" vertical="center"/>
    </xf>
    <xf numFmtId="43" fontId="15" fillId="4" borderId="1" xfId="1" applyFont="1" applyFill="1" applyBorder="1" applyAlignment="1">
      <alignment horizontal="center"/>
    </xf>
    <xf numFmtId="14" fontId="7" fillId="0" borderId="1" xfId="7" applyNumberFormat="1" applyFont="1" applyBorder="1" applyAlignment="1">
      <alignment horizontal="right" vertical="center"/>
    </xf>
    <xf numFmtId="43" fontId="11" fillId="0" borderId="1" xfId="8" applyFont="1" applyBorder="1">
      <alignment vertical="center"/>
    </xf>
    <xf numFmtId="43" fontId="7" fillId="0" borderId="1" xfId="8" applyFont="1" applyBorder="1">
      <alignment vertical="center"/>
    </xf>
    <xf numFmtId="177" fontId="7" fillId="0" borderId="1" xfId="7" applyFont="1" applyBorder="1" applyAlignment="1">
      <alignment vertical="center" wrapText="1"/>
    </xf>
    <xf numFmtId="177" fontId="7" fillId="3" borderId="1" xfId="7" applyFont="1" applyFill="1" applyBorder="1" applyAlignment="1">
      <alignment horizontal="center" vertical="center"/>
    </xf>
    <xf numFmtId="177" fontId="7" fillId="3" borderId="1" xfId="7" applyFont="1" applyFill="1" applyBorder="1">
      <alignment vertical="center"/>
    </xf>
    <xf numFmtId="43" fontId="7" fillId="0" borderId="1" xfId="8" applyFont="1" applyBorder="1" applyAlignment="1">
      <alignment vertical="center"/>
    </xf>
    <xf numFmtId="177" fontId="7" fillId="0" borderId="1" xfId="7" applyFont="1" applyBorder="1" applyAlignment="1">
      <alignment horizontal="left" vertical="center" wrapText="1"/>
    </xf>
    <xf numFmtId="43" fontId="7" fillId="0" borderId="1" xfId="8" applyFont="1" applyBorder="1" applyAlignment="1">
      <alignment horizontal="center" vertical="center"/>
    </xf>
    <xf numFmtId="177" fontId="7" fillId="0" borderId="1" xfId="0" applyFont="1" applyBorder="1" applyAlignment="1">
      <alignment horizontal="left" vertical="center" wrapText="1"/>
    </xf>
    <xf numFmtId="43" fontId="7" fillId="0" borderId="1" xfId="1" applyFont="1" applyBorder="1" applyAlignment="1">
      <alignment horizontal="center" vertical="center"/>
    </xf>
    <xf numFmtId="177" fontId="0" fillId="0" borderId="1" xfId="4" applyFont="1" applyBorder="1">
      <alignment vertical="center"/>
    </xf>
    <xf numFmtId="43" fontId="0" fillId="0" borderId="1" xfId="8" applyFont="1" applyBorder="1">
      <alignment vertical="center"/>
    </xf>
    <xf numFmtId="43" fontId="9" fillId="2" borderId="1" xfId="1" applyFont="1" applyFill="1" applyBorder="1" applyAlignment="1">
      <alignment horizontal="center" vertical="center"/>
    </xf>
    <xf numFmtId="177" fontId="23" fillId="0" borderId="1" xfId="3" applyFont="1" applyFill="1" applyBorder="1" applyAlignment="1">
      <alignment horizontal="center" vertical="center"/>
    </xf>
    <xf numFmtId="177" fontId="29" fillId="0" borderId="1" xfId="3" applyFont="1" applyFill="1" applyBorder="1" applyAlignment="1">
      <alignment horizontal="center" vertical="center"/>
    </xf>
    <xf numFmtId="177" fontId="0" fillId="0" borderId="1" xfId="7" applyFont="1" applyBorder="1" applyAlignment="1">
      <alignment vertical="center" wrapText="1"/>
    </xf>
    <xf numFmtId="177" fontId="0" fillId="0" borderId="0" xfId="0" applyBorder="1" applyAlignment="1">
      <alignment vertical="center"/>
    </xf>
    <xf numFmtId="177" fontId="5" fillId="0" borderId="0" xfId="7" applyFont="1" applyAlignment="1">
      <alignment vertical="center"/>
    </xf>
    <xf numFmtId="177" fontId="7" fillId="0" borderId="0" xfId="7" applyFont="1" applyAlignment="1">
      <alignment vertical="center"/>
    </xf>
    <xf numFmtId="43" fontId="0" fillId="0" borderId="0" xfId="5" applyFont="1" applyAlignment="1">
      <alignment vertical="center"/>
    </xf>
    <xf numFmtId="177" fontId="3" fillId="0" borderId="0" xfId="7" applyAlignment="1">
      <alignment vertical="center"/>
    </xf>
    <xf numFmtId="177" fontId="11" fillId="0" borderId="1" xfId="7" applyFont="1" applyBorder="1" applyAlignment="1">
      <alignment vertical="center"/>
    </xf>
    <xf numFmtId="43" fontId="11" fillId="0" borderId="1" xfId="5" applyFont="1" applyBorder="1" applyAlignment="1">
      <alignment vertical="center"/>
    </xf>
    <xf numFmtId="177" fontId="24" fillId="3" borderId="1" xfId="7" applyFont="1" applyFill="1" applyBorder="1" applyAlignment="1">
      <alignment vertical="center"/>
    </xf>
    <xf numFmtId="43" fontId="11" fillId="3" borderId="1" xfId="5" applyFont="1" applyFill="1" applyBorder="1" applyAlignment="1">
      <alignment vertical="center"/>
    </xf>
    <xf numFmtId="43" fontId="0" fillId="3" borderId="1" xfId="5" applyFont="1" applyFill="1" applyBorder="1" applyAlignment="1">
      <alignment vertical="center"/>
    </xf>
    <xf numFmtId="177" fontId="7" fillId="0" borderId="1" xfId="7" applyFont="1" applyBorder="1" applyAlignment="1">
      <alignment vertical="center"/>
    </xf>
    <xf numFmtId="177" fontId="3" fillId="0" borderId="1" xfId="7" applyBorder="1" applyAlignment="1">
      <alignment vertical="center"/>
    </xf>
    <xf numFmtId="177" fontId="0" fillId="0" borderId="1" xfId="7" applyFont="1" applyBorder="1" applyAlignment="1">
      <alignment vertical="center"/>
    </xf>
    <xf numFmtId="177" fontId="3" fillId="0" borderId="1" xfId="7" applyFont="1" applyBorder="1" applyAlignment="1">
      <alignment vertical="center"/>
    </xf>
    <xf numFmtId="14" fontId="3" fillId="0" borderId="1" xfId="7" applyNumberFormat="1" applyBorder="1" applyAlignment="1">
      <alignment vertical="center"/>
    </xf>
    <xf numFmtId="177" fontId="3" fillId="3" borderId="1" xfId="7" applyFill="1" applyBorder="1" applyAlignment="1">
      <alignment vertical="center"/>
    </xf>
    <xf numFmtId="0" fontId="3" fillId="0" borderId="0" xfId="10">
      <alignment vertical="center"/>
    </xf>
    <xf numFmtId="0" fontId="1" fillId="0" borderId="1" xfId="10" applyFont="1" applyBorder="1">
      <alignment vertical="center"/>
    </xf>
    <xf numFmtId="14" fontId="7" fillId="0" borderId="1" xfId="10" applyNumberFormat="1" applyFont="1" applyBorder="1">
      <alignment vertical="center"/>
    </xf>
    <xf numFmtId="14" fontId="7" fillId="0" borderId="1" xfId="10" applyNumberFormat="1" applyFont="1" applyBorder="1" applyAlignment="1">
      <alignment horizontal="center" vertical="center"/>
    </xf>
    <xf numFmtId="0" fontId="1" fillId="0" borderId="1" xfId="10" applyFont="1" applyFill="1" applyBorder="1">
      <alignment vertical="center"/>
    </xf>
    <xf numFmtId="14" fontId="7" fillId="0" borderId="1" xfId="10" applyNumberFormat="1" applyFont="1" applyFill="1" applyBorder="1" applyAlignment="1">
      <alignment horizontal="center" vertical="center"/>
    </xf>
    <xf numFmtId="14" fontId="3" fillId="0" borderId="1" xfId="10" applyNumberFormat="1" applyBorder="1" applyAlignment="1">
      <alignment horizontal="center" vertical="center"/>
    </xf>
    <xf numFmtId="43" fontId="3" fillId="0" borderId="0" xfId="10" applyNumberFormat="1">
      <alignment vertical="center"/>
    </xf>
    <xf numFmtId="0" fontId="1" fillId="0" borderId="1" xfId="10" applyFont="1" applyBorder="1" applyAlignment="1">
      <alignment vertical="center" wrapText="1"/>
    </xf>
    <xf numFmtId="14" fontId="3" fillId="0" borderId="1" xfId="10" applyNumberFormat="1" applyFill="1" applyBorder="1" applyAlignment="1">
      <alignment horizontal="center" vertical="center"/>
    </xf>
    <xf numFmtId="0" fontId="11" fillId="0" borderId="1" xfId="10" applyFont="1" applyBorder="1">
      <alignment vertical="center"/>
    </xf>
    <xf numFmtId="0" fontId="3" fillId="0" borderId="0" xfId="10" applyAlignment="1">
      <alignment horizontal="center" vertical="center"/>
    </xf>
    <xf numFmtId="0" fontId="7" fillId="0" borderId="0" xfId="10" applyFont="1">
      <alignment vertical="center"/>
    </xf>
    <xf numFmtId="0" fontId="5" fillId="0" borderId="0" xfId="10" applyFont="1">
      <alignment vertical="center"/>
    </xf>
    <xf numFmtId="43" fontId="3" fillId="0" borderId="0" xfId="1">
      <alignment vertical="center"/>
    </xf>
    <xf numFmtId="177" fontId="20" fillId="4" borderId="1" xfId="0" applyFont="1" applyFill="1" applyBorder="1" applyAlignment="1">
      <alignment horizontal="center" wrapText="1"/>
    </xf>
    <xf numFmtId="177" fontId="24" fillId="3" borderId="1" xfId="0" applyFont="1" applyFill="1" applyBorder="1" applyAlignment="1">
      <alignment vertical="center" wrapText="1"/>
    </xf>
    <xf numFmtId="43" fontId="24" fillId="3" borderId="1" xfId="1" applyFont="1" applyFill="1" applyBorder="1">
      <alignment vertical="center"/>
    </xf>
    <xf numFmtId="14" fontId="24" fillId="3" borderId="1" xfId="0" applyNumberFormat="1" applyFont="1" applyFill="1" applyBorder="1" applyAlignment="1">
      <alignment horizontal="center" vertical="center"/>
    </xf>
    <xf numFmtId="177" fontId="24" fillId="0" borderId="0" xfId="0" applyFont="1">
      <alignment vertical="center"/>
    </xf>
    <xf numFmtId="177" fontId="24" fillId="3" borderId="1" xfId="4" applyFont="1" applyFill="1" applyBorder="1" applyAlignment="1">
      <alignment horizontal="center" vertical="center"/>
    </xf>
    <xf numFmtId="43" fontId="24" fillId="3" borderId="1" xfId="5" applyFont="1" applyFill="1" applyBorder="1">
      <alignment vertical="center"/>
    </xf>
    <xf numFmtId="177" fontId="24" fillId="0" borderId="0" xfId="4" applyFont="1">
      <alignment vertical="center"/>
    </xf>
    <xf numFmtId="0" fontId="24" fillId="3" borderId="1" xfId="10" applyFont="1" applyFill="1" applyBorder="1">
      <alignment vertical="center"/>
    </xf>
    <xf numFmtId="0" fontId="24" fillId="0" borderId="0" xfId="10" applyFont="1">
      <alignment vertical="center"/>
    </xf>
    <xf numFmtId="43" fontId="24" fillId="3" borderId="1" xfId="5" applyFont="1" applyFill="1" applyBorder="1" applyAlignment="1">
      <alignment vertical="center"/>
    </xf>
    <xf numFmtId="177" fontId="24" fillId="3" borderId="1" xfId="7" applyFont="1" applyFill="1" applyBorder="1" applyAlignment="1">
      <alignment horizontal="center" vertical="center"/>
    </xf>
    <xf numFmtId="43" fontId="24" fillId="3" borderId="1" xfId="8" applyFont="1" applyFill="1" applyBorder="1">
      <alignment vertical="center"/>
    </xf>
    <xf numFmtId="177" fontId="24" fillId="0" borderId="0" xfId="0" applyFont="1" applyBorder="1">
      <alignment vertical="center"/>
    </xf>
    <xf numFmtId="43" fontId="30" fillId="3" borderId="1" xfId="5" applyFont="1" applyFill="1" applyBorder="1" applyAlignment="1">
      <alignment vertical="center"/>
    </xf>
    <xf numFmtId="43" fontId="24" fillId="3" borderId="1" xfId="1" applyFont="1" applyFill="1" applyBorder="1" applyAlignment="1">
      <alignment vertical="center"/>
    </xf>
    <xf numFmtId="43" fontId="30" fillId="3" borderId="1" xfId="5" applyFont="1" applyFill="1" applyBorder="1">
      <alignment vertical="center"/>
    </xf>
    <xf numFmtId="43" fontId="0" fillId="0" borderId="0" xfId="1" applyFont="1" applyBorder="1">
      <alignment vertical="center"/>
    </xf>
    <xf numFmtId="43" fontId="3" fillId="0" borderId="0" xfId="1" applyAlignment="1">
      <alignment horizontal="center" vertical="center"/>
    </xf>
    <xf numFmtId="14" fontId="7" fillId="0" borderId="1" xfId="4" applyNumberFormat="1" applyFont="1" applyFill="1" applyBorder="1" applyAlignment="1">
      <alignment horizontal="center" vertical="center"/>
    </xf>
    <xf numFmtId="177" fontId="7" fillId="0" borderId="1" xfId="4" applyFont="1" applyFill="1" applyBorder="1">
      <alignment vertical="center"/>
    </xf>
    <xf numFmtId="43" fontId="0" fillId="0" borderId="1" xfId="5" applyFont="1" applyFill="1" applyBorder="1">
      <alignment vertical="center"/>
    </xf>
    <xf numFmtId="43" fontId="7" fillId="3" borderId="1" xfId="5" applyFont="1" applyFill="1" applyBorder="1">
      <alignment vertical="center"/>
    </xf>
    <xf numFmtId="182" fontId="0" fillId="0" borderId="0" xfId="1" applyNumberFormat="1" applyFont="1" applyBorder="1" applyAlignment="1">
      <alignment vertical="center"/>
    </xf>
    <xf numFmtId="182" fontId="3" fillId="0" borderId="0" xfId="1" applyNumberFormat="1" applyAlignment="1">
      <alignment vertical="center"/>
    </xf>
    <xf numFmtId="182" fontId="3" fillId="0" borderId="0" xfId="1" applyNumberFormat="1" applyAlignment="1">
      <alignment horizontal="center" vertical="center"/>
    </xf>
    <xf numFmtId="182" fontId="0" fillId="0" borderId="0" xfId="1" applyNumberFormat="1" applyFont="1" applyAlignment="1">
      <alignment vertical="center"/>
    </xf>
    <xf numFmtId="43" fontId="3" fillId="0" borderId="0" xfId="1" applyAlignment="1">
      <alignment vertical="center"/>
    </xf>
    <xf numFmtId="43" fontId="24" fillId="0" borderId="0" xfId="1" applyFont="1">
      <alignment vertical="center"/>
    </xf>
    <xf numFmtId="177" fontId="3" fillId="0" borderId="0" xfId="14">
      <alignment vertical="center"/>
    </xf>
    <xf numFmtId="177" fontId="3" fillId="3" borderId="1" xfId="14" applyFill="1" applyBorder="1">
      <alignment vertical="center"/>
    </xf>
    <xf numFmtId="177" fontId="3" fillId="0" borderId="1" xfId="14" applyBorder="1">
      <alignment vertical="center"/>
    </xf>
    <xf numFmtId="14" fontId="3" fillId="0" borderId="1" xfId="14" applyNumberFormat="1" applyBorder="1" applyAlignment="1">
      <alignment horizontal="center" vertical="center"/>
    </xf>
    <xf numFmtId="177" fontId="11" fillId="0" borderId="1" xfId="14" applyFont="1" applyBorder="1">
      <alignment vertical="center"/>
    </xf>
    <xf numFmtId="14" fontId="7" fillId="0" borderId="1" xfId="14" applyNumberFormat="1" applyFont="1" applyBorder="1" applyAlignment="1">
      <alignment horizontal="center" vertical="center"/>
    </xf>
    <xf numFmtId="177" fontId="3" fillId="0" borderId="1" xfId="14" applyBorder="1" applyAlignment="1">
      <alignment vertical="center" wrapText="1"/>
    </xf>
    <xf numFmtId="177" fontId="7" fillId="0" borderId="1" xfId="14" applyFont="1" applyBorder="1">
      <alignment vertical="center"/>
    </xf>
    <xf numFmtId="14" fontId="7" fillId="0" borderId="1" xfId="9" applyNumberFormat="1" applyFont="1" applyBorder="1" applyAlignment="1">
      <alignment horizontal="center" vertical="center"/>
    </xf>
    <xf numFmtId="177" fontId="24" fillId="3" borderId="1" xfId="14" applyFont="1" applyFill="1" applyBorder="1" applyAlignment="1">
      <alignment vertical="center" wrapText="1"/>
    </xf>
    <xf numFmtId="14" fontId="24" fillId="3" borderId="1" xfId="14" applyNumberFormat="1" applyFont="1" applyFill="1" applyBorder="1" applyAlignment="1">
      <alignment horizontal="center" vertical="center"/>
    </xf>
    <xf numFmtId="14" fontId="7" fillId="0" borderId="1" xfId="14" applyNumberFormat="1" applyFont="1" applyBorder="1" applyAlignment="1">
      <alignment horizontal="right" vertical="center"/>
    </xf>
    <xf numFmtId="177" fontId="3" fillId="0" borderId="0" xfId="14" applyAlignment="1">
      <alignment horizontal="center" vertical="center"/>
    </xf>
    <xf numFmtId="177" fontId="7" fillId="0" borderId="0" xfId="14" applyFont="1">
      <alignment vertical="center"/>
    </xf>
    <xf numFmtId="177" fontId="5" fillId="0" borderId="0" xfId="14" applyFont="1">
      <alignment vertical="center"/>
    </xf>
    <xf numFmtId="0" fontId="5" fillId="0" borderId="0" xfId="9" applyFont="1">
      <alignment vertical="center"/>
    </xf>
    <xf numFmtId="177" fontId="3" fillId="0" borderId="0" xfId="14" applyBorder="1">
      <alignment vertical="center"/>
    </xf>
    <xf numFmtId="177" fontId="0" fillId="0" borderId="1" xfId="14" applyFont="1" applyBorder="1">
      <alignment vertical="center"/>
    </xf>
    <xf numFmtId="177" fontId="23" fillId="0" borderId="1" xfId="3" applyFont="1" applyBorder="1" applyAlignment="1">
      <alignment horizontal="center" vertical="center"/>
    </xf>
    <xf numFmtId="177" fontId="23" fillId="0" borderId="1" xfId="3" applyNumberFormat="1" applyFont="1" applyBorder="1" applyAlignment="1">
      <alignment horizontal="center" vertical="center"/>
    </xf>
    <xf numFmtId="177" fontId="11" fillId="0" borderId="1" xfId="14" applyFont="1" applyBorder="1" applyAlignment="1">
      <alignment vertical="center" wrapText="1"/>
    </xf>
    <xf numFmtId="43" fontId="16" fillId="6" borderId="1" xfId="1" applyFont="1" applyFill="1" applyBorder="1" applyAlignment="1">
      <alignment horizontal="left"/>
    </xf>
    <xf numFmtId="14" fontId="0" fillId="0" borderId="1" xfId="4" applyNumberFormat="1" applyFont="1" applyBorder="1" applyAlignment="1">
      <alignment horizontal="center" vertical="center"/>
    </xf>
    <xf numFmtId="43" fontId="0" fillId="0" borderId="0" xfId="1" applyFont="1" applyAlignment="1">
      <alignment vertical="center"/>
    </xf>
    <xf numFmtId="177" fontId="1" fillId="0" borderId="1" xfId="7" applyFont="1" applyBorder="1" applyAlignment="1">
      <alignment vertical="center" wrapText="1"/>
    </xf>
    <xf numFmtId="177" fontId="0" fillId="0" borderId="1" xfId="4" applyFont="1" applyBorder="1" applyAlignment="1">
      <alignment vertical="center" wrapText="1"/>
    </xf>
    <xf numFmtId="177" fontId="32" fillId="0" borderId="0" xfId="0" applyFont="1" applyAlignment="1">
      <alignment vertical="center"/>
    </xf>
    <xf numFmtId="43" fontId="4" fillId="3" borderId="2" xfId="0" applyNumberFormat="1" applyFont="1" applyFill="1" applyBorder="1" applyAlignment="1">
      <alignment horizontal="center" vertical="center"/>
    </xf>
    <xf numFmtId="43" fontId="4" fillId="3" borderId="3" xfId="0" applyNumberFormat="1" applyFont="1" applyFill="1" applyBorder="1" applyAlignment="1">
      <alignment horizontal="center" vertical="center"/>
    </xf>
    <xf numFmtId="43" fontId="4" fillId="3" borderId="4" xfId="0" applyNumberFormat="1" applyFont="1" applyFill="1" applyBorder="1" applyAlignment="1">
      <alignment horizontal="center" vertical="center"/>
    </xf>
    <xf numFmtId="43" fontId="12" fillId="3" borderId="2" xfId="0" applyNumberFormat="1" applyFont="1" applyFill="1" applyBorder="1" applyAlignment="1">
      <alignment horizontal="center" vertical="center"/>
    </xf>
    <xf numFmtId="43" fontId="12" fillId="3" borderId="3" xfId="0" applyNumberFormat="1" applyFont="1" applyFill="1" applyBorder="1" applyAlignment="1">
      <alignment horizontal="center" vertical="center"/>
    </xf>
    <xf numFmtId="43" fontId="12" fillId="3" borderId="4" xfId="0" applyNumberFormat="1" applyFont="1" applyFill="1" applyBorder="1" applyAlignment="1">
      <alignment horizontal="center" vertical="center"/>
    </xf>
    <xf numFmtId="43" fontId="12" fillId="3" borderId="1" xfId="0" applyNumberFormat="1" applyFont="1" applyFill="1" applyBorder="1" applyAlignment="1">
      <alignment horizontal="center" vertical="center"/>
    </xf>
    <xf numFmtId="43" fontId="12" fillId="3" borderId="1" xfId="14" applyNumberFormat="1" applyFont="1" applyFill="1" applyBorder="1" applyAlignment="1">
      <alignment horizontal="center" vertical="center"/>
    </xf>
    <xf numFmtId="43" fontId="4" fillId="3" borderId="1" xfId="10" applyNumberFormat="1" applyFont="1" applyFill="1" applyBorder="1" applyAlignment="1">
      <alignment horizontal="center" vertical="center"/>
    </xf>
    <xf numFmtId="43" fontId="12" fillId="3" borderId="1" xfId="4" applyNumberFormat="1" applyFont="1" applyFill="1" applyBorder="1" applyAlignment="1">
      <alignment horizontal="center" vertical="center"/>
    </xf>
    <xf numFmtId="43" fontId="4" fillId="3" borderId="1" xfId="4" applyNumberFormat="1" applyFont="1" applyFill="1" applyBorder="1" applyAlignment="1">
      <alignment horizontal="center" vertical="center"/>
    </xf>
    <xf numFmtId="43" fontId="4" fillId="3" borderId="2" xfId="4" applyNumberFormat="1" applyFont="1" applyFill="1" applyBorder="1" applyAlignment="1">
      <alignment horizontal="center" vertical="center"/>
    </xf>
    <xf numFmtId="43" fontId="4" fillId="3" borderId="3" xfId="4" applyNumberFormat="1" applyFont="1" applyFill="1" applyBorder="1" applyAlignment="1">
      <alignment horizontal="center" vertical="center"/>
    </xf>
    <xf numFmtId="43" fontId="4" fillId="3" borderId="4" xfId="4" applyNumberFormat="1" applyFont="1" applyFill="1" applyBorder="1" applyAlignment="1">
      <alignment horizontal="center" vertical="center"/>
    </xf>
    <xf numFmtId="43" fontId="4" fillId="3" borderId="1" xfId="0" applyNumberFormat="1" applyFont="1" applyFill="1" applyBorder="1" applyAlignment="1">
      <alignment horizontal="center" vertical="center"/>
    </xf>
  </cellXfs>
  <cellStyles count="16">
    <cellStyle name="Normale 8" xfId="2"/>
    <cellStyle name="常规" xfId="0" builtinId="0"/>
    <cellStyle name="常规 2" xfId="6"/>
    <cellStyle name="常规 3" xfId="4"/>
    <cellStyle name="常规 3 2" xfId="10"/>
    <cellStyle name="常规 3 2 2" xfId="14"/>
    <cellStyle name="常规 4" xfId="7"/>
    <cellStyle name="常规 4 2" xfId="12"/>
    <cellStyle name="常规 5" xfId="9"/>
    <cellStyle name="常规 6" xfId="15"/>
    <cellStyle name="超链接" xfId="3" builtinId="8"/>
    <cellStyle name="超链接 2" xfId="11"/>
    <cellStyle name="千位分隔" xfId="1" builtinId="3"/>
    <cellStyle name="千位分隔 2" xfId="5"/>
    <cellStyle name="千位分隔 2 2" xfId="13"/>
    <cellStyle name="千位分隔 3" xfId="8"/>
  </cellStyles>
  <dxfs count="0"/>
  <tableStyles count="0" defaultTableStyle="TableStyleMedium2" defaultPivotStyle="PivotStyleLight16"/>
  <colors>
    <mruColors>
      <color rgb="FFFF9999"/>
      <color rgb="FFFF7C80"/>
      <color rgb="FFFA7F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pane ySplit="4" topLeftCell="A5" activePane="bottomLeft" state="frozen"/>
      <selection pane="bottomLeft" activeCell="E22" sqref="E22"/>
    </sheetView>
  </sheetViews>
  <sheetFormatPr defaultRowHeight="14.25" x14ac:dyDescent="0.2"/>
  <cols>
    <col min="1" max="1" width="11.875" bestFit="1" customWidth="1"/>
    <col min="2" max="2" width="30.75" customWidth="1"/>
    <col min="3" max="5" width="9.75" style="3" customWidth="1"/>
    <col min="6" max="6" width="7.125" customWidth="1"/>
    <col min="7" max="7" width="20.25" bestFit="1" customWidth="1"/>
    <col min="8" max="11" width="10.125" customWidth="1"/>
    <col min="12" max="12" width="10.25" bestFit="1" customWidth="1"/>
  </cols>
  <sheetData>
    <row r="1" spans="1:23" s="11" customFormat="1" x14ac:dyDescent="0.2">
      <c r="B1" s="258" t="s">
        <v>8</v>
      </c>
      <c r="C1" s="259"/>
      <c r="D1" s="260"/>
      <c r="E1" s="23">
        <f>E15+K15+Q12+W12</f>
        <v>0</v>
      </c>
    </row>
    <row r="2" spans="1:23" x14ac:dyDescent="0.2">
      <c r="B2" s="24"/>
      <c r="C2" s="24"/>
      <c r="D2" s="24"/>
      <c r="E2" s="25"/>
    </row>
    <row r="3" spans="1:23" ht="18.75" x14ac:dyDescent="0.2">
      <c r="A3" s="1" t="s">
        <v>0</v>
      </c>
      <c r="B3" s="2"/>
      <c r="G3" s="1" t="s">
        <v>7</v>
      </c>
      <c r="M3" s="1" t="s">
        <v>6</v>
      </c>
      <c r="N3" s="1"/>
      <c r="S3" s="26" t="s">
        <v>9</v>
      </c>
      <c r="T3" s="26"/>
      <c r="U3" s="27"/>
      <c r="V3" s="27"/>
      <c r="W3" s="27"/>
    </row>
    <row r="4" spans="1:23" ht="18.75" x14ac:dyDescent="0.2">
      <c r="A4" s="36" t="s">
        <v>1</v>
      </c>
      <c r="B4" s="36" t="s">
        <v>2</v>
      </c>
      <c r="C4" s="36" t="s">
        <v>3</v>
      </c>
      <c r="D4" s="36" t="s">
        <v>4</v>
      </c>
      <c r="E4" s="36" t="s">
        <v>5</v>
      </c>
      <c r="F4" s="37"/>
      <c r="G4" s="4" t="s">
        <v>1</v>
      </c>
      <c r="H4" s="5" t="s">
        <v>2</v>
      </c>
      <c r="I4" s="6" t="s">
        <v>3</v>
      </c>
      <c r="J4" s="6" t="s">
        <v>4</v>
      </c>
      <c r="K4" s="6" t="s">
        <v>5</v>
      </c>
      <c r="M4" s="4" t="s">
        <v>1</v>
      </c>
      <c r="N4" s="5" t="s">
        <v>2</v>
      </c>
      <c r="O4" s="6" t="s">
        <v>3</v>
      </c>
      <c r="P4" s="6" t="s">
        <v>4</v>
      </c>
      <c r="Q4" s="6" t="s">
        <v>5</v>
      </c>
      <c r="S4" s="28" t="s">
        <v>10</v>
      </c>
      <c r="T4" s="29" t="s">
        <v>11</v>
      </c>
      <c r="U4" s="30" t="s">
        <v>12</v>
      </c>
      <c r="V4" s="30" t="s">
        <v>4</v>
      </c>
      <c r="W4" s="30" t="s">
        <v>13</v>
      </c>
    </row>
    <row r="5" spans="1:23" x14ac:dyDescent="0.2">
      <c r="A5" s="15"/>
      <c r="B5" s="31"/>
      <c r="C5" s="8"/>
      <c r="D5" s="7"/>
      <c r="E5" s="7"/>
      <c r="G5" s="15"/>
      <c r="H5" s="10"/>
      <c r="I5" s="8"/>
      <c r="J5" s="7"/>
      <c r="K5" s="7"/>
      <c r="M5" s="15"/>
      <c r="N5" s="10"/>
      <c r="O5" s="8"/>
      <c r="P5" s="7"/>
      <c r="Q5" s="7"/>
      <c r="S5" s="32"/>
      <c r="T5" s="14"/>
      <c r="U5" s="18"/>
      <c r="V5" s="21"/>
      <c r="W5" s="21"/>
    </row>
    <row r="6" spans="1:23" x14ac:dyDescent="0.2">
      <c r="A6" s="35"/>
      <c r="B6" s="10"/>
      <c r="C6" s="8"/>
      <c r="D6" s="7"/>
      <c r="E6" s="7"/>
      <c r="G6" s="15"/>
      <c r="H6" s="10"/>
      <c r="I6" s="8"/>
      <c r="J6" s="7"/>
      <c r="K6" s="7"/>
      <c r="M6" s="15"/>
      <c r="N6" s="10"/>
      <c r="O6" s="8"/>
      <c r="P6" s="7"/>
      <c r="Q6" s="7"/>
      <c r="S6" s="32"/>
      <c r="T6" s="14"/>
      <c r="U6" s="18"/>
      <c r="V6" s="21"/>
      <c r="W6" s="21"/>
    </row>
    <row r="7" spans="1:23" x14ac:dyDescent="0.2">
      <c r="A7" s="35"/>
      <c r="B7" s="10"/>
      <c r="C7" s="8"/>
      <c r="D7" s="7"/>
      <c r="E7" s="7"/>
      <c r="G7" s="15"/>
      <c r="H7" s="10"/>
      <c r="I7" s="8"/>
      <c r="J7" s="7"/>
      <c r="K7" s="7"/>
      <c r="M7" s="15"/>
      <c r="N7" s="10"/>
      <c r="O7" s="8"/>
      <c r="P7" s="7"/>
      <c r="Q7" s="7"/>
      <c r="S7" s="32"/>
      <c r="T7" s="14"/>
      <c r="U7" s="18"/>
      <c r="V7" s="21"/>
      <c r="W7" s="21"/>
    </row>
    <row r="8" spans="1:23" x14ac:dyDescent="0.2">
      <c r="A8" s="35"/>
      <c r="B8" s="10"/>
      <c r="C8" s="8"/>
      <c r="D8" s="7"/>
      <c r="E8" s="7"/>
      <c r="G8" s="15"/>
      <c r="H8" s="10"/>
      <c r="I8" s="8"/>
      <c r="J8" s="7"/>
      <c r="K8" s="7"/>
      <c r="M8" s="15"/>
      <c r="N8" s="10"/>
      <c r="O8" s="8"/>
      <c r="P8" s="7"/>
      <c r="Q8" s="7"/>
      <c r="S8" s="32"/>
      <c r="T8" s="14"/>
      <c r="U8" s="18"/>
      <c r="V8" s="21"/>
      <c r="W8" s="21"/>
    </row>
    <row r="9" spans="1:23" ht="15.75" x14ac:dyDescent="0.2">
      <c r="A9" s="35"/>
      <c r="B9" s="10"/>
      <c r="C9" s="8"/>
      <c r="D9" s="7"/>
      <c r="E9" s="7"/>
      <c r="G9" s="11"/>
      <c r="H9" s="11"/>
      <c r="I9" s="34"/>
      <c r="J9" s="11"/>
      <c r="K9" s="11"/>
      <c r="M9" s="11"/>
      <c r="N9" s="11"/>
      <c r="O9" s="11"/>
      <c r="P9" s="11"/>
      <c r="Q9" s="11"/>
      <c r="S9" s="22"/>
      <c r="T9" s="22"/>
      <c r="U9" s="22"/>
      <c r="V9" s="22"/>
      <c r="W9" s="22"/>
    </row>
    <row r="10" spans="1:23" x14ac:dyDescent="0.2">
      <c r="A10" s="35"/>
      <c r="B10" s="10"/>
      <c r="C10" s="8"/>
      <c r="D10" s="7"/>
      <c r="E10" s="7"/>
      <c r="G10" s="11"/>
      <c r="H10" s="11"/>
      <c r="I10" s="11"/>
      <c r="J10" s="11"/>
      <c r="K10" s="11"/>
      <c r="M10" s="11"/>
      <c r="N10" s="11"/>
      <c r="O10" s="11"/>
      <c r="P10" s="11"/>
      <c r="Q10" s="11"/>
      <c r="S10" s="22"/>
      <c r="T10" s="22"/>
      <c r="U10" s="22"/>
      <c r="V10" s="22"/>
      <c r="W10" s="22"/>
    </row>
    <row r="11" spans="1:23" x14ac:dyDescent="0.2">
      <c r="A11" s="15"/>
      <c r="B11" s="10"/>
      <c r="C11" s="8"/>
      <c r="D11" s="7"/>
      <c r="E11" s="7"/>
      <c r="G11" s="11"/>
      <c r="H11" s="11"/>
      <c r="I11" s="11"/>
      <c r="J11" s="11"/>
      <c r="K11" s="11"/>
      <c r="M11" s="11"/>
      <c r="N11" s="11"/>
      <c r="O11" s="11"/>
      <c r="P11" s="11"/>
      <c r="Q11" s="11"/>
      <c r="S11" s="22"/>
      <c r="T11" s="22"/>
      <c r="U11" s="22"/>
      <c r="V11" s="22"/>
      <c r="W11" s="22"/>
    </row>
    <row r="12" spans="1:23" x14ac:dyDescent="0.2">
      <c r="A12" s="15"/>
      <c r="B12" s="10"/>
      <c r="C12" s="8"/>
      <c r="D12" s="7"/>
      <c r="E12" s="7"/>
      <c r="G12" s="11"/>
      <c r="H12" s="11"/>
      <c r="I12" s="11"/>
      <c r="J12" s="11"/>
      <c r="K12" s="11"/>
      <c r="M12" s="12"/>
      <c r="N12" s="12"/>
      <c r="O12" s="13">
        <f>SUM(O5:O11)</f>
        <v>0</v>
      </c>
      <c r="P12" s="13">
        <f>SUM(P5:P11)</f>
        <v>0</v>
      </c>
      <c r="Q12" s="13">
        <f>P12-O12</f>
        <v>0</v>
      </c>
      <c r="S12" s="33"/>
      <c r="T12" s="33"/>
      <c r="U12" s="23">
        <f>SUM(U5:U11)</f>
        <v>0</v>
      </c>
      <c r="V12" s="23">
        <f>SUM(V5:V11)</f>
        <v>0</v>
      </c>
      <c r="W12" s="23">
        <f>V12-U12</f>
        <v>0</v>
      </c>
    </row>
    <row r="13" spans="1:23" x14ac:dyDescent="0.2">
      <c r="A13" s="15"/>
      <c r="B13" s="10"/>
      <c r="C13" s="8"/>
      <c r="D13" s="7"/>
      <c r="E13" s="7"/>
      <c r="G13" s="11"/>
      <c r="H13" s="11"/>
      <c r="I13" s="11"/>
      <c r="J13" s="11"/>
      <c r="K13" s="11"/>
    </row>
    <row r="14" spans="1:23" x14ac:dyDescent="0.2">
      <c r="A14" s="15"/>
      <c r="B14" s="10"/>
      <c r="C14" s="8"/>
      <c r="D14" s="7"/>
      <c r="E14" s="7"/>
      <c r="G14" s="11"/>
      <c r="H14" s="11"/>
      <c r="I14" s="11"/>
      <c r="J14" s="11"/>
      <c r="K14" s="11"/>
    </row>
    <row r="15" spans="1:23" x14ac:dyDescent="0.2">
      <c r="A15" s="16"/>
      <c r="B15" s="12"/>
      <c r="C15" s="13">
        <f>SUM(C5:C14)</f>
        <v>0</v>
      </c>
      <c r="D15" s="13">
        <f>SUM(D5:D14)</f>
        <v>0</v>
      </c>
      <c r="E15" s="13">
        <f>E7</f>
        <v>0</v>
      </c>
      <c r="G15" s="12"/>
      <c r="H15" s="12"/>
      <c r="I15" s="13">
        <f>SUM(I5:I14)</f>
        <v>0</v>
      </c>
      <c r="J15" s="13">
        <f>SUM(J5:J14)</f>
        <v>0</v>
      </c>
      <c r="K15" s="13">
        <f>J15-I15</f>
        <v>0</v>
      </c>
    </row>
    <row r="16" spans="1:23" x14ac:dyDescent="0.2">
      <c r="A16" s="17"/>
    </row>
    <row r="19" spans="1:6" x14ac:dyDescent="0.2">
      <c r="A19" s="39"/>
      <c r="B19" s="43"/>
      <c r="C19" s="42"/>
      <c r="D19" s="42"/>
      <c r="E19" s="42"/>
      <c r="F19" s="38"/>
    </row>
    <row r="20" spans="1:6" x14ac:dyDescent="0.2">
      <c r="A20" s="39"/>
      <c r="B20" s="43"/>
      <c r="C20" s="42"/>
      <c r="D20" s="42"/>
      <c r="E20" s="42"/>
      <c r="F20" s="38"/>
    </row>
    <row r="21" spans="1:6" x14ac:dyDescent="0.2">
      <c r="A21" s="39"/>
      <c r="B21" s="43"/>
      <c r="C21" s="42"/>
      <c r="D21" s="42"/>
      <c r="E21" s="40"/>
      <c r="F21" s="38"/>
    </row>
    <row r="22" spans="1:6" x14ac:dyDescent="0.2">
      <c r="A22" s="39"/>
      <c r="B22" s="41"/>
      <c r="C22" s="42"/>
      <c r="D22" s="42"/>
      <c r="E22" s="40"/>
      <c r="F22" s="38"/>
    </row>
    <row r="23" spans="1:6" x14ac:dyDescent="0.2">
      <c r="A23" s="39"/>
      <c r="B23" s="44"/>
      <c r="C23" s="42"/>
      <c r="D23" s="42"/>
      <c r="E23" s="45"/>
      <c r="F23" s="38"/>
    </row>
  </sheetData>
  <mergeCells count="1">
    <mergeCell ref="B1:D1"/>
  </mergeCells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pane ySplit="4" topLeftCell="A32" activePane="bottomLeft" state="frozen"/>
      <selection activeCell="H40" sqref="H40"/>
      <selection pane="bottomLeft"/>
    </sheetView>
  </sheetViews>
  <sheetFormatPr defaultRowHeight="14.25" x14ac:dyDescent="0.2"/>
  <cols>
    <col min="1" max="1" width="12.625" style="92" customWidth="1"/>
    <col min="2" max="2" width="48.125" style="92" customWidth="1"/>
    <col min="3" max="3" width="10.625" style="92" customWidth="1"/>
    <col min="4" max="4" width="12.75" style="92" bestFit="1" customWidth="1"/>
    <col min="5" max="5" width="10.625" style="92" customWidth="1"/>
    <col min="6" max="6" width="9" style="201"/>
    <col min="7" max="16384" width="9" style="92"/>
  </cols>
  <sheetData>
    <row r="1" spans="1:6" s="58" customFormat="1" x14ac:dyDescent="0.2">
      <c r="A1" s="151" t="s">
        <v>943</v>
      </c>
      <c r="B1" s="264" t="s">
        <v>8</v>
      </c>
      <c r="C1" s="264"/>
      <c r="D1" s="264"/>
      <c r="E1" s="204">
        <f>E61</f>
        <v>8160.0499999999993</v>
      </c>
      <c r="F1" s="219"/>
    </row>
    <row r="3" spans="1:6" ht="18.75" x14ac:dyDescent="0.2">
      <c r="A3" s="90" t="s">
        <v>0</v>
      </c>
      <c r="B3" s="91"/>
      <c r="C3" s="75"/>
      <c r="D3" s="75"/>
      <c r="E3" s="75"/>
    </row>
    <row r="4" spans="1:6" s="93" customFormat="1" ht="18.75" x14ac:dyDescent="0.2">
      <c r="A4" s="118" t="s">
        <v>17</v>
      </c>
      <c r="B4" s="118" t="s">
        <v>16</v>
      </c>
      <c r="C4" s="77" t="s">
        <v>3</v>
      </c>
      <c r="D4" s="77" t="s">
        <v>4</v>
      </c>
      <c r="E4" s="77" t="s">
        <v>5</v>
      </c>
      <c r="F4" s="220"/>
    </row>
    <row r="5" spans="1:6" x14ac:dyDescent="0.2">
      <c r="A5" s="96"/>
      <c r="B5" s="119" t="s">
        <v>56</v>
      </c>
      <c r="C5" s="81">
        <v>0</v>
      </c>
      <c r="D5" s="82">
        <v>0</v>
      </c>
      <c r="E5" s="60"/>
    </row>
    <row r="6" spans="1:6" x14ac:dyDescent="0.2">
      <c r="A6" s="105">
        <v>44105</v>
      </c>
      <c r="B6" s="119" t="s">
        <v>240</v>
      </c>
      <c r="C6" s="81"/>
      <c r="D6" s="82">
        <v>590.30999999999995</v>
      </c>
      <c r="E6" s="7">
        <f>D5+D6-C6</f>
        <v>590.30999999999995</v>
      </c>
    </row>
    <row r="7" spans="1:6" x14ac:dyDescent="0.2">
      <c r="A7" s="105">
        <v>44136</v>
      </c>
      <c r="B7" s="119" t="s">
        <v>241</v>
      </c>
      <c r="C7" s="81"/>
      <c r="D7" s="82">
        <v>464.3</v>
      </c>
      <c r="E7" s="7">
        <f t="shared" ref="E7:E10" si="0">E6+D7-C7</f>
        <v>1054.6099999999999</v>
      </c>
    </row>
    <row r="8" spans="1:6" x14ac:dyDescent="0.2">
      <c r="A8" s="105">
        <v>44166</v>
      </c>
      <c r="B8" s="119" t="s">
        <v>242</v>
      </c>
      <c r="C8" s="81"/>
      <c r="D8" s="82">
        <v>1379.62</v>
      </c>
      <c r="E8" s="7">
        <f t="shared" si="0"/>
        <v>2434.2299999999996</v>
      </c>
    </row>
    <row r="9" spans="1:6" x14ac:dyDescent="0.2">
      <c r="A9" s="105">
        <v>44166</v>
      </c>
      <c r="B9" s="119" t="s">
        <v>34</v>
      </c>
      <c r="C9" s="81"/>
      <c r="D9" s="82">
        <v>950</v>
      </c>
      <c r="E9" s="7">
        <f t="shared" si="0"/>
        <v>3384.2299999999996</v>
      </c>
    </row>
    <row r="10" spans="1:6" x14ac:dyDescent="0.2">
      <c r="A10" s="96">
        <v>44180</v>
      </c>
      <c r="B10" s="119" t="s">
        <v>243</v>
      </c>
      <c r="C10" s="81">
        <v>3380</v>
      </c>
      <c r="D10" s="82"/>
      <c r="E10" s="7">
        <f t="shared" si="0"/>
        <v>4.2299999999995634</v>
      </c>
    </row>
    <row r="11" spans="1:6" x14ac:dyDescent="0.2">
      <c r="A11" s="120"/>
      <c r="B11" s="102" t="s">
        <v>691</v>
      </c>
      <c r="C11" s="218">
        <f>SUM(C5:C10)</f>
        <v>3380</v>
      </c>
      <c r="D11" s="218">
        <f>SUM(D5:D10)</f>
        <v>3384.2299999999996</v>
      </c>
      <c r="E11" s="208">
        <f>D11-C11</f>
        <v>4.2299999999995634</v>
      </c>
    </row>
    <row r="12" spans="1:6" x14ac:dyDescent="0.2">
      <c r="A12" s="96"/>
      <c r="B12" s="119" t="s">
        <v>56</v>
      </c>
      <c r="C12" s="81"/>
      <c r="D12" s="82">
        <f>E11</f>
        <v>4.2299999999995634</v>
      </c>
      <c r="E12" s="60"/>
    </row>
    <row r="13" spans="1:6" x14ac:dyDescent="0.2">
      <c r="A13" s="96">
        <v>44197</v>
      </c>
      <c r="B13" s="119" t="s">
        <v>244</v>
      </c>
      <c r="C13" s="81"/>
      <c r="D13" s="82">
        <v>53.19</v>
      </c>
      <c r="E13" s="7">
        <f>D12+D13-C13</f>
        <v>57.419999999999561</v>
      </c>
    </row>
    <row r="14" spans="1:6" x14ac:dyDescent="0.2">
      <c r="A14" s="96">
        <v>44256</v>
      </c>
      <c r="B14" s="119" t="s">
        <v>245</v>
      </c>
      <c r="C14" s="81"/>
      <c r="D14" s="82">
        <v>1051.8499999999999</v>
      </c>
      <c r="E14" s="7">
        <f t="shared" ref="E14:E23" si="1">E13+D14-C14</f>
        <v>1109.2699999999995</v>
      </c>
    </row>
    <row r="15" spans="1:6" x14ac:dyDescent="0.2">
      <c r="A15" s="96">
        <v>44287</v>
      </c>
      <c r="B15" s="119" t="s">
        <v>246</v>
      </c>
      <c r="C15" s="81"/>
      <c r="D15" s="82">
        <v>226.85</v>
      </c>
      <c r="E15" s="7">
        <f t="shared" si="1"/>
        <v>1336.1199999999994</v>
      </c>
    </row>
    <row r="16" spans="1:6" x14ac:dyDescent="0.2">
      <c r="A16" s="96">
        <v>44317</v>
      </c>
      <c r="B16" s="119" t="s">
        <v>247</v>
      </c>
      <c r="C16" s="81"/>
      <c r="D16" s="82">
        <v>240.44</v>
      </c>
      <c r="E16" s="7">
        <f t="shared" si="1"/>
        <v>1576.5599999999995</v>
      </c>
    </row>
    <row r="17" spans="1:7" x14ac:dyDescent="0.2">
      <c r="A17" s="96">
        <v>44378</v>
      </c>
      <c r="B17" s="119" t="s">
        <v>248</v>
      </c>
      <c r="C17" s="81"/>
      <c r="D17" s="82">
        <v>866.64</v>
      </c>
      <c r="E17" s="7">
        <f t="shared" si="1"/>
        <v>2443.1999999999994</v>
      </c>
    </row>
    <row r="18" spans="1:7" x14ac:dyDescent="0.2">
      <c r="A18" s="96">
        <v>44409</v>
      </c>
      <c r="B18" s="119" t="s">
        <v>249</v>
      </c>
      <c r="C18" s="81"/>
      <c r="D18" s="82">
        <v>682.63</v>
      </c>
      <c r="E18" s="7">
        <f t="shared" si="1"/>
        <v>3125.8299999999995</v>
      </c>
    </row>
    <row r="19" spans="1:7" x14ac:dyDescent="0.2">
      <c r="A19" s="96">
        <v>44466</v>
      </c>
      <c r="B19" s="119" t="s">
        <v>250</v>
      </c>
      <c r="C19" s="81">
        <v>3000</v>
      </c>
      <c r="D19" s="82">
        <v>0</v>
      </c>
      <c r="E19" s="7">
        <f t="shared" si="1"/>
        <v>125.82999999999947</v>
      </c>
    </row>
    <row r="20" spans="1:7" x14ac:dyDescent="0.2">
      <c r="A20" s="96">
        <v>44440</v>
      </c>
      <c r="B20" s="119" t="s">
        <v>251</v>
      </c>
      <c r="C20" s="81"/>
      <c r="D20" s="82">
        <v>478.19</v>
      </c>
      <c r="E20" s="7">
        <f t="shared" si="1"/>
        <v>604.01999999999953</v>
      </c>
    </row>
    <row r="21" spans="1:7" x14ac:dyDescent="0.2">
      <c r="A21" s="96">
        <v>44470</v>
      </c>
      <c r="B21" s="119" t="s">
        <v>252</v>
      </c>
      <c r="C21" s="81"/>
      <c r="D21" s="82">
        <v>854.56</v>
      </c>
      <c r="E21" s="7">
        <f t="shared" si="1"/>
        <v>1458.5799999999995</v>
      </c>
    </row>
    <row r="22" spans="1:7" x14ac:dyDescent="0.2">
      <c r="A22" s="96">
        <v>44501</v>
      </c>
      <c r="B22" s="119" t="s">
        <v>253</v>
      </c>
      <c r="C22" s="81"/>
      <c r="D22" s="82">
        <v>1937.85</v>
      </c>
      <c r="E22" s="7">
        <f t="shared" si="1"/>
        <v>3396.4299999999994</v>
      </c>
    </row>
    <row r="23" spans="1:7" x14ac:dyDescent="0.2">
      <c r="A23" s="96">
        <v>44531</v>
      </c>
      <c r="B23" s="119" t="s">
        <v>254</v>
      </c>
      <c r="C23" s="81"/>
      <c r="D23" s="82">
        <v>3967.94</v>
      </c>
      <c r="E23" s="7">
        <f t="shared" si="1"/>
        <v>7364.369999999999</v>
      </c>
    </row>
    <row r="24" spans="1:7" x14ac:dyDescent="0.2">
      <c r="A24" s="120"/>
      <c r="B24" s="102" t="s">
        <v>143</v>
      </c>
      <c r="C24" s="218">
        <f>SUM(C12:C23)</f>
        <v>3000</v>
      </c>
      <c r="D24" s="218">
        <f>SUM(D12:D23)</f>
        <v>10364.370000000001</v>
      </c>
      <c r="E24" s="208">
        <f>D24-C24</f>
        <v>7364.3700000000008</v>
      </c>
      <c r="G24" s="109"/>
    </row>
    <row r="25" spans="1:7" x14ac:dyDescent="0.2">
      <c r="A25" s="96"/>
      <c r="B25" s="119" t="s">
        <v>56</v>
      </c>
      <c r="C25" s="81"/>
      <c r="D25" s="82">
        <f>E24</f>
        <v>7364.3700000000008</v>
      </c>
      <c r="E25" s="60"/>
    </row>
    <row r="26" spans="1:7" x14ac:dyDescent="0.2">
      <c r="A26" s="96">
        <v>44603</v>
      </c>
      <c r="B26" s="95" t="s">
        <v>255</v>
      </c>
      <c r="C26" s="81"/>
      <c r="D26" s="82">
        <v>906.88</v>
      </c>
      <c r="E26" s="7">
        <f>D25+D26-C26</f>
        <v>8271.25</v>
      </c>
    </row>
    <row r="27" spans="1:7" x14ac:dyDescent="0.2">
      <c r="A27" s="96">
        <v>44582</v>
      </c>
      <c r="B27" s="119" t="s">
        <v>256</v>
      </c>
      <c r="C27" s="81">
        <v>3500</v>
      </c>
      <c r="D27" s="82">
        <v>0</v>
      </c>
      <c r="E27" s="7">
        <f t="shared" ref="E27:E40" si="2">E26+D27-C27</f>
        <v>4771.25</v>
      </c>
    </row>
    <row r="28" spans="1:7" ht="28.5" x14ac:dyDescent="0.2">
      <c r="A28" s="96">
        <v>44613</v>
      </c>
      <c r="B28" s="121" t="s">
        <v>257</v>
      </c>
      <c r="C28" s="81"/>
      <c r="D28" s="82">
        <v>388</v>
      </c>
      <c r="E28" s="7">
        <f t="shared" si="2"/>
        <v>5159.25</v>
      </c>
    </row>
    <row r="29" spans="1:7" x14ac:dyDescent="0.2">
      <c r="A29" s="96">
        <v>44627</v>
      </c>
      <c r="B29" s="95" t="s">
        <v>258</v>
      </c>
      <c r="C29" s="81"/>
      <c r="D29" s="82">
        <v>121.48</v>
      </c>
      <c r="E29" s="7">
        <f t="shared" si="2"/>
        <v>5280.73</v>
      </c>
    </row>
    <row r="30" spans="1:7" x14ac:dyDescent="0.2">
      <c r="A30" s="96">
        <v>44664</v>
      </c>
      <c r="B30" s="95" t="s">
        <v>259</v>
      </c>
      <c r="C30" s="81"/>
      <c r="D30" s="82">
        <v>181.34</v>
      </c>
      <c r="E30" s="7">
        <f t="shared" si="2"/>
        <v>5462.07</v>
      </c>
    </row>
    <row r="31" spans="1:7" x14ac:dyDescent="0.2">
      <c r="A31" s="96">
        <v>44687</v>
      </c>
      <c r="B31" s="95" t="s">
        <v>260</v>
      </c>
      <c r="C31" s="81"/>
      <c r="D31" s="82">
        <v>147.15</v>
      </c>
      <c r="E31" s="7">
        <f t="shared" si="2"/>
        <v>5609.2199999999993</v>
      </c>
    </row>
    <row r="32" spans="1:7" x14ac:dyDescent="0.2">
      <c r="A32" s="96">
        <v>44713</v>
      </c>
      <c r="B32" s="95" t="s">
        <v>261</v>
      </c>
      <c r="C32" s="81"/>
      <c r="D32" s="82">
        <v>419.69</v>
      </c>
      <c r="E32" s="7">
        <f t="shared" si="2"/>
        <v>6028.9099999999989</v>
      </c>
    </row>
    <row r="33" spans="1:5" x14ac:dyDescent="0.2">
      <c r="A33" s="96">
        <v>44741</v>
      </c>
      <c r="B33" s="119" t="s">
        <v>239</v>
      </c>
      <c r="C33" s="81">
        <v>81</v>
      </c>
      <c r="D33" s="82">
        <v>0</v>
      </c>
      <c r="E33" s="7">
        <f t="shared" si="2"/>
        <v>5947.9099999999989</v>
      </c>
    </row>
    <row r="34" spans="1:5" x14ac:dyDescent="0.2">
      <c r="A34" s="96">
        <v>44747</v>
      </c>
      <c r="B34" s="119" t="s">
        <v>262</v>
      </c>
      <c r="C34" s="81"/>
      <c r="D34" s="82">
        <v>755.98</v>
      </c>
      <c r="E34" s="7">
        <f t="shared" si="2"/>
        <v>6703.8899999999994</v>
      </c>
    </row>
    <row r="35" spans="1:5" x14ac:dyDescent="0.2">
      <c r="A35" s="96">
        <v>44776</v>
      </c>
      <c r="B35" s="119" t="s">
        <v>424</v>
      </c>
      <c r="C35" s="81"/>
      <c r="D35" s="82">
        <v>451.34</v>
      </c>
      <c r="E35" s="7">
        <f t="shared" si="2"/>
        <v>7155.23</v>
      </c>
    </row>
    <row r="36" spans="1:5" x14ac:dyDescent="0.2">
      <c r="A36" s="96">
        <v>44810</v>
      </c>
      <c r="B36" s="119" t="s">
        <v>483</v>
      </c>
      <c r="C36" s="81"/>
      <c r="D36" s="82">
        <v>1088.96</v>
      </c>
      <c r="E36" s="7">
        <f t="shared" si="2"/>
        <v>8244.1899999999987</v>
      </c>
    </row>
    <row r="37" spans="1:5" x14ac:dyDescent="0.2">
      <c r="A37" s="96">
        <v>44846</v>
      </c>
      <c r="B37" s="119" t="s">
        <v>505</v>
      </c>
      <c r="C37" s="81"/>
      <c r="D37" s="82">
        <v>252.85</v>
      </c>
      <c r="E37" s="7">
        <f t="shared" si="2"/>
        <v>8497.0399999999991</v>
      </c>
    </row>
    <row r="38" spans="1:5" x14ac:dyDescent="0.2">
      <c r="A38" s="96">
        <v>44868</v>
      </c>
      <c r="B38" s="119" t="s">
        <v>533</v>
      </c>
      <c r="C38" s="81"/>
      <c r="D38" s="82">
        <v>394.36</v>
      </c>
      <c r="E38" s="7">
        <f t="shared" si="2"/>
        <v>8891.4</v>
      </c>
    </row>
    <row r="39" spans="1:5" x14ac:dyDescent="0.2">
      <c r="A39" s="96">
        <v>44902</v>
      </c>
      <c r="B39" s="119" t="s">
        <v>618</v>
      </c>
      <c r="C39" s="81"/>
      <c r="D39" s="82">
        <v>366.29</v>
      </c>
      <c r="E39" s="7">
        <f t="shared" si="2"/>
        <v>9257.69</v>
      </c>
    </row>
    <row r="40" spans="1:5" x14ac:dyDescent="0.2">
      <c r="A40" s="96">
        <v>44931</v>
      </c>
      <c r="B40" s="119" t="s">
        <v>672</v>
      </c>
      <c r="C40" s="81"/>
      <c r="D40" s="82">
        <v>683.9</v>
      </c>
      <c r="E40" s="7">
        <f t="shared" si="2"/>
        <v>9941.59</v>
      </c>
    </row>
    <row r="41" spans="1:5" x14ac:dyDescent="0.2">
      <c r="A41" s="205"/>
      <c r="B41" s="203" t="s">
        <v>692</v>
      </c>
      <c r="C41" s="204">
        <f>SUM(C25:C40)</f>
        <v>3581</v>
      </c>
      <c r="D41" s="204">
        <f>SUM(D25:D40)</f>
        <v>13522.59</v>
      </c>
      <c r="E41" s="204">
        <f>D41-C41</f>
        <v>9941.59</v>
      </c>
    </row>
    <row r="42" spans="1:5" x14ac:dyDescent="0.2">
      <c r="A42" s="46"/>
      <c r="B42" s="54" t="s">
        <v>56</v>
      </c>
      <c r="C42" s="7"/>
      <c r="D42" s="7">
        <f>E41</f>
        <v>9941.59</v>
      </c>
      <c r="E42" s="60"/>
    </row>
    <row r="43" spans="1:5" x14ac:dyDescent="0.2">
      <c r="A43" s="96">
        <v>44935</v>
      </c>
      <c r="B43" s="119" t="s">
        <v>676</v>
      </c>
      <c r="C43" s="81">
        <v>3388</v>
      </c>
      <c r="D43" s="82"/>
      <c r="E43" s="7">
        <f>D42+D43-C43</f>
        <v>6553.59</v>
      </c>
    </row>
    <row r="44" spans="1:5" x14ac:dyDescent="0.2">
      <c r="A44" s="96">
        <v>44967</v>
      </c>
      <c r="B44" s="119" t="s">
        <v>709</v>
      </c>
      <c r="C44" s="81"/>
      <c r="D44" s="82">
        <v>987.75</v>
      </c>
      <c r="E44" s="7">
        <f t="shared" ref="E44:E54" si="3">E43+D44-C44</f>
        <v>7541.34</v>
      </c>
    </row>
    <row r="45" spans="1:5" x14ac:dyDescent="0.2">
      <c r="A45" s="96">
        <v>44994</v>
      </c>
      <c r="B45" s="119" t="s">
        <v>766</v>
      </c>
      <c r="C45" s="81"/>
      <c r="D45" s="82">
        <v>1048.57</v>
      </c>
      <c r="E45" s="7">
        <f t="shared" si="3"/>
        <v>8589.91</v>
      </c>
    </row>
    <row r="46" spans="1:5" x14ac:dyDescent="0.2">
      <c r="A46" s="96">
        <v>45058</v>
      </c>
      <c r="B46" s="119" t="s">
        <v>834</v>
      </c>
      <c r="C46" s="81"/>
      <c r="D46" s="82">
        <v>1242.71</v>
      </c>
      <c r="E46" s="7">
        <f t="shared" si="3"/>
        <v>9832.619999999999</v>
      </c>
    </row>
    <row r="47" spans="1:5" x14ac:dyDescent="0.2">
      <c r="A47" s="96">
        <v>45089</v>
      </c>
      <c r="B47" s="119" t="s">
        <v>874</v>
      </c>
      <c r="C47" s="81"/>
      <c r="D47" s="82">
        <v>298.41000000000003</v>
      </c>
      <c r="E47" s="7">
        <f t="shared" si="3"/>
        <v>10131.029999999999</v>
      </c>
    </row>
    <row r="48" spans="1:5" x14ac:dyDescent="0.2">
      <c r="A48" s="96">
        <v>45107</v>
      </c>
      <c r="B48" s="119" t="s">
        <v>887</v>
      </c>
      <c r="C48" s="81">
        <v>4000</v>
      </c>
      <c r="D48" s="82"/>
      <c r="E48" s="7">
        <f t="shared" si="3"/>
        <v>6131.0299999999988</v>
      </c>
    </row>
    <row r="49" spans="1:5" x14ac:dyDescent="0.2">
      <c r="A49" s="96">
        <v>45121</v>
      </c>
      <c r="B49" s="119" t="s">
        <v>905</v>
      </c>
      <c r="C49" s="81"/>
      <c r="D49" s="82">
        <v>570.69000000000005</v>
      </c>
      <c r="E49" s="7">
        <f t="shared" si="3"/>
        <v>6701.7199999999993</v>
      </c>
    </row>
    <row r="50" spans="1:5" x14ac:dyDescent="0.2">
      <c r="A50" s="96">
        <v>45152</v>
      </c>
      <c r="B50" s="119" t="s">
        <v>944</v>
      </c>
      <c r="C50" s="81"/>
      <c r="D50" s="82">
        <v>391.24</v>
      </c>
      <c r="E50" s="7">
        <f t="shared" si="3"/>
        <v>7092.9599999999991</v>
      </c>
    </row>
    <row r="51" spans="1:5" x14ac:dyDescent="0.2">
      <c r="A51" s="96">
        <v>45156</v>
      </c>
      <c r="B51" s="119" t="s">
        <v>950</v>
      </c>
      <c r="C51" s="81"/>
      <c r="D51" s="82">
        <v>120</v>
      </c>
      <c r="E51" s="7">
        <f t="shared" si="3"/>
        <v>7212.9599999999991</v>
      </c>
    </row>
    <row r="52" spans="1:5" x14ac:dyDescent="0.2">
      <c r="A52" s="96">
        <v>45184</v>
      </c>
      <c r="B52" s="119" t="s">
        <v>986</v>
      </c>
      <c r="C52" s="81"/>
      <c r="D52" s="82">
        <v>423.69</v>
      </c>
      <c r="E52" s="7">
        <f t="shared" si="3"/>
        <v>7636.6499999999987</v>
      </c>
    </row>
    <row r="53" spans="1:5" x14ac:dyDescent="0.2">
      <c r="A53" s="96">
        <v>45224</v>
      </c>
      <c r="B53" s="119" t="s">
        <v>1026</v>
      </c>
      <c r="C53" s="81"/>
      <c r="D53" s="82">
        <v>161.6</v>
      </c>
      <c r="E53" s="7">
        <f t="shared" si="3"/>
        <v>7798.2499999999991</v>
      </c>
    </row>
    <row r="54" spans="1:5" x14ac:dyDescent="0.2">
      <c r="A54" s="96">
        <v>45245</v>
      </c>
      <c r="B54" s="119" t="s">
        <v>1057</v>
      </c>
      <c r="C54" s="81"/>
      <c r="D54" s="82">
        <v>361.8</v>
      </c>
      <c r="E54" s="7">
        <f t="shared" si="3"/>
        <v>8160.0499999999993</v>
      </c>
    </row>
    <row r="55" spans="1:5" x14ac:dyDescent="0.2">
      <c r="A55" s="96"/>
      <c r="B55" s="119"/>
      <c r="C55" s="81"/>
      <c r="D55" s="82"/>
      <c r="E55" s="82"/>
    </row>
    <row r="56" spans="1:5" x14ac:dyDescent="0.2">
      <c r="A56" s="96"/>
      <c r="B56" s="119"/>
      <c r="C56" s="81"/>
      <c r="D56" s="82"/>
      <c r="E56" s="82"/>
    </row>
    <row r="57" spans="1:5" x14ac:dyDescent="0.2">
      <c r="A57" s="96"/>
      <c r="B57" s="119"/>
      <c r="C57" s="81"/>
      <c r="D57" s="82"/>
      <c r="E57" s="82"/>
    </row>
    <row r="58" spans="1:5" x14ac:dyDescent="0.2">
      <c r="A58" s="96"/>
      <c r="B58" s="119"/>
      <c r="C58" s="81"/>
      <c r="D58" s="82"/>
      <c r="E58" s="82"/>
    </row>
    <row r="59" spans="1:5" x14ac:dyDescent="0.2">
      <c r="A59" s="96"/>
      <c r="B59" s="119"/>
      <c r="C59" s="81"/>
      <c r="D59" s="82"/>
      <c r="E59" s="82"/>
    </row>
    <row r="60" spans="1:5" x14ac:dyDescent="0.2">
      <c r="A60" s="106"/>
      <c r="B60" s="119"/>
      <c r="C60" s="82"/>
      <c r="D60" s="82"/>
      <c r="E60" s="82"/>
    </row>
    <row r="61" spans="1:5" x14ac:dyDescent="0.2">
      <c r="A61" s="108"/>
      <c r="B61" s="122"/>
      <c r="C61" s="208">
        <f>SUM(C42:C60)</f>
        <v>7388</v>
      </c>
      <c r="D61" s="208">
        <f>SUM(D42:D60)</f>
        <v>15548.05</v>
      </c>
      <c r="E61" s="208">
        <f>D61-C61</f>
        <v>8160.0499999999993</v>
      </c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pane ySplit="4" topLeftCell="A5" activePane="bottomLeft" state="frozen"/>
      <selection activeCell="H40" sqref="H40"/>
      <selection pane="bottomLeft"/>
    </sheetView>
  </sheetViews>
  <sheetFormatPr defaultRowHeight="14.25" x14ac:dyDescent="0.2"/>
  <cols>
    <col min="1" max="1" width="11.875" style="92" bestFit="1" customWidth="1"/>
    <col min="2" max="2" width="27.875" style="92" customWidth="1"/>
    <col min="3" max="5" width="10.625" style="92" customWidth="1"/>
    <col min="6" max="6" width="5.75" style="92" customWidth="1"/>
    <col min="7" max="7" width="13.125" style="92" customWidth="1"/>
    <col min="8" max="8" width="34.125" style="92" customWidth="1"/>
    <col min="9" max="16384" width="9" style="92"/>
  </cols>
  <sheetData>
    <row r="1" spans="1:14" s="58" customFormat="1" ht="15.75" x14ac:dyDescent="0.2">
      <c r="A1" s="249" t="s">
        <v>842</v>
      </c>
      <c r="B1" s="264" t="s">
        <v>8</v>
      </c>
      <c r="C1" s="264"/>
      <c r="D1" s="264"/>
      <c r="E1" s="204">
        <f>E15</f>
        <v>0.36000000000001364</v>
      </c>
    </row>
    <row r="2" spans="1:14" x14ac:dyDescent="0.2">
      <c r="G2" s="58"/>
      <c r="H2" s="58"/>
      <c r="I2" s="58"/>
      <c r="J2" s="58"/>
      <c r="K2" s="58"/>
      <c r="L2" s="58"/>
      <c r="M2" s="58"/>
      <c r="N2" s="58"/>
    </row>
    <row r="3" spans="1:14" ht="18.75" x14ac:dyDescent="0.2">
      <c r="A3" s="90" t="s">
        <v>0</v>
      </c>
      <c r="B3" s="91"/>
      <c r="C3" s="75"/>
      <c r="D3" s="75"/>
      <c r="E3" s="75"/>
      <c r="G3" s="58"/>
      <c r="H3" s="58"/>
      <c r="I3" s="58"/>
      <c r="J3" s="58"/>
      <c r="K3" s="58"/>
      <c r="L3" s="58"/>
      <c r="M3" s="58"/>
      <c r="N3" s="58"/>
    </row>
    <row r="4" spans="1:14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  <c r="G4" s="58"/>
      <c r="H4" s="58"/>
      <c r="I4" s="58"/>
      <c r="J4" s="58"/>
      <c r="K4" s="58"/>
      <c r="L4" s="58"/>
      <c r="M4" s="58"/>
      <c r="N4" s="58"/>
    </row>
    <row r="5" spans="1:14" x14ac:dyDescent="0.2">
      <c r="A5" s="46"/>
      <c r="B5" s="54" t="s">
        <v>56</v>
      </c>
      <c r="C5" s="7">
        <v>0</v>
      </c>
      <c r="D5" s="7">
        <v>0</v>
      </c>
      <c r="E5" s="60"/>
      <c r="G5" s="58"/>
      <c r="H5" s="58"/>
      <c r="I5" s="58"/>
      <c r="J5" s="58"/>
      <c r="K5" s="58"/>
      <c r="L5" s="58"/>
      <c r="M5" s="58"/>
      <c r="N5" s="58"/>
    </row>
    <row r="6" spans="1:14" x14ac:dyDescent="0.2">
      <c r="A6" s="96">
        <v>45152</v>
      </c>
      <c r="B6" s="100" t="s">
        <v>938</v>
      </c>
      <c r="C6" s="82"/>
      <c r="D6" s="82">
        <v>71.42</v>
      </c>
      <c r="E6" s="7">
        <f>D5+D6-C6</f>
        <v>71.42</v>
      </c>
      <c r="G6" s="58"/>
      <c r="H6" s="58"/>
      <c r="I6" s="58"/>
      <c r="J6" s="58"/>
      <c r="K6" s="58"/>
      <c r="L6" s="58"/>
      <c r="M6" s="58"/>
      <c r="N6" s="58"/>
    </row>
    <row r="7" spans="1:14" x14ac:dyDescent="0.2">
      <c r="A7" s="96">
        <v>45156</v>
      </c>
      <c r="B7" s="100" t="s">
        <v>951</v>
      </c>
      <c r="C7" s="82"/>
      <c r="D7" s="82">
        <v>30</v>
      </c>
      <c r="E7" s="7">
        <f t="shared" ref="E7:E9" si="0">E6+D7-C7</f>
        <v>101.42</v>
      </c>
      <c r="G7" s="58"/>
      <c r="H7" s="58"/>
      <c r="I7" s="58"/>
      <c r="J7" s="58"/>
      <c r="K7" s="58"/>
      <c r="L7" s="58"/>
      <c r="M7" s="58"/>
      <c r="N7" s="58"/>
    </row>
    <row r="8" spans="1:14" x14ac:dyDescent="0.2">
      <c r="A8" s="96">
        <v>45173</v>
      </c>
      <c r="B8" s="100" t="s">
        <v>966</v>
      </c>
      <c r="C8" s="82">
        <v>158.38</v>
      </c>
      <c r="D8" s="82"/>
      <c r="E8" s="7">
        <f t="shared" si="0"/>
        <v>-56.959999999999994</v>
      </c>
      <c r="G8" s="58"/>
      <c r="H8" s="58"/>
      <c r="I8" s="58"/>
      <c r="J8" s="58"/>
      <c r="K8" s="58"/>
      <c r="L8" s="58"/>
      <c r="M8" s="58"/>
      <c r="N8" s="58"/>
    </row>
    <row r="9" spans="1:14" x14ac:dyDescent="0.2">
      <c r="A9" s="105">
        <v>45184</v>
      </c>
      <c r="B9" s="165" t="s">
        <v>987</v>
      </c>
      <c r="C9" s="82"/>
      <c r="D9" s="82">
        <v>57.32</v>
      </c>
      <c r="E9" s="7">
        <f t="shared" si="0"/>
        <v>0.36000000000000654</v>
      </c>
      <c r="G9" s="58"/>
      <c r="H9" s="58"/>
      <c r="I9" s="58"/>
      <c r="J9" s="58"/>
      <c r="K9" s="58"/>
      <c r="L9" s="58"/>
      <c r="M9" s="58"/>
      <c r="N9" s="58"/>
    </row>
    <row r="10" spans="1:14" x14ac:dyDescent="0.2">
      <c r="A10" s="105"/>
      <c r="B10" s="165"/>
      <c r="C10" s="82"/>
      <c r="D10" s="82"/>
      <c r="E10" s="7"/>
      <c r="G10" s="58"/>
      <c r="H10" s="58"/>
      <c r="I10" s="58"/>
      <c r="J10" s="58"/>
      <c r="K10" s="58"/>
      <c r="L10" s="58"/>
      <c r="M10" s="58"/>
      <c r="N10" s="58"/>
    </row>
    <row r="11" spans="1:14" x14ac:dyDescent="0.2">
      <c r="A11" s="105"/>
      <c r="B11" s="165"/>
      <c r="C11" s="82"/>
      <c r="D11" s="82"/>
      <c r="E11" s="7"/>
      <c r="G11" s="58"/>
      <c r="H11" s="58"/>
      <c r="I11" s="58"/>
      <c r="J11" s="58"/>
      <c r="K11" s="58"/>
      <c r="L11" s="58"/>
      <c r="M11" s="58"/>
      <c r="N11" s="58"/>
    </row>
    <row r="12" spans="1:14" x14ac:dyDescent="0.2">
      <c r="A12" s="105"/>
      <c r="B12" s="165"/>
      <c r="C12" s="82"/>
      <c r="D12" s="82"/>
      <c r="E12" s="7"/>
      <c r="G12" s="58"/>
      <c r="H12" s="58"/>
      <c r="I12" s="58"/>
      <c r="J12" s="58"/>
      <c r="K12" s="58"/>
      <c r="L12" s="58"/>
      <c r="M12" s="58"/>
      <c r="N12" s="58"/>
    </row>
    <row r="13" spans="1:14" x14ac:dyDescent="0.2">
      <c r="A13" s="105"/>
      <c r="B13" s="106"/>
      <c r="C13" s="82"/>
      <c r="D13" s="82"/>
      <c r="E13" s="82"/>
      <c r="G13" s="58"/>
      <c r="H13" s="58"/>
      <c r="I13" s="58"/>
      <c r="J13" s="58"/>
      <c r="K13" s="58"/>
      <c r="L13" s="58"/>
      <c r="M13" s="58"/>
      <c r="N13" s="58"/>
    </row>
    <row r="14" spans="1:14" x14ac:dyDescent="0.2">
      <c r="A14" s="105"/>
      <c r="B14" s="106"/>
      <c r="C14" s="82"/>
      <c r="D14" s="82"/>
      <c r="E14" s="82"/>
      <c r="G14" s="58"/>
      <c r="H14" s="58"/>
      <c r="I14" s="58"/>
      <c r="J14" s="58"/>
      <c r="K14" s="58"/>
      <c r="L14" s="58"/>
      <c r="M14" s="58"/>
      <c r="N14" s="58"/>
    </row>
    <row r="15" spans="1:14" x14ac:dyDescent="0.2">
      <c r="A15" s="108"/>
      <c r="B15" s="108"/>
      <c r="C15" s="208">
        <f>SUM(C5:C14)</f>
        <v>158.38</v>
      </c>
      <c r="D15" s="208">
        <f>SUM(D5:D14)</f>
        <v>158.74</v>
      </c>
      <c r="E15" s="208">
        <f>D15-C15</f>
        <v>0.36000000000001364</v>
      </c>
      <c r="G15" s="58"/>
      <c r="H15" s="58"/>
      <c r="I15" s="58"/>
      <c r="J15" s="58"/>
      <c r="K15" s="58"/>
      <c r="L15" s="58"/>
      <c r="M15" s="58"/>
      <c r="N15" s="58"/>
    </row>
    <row r="16" spans="1:14" x14ac:dyDescent="0.2">
      <c r="G16" s="58"/>
      <c r="H16" s="58"/>
      <c r="I16" s="58"/>
      <c r="J16" s="58"/>
      <c r="K16" s="58"/>
      <c r="L16" s="58"/>
      <c r="M16" s="58"/>
      <c r="N16" s="58"/>
    </row>
    <row r="17" spans="7:14" x14ac:dyDescent="0.2">
      <c r="G17" s="58"/>
      <c r="H17" s="58"/>
      <c r="I17" s="58"/>
      <c r="J17" s="58"/>
      <c r="K17" s="58"/>
      <c r="L17" s="58"/>
      <c r="M17" s="58"/>
      <c r="N17" s="58"/>
    </row>
    <row r="18" spans="7:14" x14ac:dyDescent="0.2">
      <c r="G18" s="58"/>
      <c r="H18" s="58"/>
      <c r="I18" s="58"/>
      <c r="J18" s="58"/>
      <c r="K18" s="58"/>
      <c r="L18" s="58"/>
      <c r="M18" s="58"/>
      <c r="N18" s="58"/>
    </row>
    <row r="19" spans="7:14" x14ac:dyDescent="0.2">
      <c r="G19" s="58"/>
      <c r="H19" s="58"/>
      <c r="I19" s="58"/>
      <c r="J19" s="58"/>
      <c r="K19" s="58"/>
      <c r="L19" s="58"/>
      <c r="M19" s="58"/>
      <c r="N19" s="58"/>
    </row>
  </sheetData>
  <mergeCells count="1">
    <mergeCell ref="B1:D1"/>
  </mergeCells>
  <phoneticPr fontId="6" type="noConversion"/>
  <hyperlinks>
    <hyperlink ref="A1" location="兼职业务员往来账余额!A1" display="毛丽萍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pane ySplit="4" topLeftCell="A5" activePane="bottomLeft" state="frozen"/>
      <selection activeCell="H40" sqref="H40"/>
      <selection pane="bottomLeft"/>
    </sheetView>
  </sheetViews>
  <sheetFormatPr defaultRowHeight="14.25" x14ac:dyDescent="0.2"/>
  <cols>
    <col min="1" max="1" width="12.625" style="92" customWidth="1"/>
    <col min="2" max="2" width="30.625" style="92" customWidth="1"/>
    <col min="3" max="5" width="10.625" style="92" customWidth="1"/>
    <col min="6" max="16384" width="9" style="92"/>
  </cols>
  <sheetData>
    <row r="1" spans="1:5" s="58" customFormat="1" x14ac:dyDescent="0.2">
      <c r="A1" s="151" t="s">
        <v>788</v>
      </c>
      <c r="B1" s="264" t="s">
        <v>8</v>
      </c>
      <c r="C1" s="264"/>
      <c r="D1" s="264"/>
      <c r="E1" s="13">
        <f>E12</f>
        <v>350.89000000000004</v>
      </c>
    </row>
    <row r="3" spans="1:5" ht="18.75" x14ac:dyDescent="0.2">
      <c r="A3" s="90" t="s">
        <v>0</v>
      </c>
      <c r="B3" s="91"/>
      <c r="C3" s="75"/>
      <c r="D3" s="75"/>
      <c r="E3" s="75"/>
    </row>
    <row r="4" spans="1:5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</row>
    <row r="5" spans="1:5" x14ac:dyDescent="0.2">
      <c r="A5" s="46"/>
      <c r="B5" s="54" t="s">
        <v>56</v>
      </c>
      <c r="C5" s="7">
        <v>0</v>
      </c>
      <c r="D5" s="7">
        <v>0</v>
      </c>
      <c r="E5" s="60"/>
    </row>
    <row r="6" spans="1:5" x14ac:dyDescent="0.2">
      <c r="A6" s="96">
        <v>45026</v>
      </c>
      <c r="B6" s="100" t="s">
        <v>789</v>
      </c>
      <c r="C6" s="82"/>
      <c r="D6" s="82">
        <v>68.73</v>
      </c>
      <c r="E6" s="7">
        <f>D5+D6-C6</f>
        <v>68.73</v>
      </c>
    </row>
    <row r="7" spans="1:5" x14ac:dyDescent="0.2">
      <c r="A7" s="96">
        <v>45121</v>
      </c>
      <c r="B7" s="100" t="s">
        <v>906</v>
      </c>
      <c r="C7" s="82"/>
      <c r="D7" s="82">
        <v>287.62</v>
      </c>
      <c r="E7" s="7">
        <f t="shared" ref="E7:E8" si="0">E6+D7-C7</f>
        <v>356.35</v>
      </c>
    </row>
    <row r="8" spans="1:5" x14ac:dyDescent="0.2">
      <c r="A8" s="96">
        <v>45184</v>
      </c>
      <c r="B8" s="100" t="s">
        <v>988</v>
      </c>
      <c r="C8" s="82"/>
      <c r="D8" s="82">
        <v>-5.46</v>
      </c>
      <c r="E8" s="7">
        <f t="shared" si="0"/>
        <v>350.89000000000004</v>
      </c>
    </row>
    <row r="9" spans="1:5" x14ac:dyDescent="0.2">
      <c r="A9" s="105"/>
      <c r="B9" s="106"/>
      <c r="C9" s="82"/>
      <c r="D9" s="82"/>
      <c r="E9" s="82"/>
    </row>
    <row r="10" spans="1:5" x14ac:dyDescent="0.2">
      <c r="A10" s="105"/>
      <c r="B10" s="106"/>
      <c r="C10" s="82"/>
      <c r="D10" s="82"/>
      <c r="E10" s="82"/>
    </row>
    <row r="11" spans="1:5" x14ac:dyDescent="0.2">
      <c r="A11" s="105"/>
      <c r="B11" s="106"/>
      <c r="C11" s="82"/>
      <c r="D11" s="82"/>
      <c r="E11" s="82"/>
    </row>
    <row r="12" spans="1:5" x14ac:dyDescent="0.2">
      <c r="A12" s="108"/>
      <c r="B12" s="108"/>
      <c r="C12" s="208">
        <f>SUM(C5:C11)</f>
        <v>0</v>
      </c>
      <c r="D12" s="208">
        <f>SUM(D5:D11)</f>
        <v>350.89000000000004</v>
      </c>
      <c r="E12" s="208">
        <f>D12-C12</f>
        <v>350.89000000000004</v>
      </c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pane ySplit="4" topLeftCell="A5" activePane="bottomLeft" state="frozen"/>
      <selection activeCell="H40" sqref="H40"/>
      <selection pane="bottomLeft"/>
    </sheetView>
  </sheetViews>
  <sheetFormatPr defaultRowHeight="14.25" x14ac:dyDescent="0.2"/>
  <cols>
    <col min="1" max="1" width="12.625" style="92" customWidth="1"/>
    <col min="2" max="2" width="55.75" style="92" customWidth="1"/>
    <col min="3" max="5" width="10.625" style="92" customWidth="1"/>
    <col min="6" max="6" width="9" style="92"/>
    <col min="7" max="7" width="11.125" style="92" bestFit="1" customWidth="1"/>
    <col min="8" max="8" width="66.25" style="92" bestFit="1" customWidth="1"/>
    <col min="9" max="11" width="11" style="92" customWidth="1"/>
    <col min="12" max="16384" width="9" style="92"/>
  </cols>
  <sheetData>
    <row r="1" spans="1:11" s="58" customFormat="1" x14ac:dyDescent="0.2">
      <c r="A1" s="151" t="s">
        <v>773</v>
      </c>
      <c r="B1" s="264" t="s">
        <v>8</v>
      </c>
      <c r="C1" s="264"/>
      <c r="D1" s="264"/>
      <c r="E1" s="204">
        <f>E29+K29</f>
        <v>6329.9999999999991</v>
      </c>
    </row>
    <row r="3" spans="1:11" ht="18.75" x14ac:dyDescent="0.2">
      <c r="A3" s="90" t="s">
        <v>0</v>
      </c>
      <c r="B3" s="91"/>
      <c r="C3" s="75"/>
      <c r="D3" s="75"/>
      <c r="E3" s="75"/>
      <c r="G3" s="90" t="s">
        <v>21</v>
      </c>
      <c r="H3" s="91"/>
      <c r="I3" s="75"/>
      <c r="J3" s="75"/>
      <c r="K3" s="75"/>
    </row>
    <row r="4" spans="1:11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  <c r="G4" s="77" t="s">
        <v>1</v>
      </c>
      <c r="H4" s="77" t="s">
        <v>2</v>
      </c>
      <c r="I4" s="77" t="s">
        <v>3</v>
      </c>
      <c r="J4" s="77" t="s">
        <v>4</v>
      </c>
      <c r="K4" s="77" t="s">
        <v>5</v>
      </c>
    </row>
    <row r="5" spans="1:11" x14ac:dyDescent="0.2">
      <c r="A5" s="46"/>
      <c r="B5" s="54" t="s">
        <v>56</v>
      </c>
      <c r="C5" s="7">
        <v>0</v>
      </c>
      <c r="D5" s="7">
        <v>0</v>
      </c>
      <c r="E5" s="60"/>
      <c r="G5" s="46"/>
      <c r="H5" s="54" t="s">
        <v>56</v>
      </c>
      <c r="I5" s="7">
        <v>0</v>
      </c>
      <c r="J5" s="7">
        <v>0</v>
      </c>
      <c r="K5" s="60"/>
    </row>
    <row r="6" spans="1:11" x14ac:dyDescent="0.2">
      <c r="A6" s="96">
        <v>45026</v>
      </c>
      <c r="B6" s="100" t="s">
        <v>791</v>
      </c>
      <c r="C6" s="82"/>
      <c r="D6" s="82">
        <v>383.88</v>
      </c>
      <c r="E6" s="7">
        <f>D5+D6-C6</f>
        <v>383.88</v>
      </c>
      <c r="G6" s="96">
        <v>45079</v>
      </c>
      <c r="H6" s="100" t="s">
        <v>858</v>
      </c>
      <c r="I6" s="82"/>
      <c r="J6" s="82">
        <v>88.27</v>
      </c>
      <c r="K6" s="7">
        <f>J5+J6-I6</f>
        <v>88.27</v>
      </c>
    </row>
    <row r="7" spans="1:11" ht="28.5" x14ac:dyDescent="0.2">
      <c r="A7" s="96">
        <v>45058</v>
      </c>
      <c r="B7" s="100" t="s">
        <v>835</v>
      </c>
      <c r="C7" s="82"/>
      <c r="D7" s="82">
        <v>263.69</v>
      </c>
      <c r="E7" s="7">
        <f t="shared" ref="E7:E23" si="0">E6+D7-C7</f>
        <v>647.56999999999994</v>
      </c>
      <c r="G7" s="96">
        <v>45089</v>
      </c>
      <c r="H7" s="103" t="s">
        <v>883</v>
      </c>
      <c r="I7" s="82"/>
      <c r="J7" s="82">
        <v>495.45</v>
      </c>
      <c r="K7" s="7">
        <f t="shared" ref="K7:K10" si="1">K6+J7-I7</f>
        <v>583.72</v>
      </c>
    </row>
    <row r="8" spans="1:11" ht="28.5" x14ac:dyDescent="0.2">
      <c r="A8" s="96">
        <v>45068</v>
      </c>
      <c r="B8" s="103" t="s">
        <v>848</v>
      </c>
      <c r="C8" s="82">
        <v>243.1</v>
      </c>
      <c r="D8" s="82"/>
      <c r="E8" s="7">
        <f t="shared" si="0"/>
        <v>404.46999999999991</v>
      </c>
      <c r="G8" s="96">
        <v>45119</v>
      </c>
      <c r="H8" s="103" t="s">
        <v>913</v>
      </c>
      <c r="I8" s="82">
        <v>495.45</v>
      </c>
      <c r="J8" s="82"/>
      <c r="K8" s="7">
        <f t="shared" si="1"/>
        <v>88.270000000000039</v>
      </c>
    </row>
    <row r="9" spans="1:11" ht="28.5" x14ac:dyDescent="0.2">
      <c r="A9" s="105">
        <v>45077</v>
      </c>
      <c r="B9" s="165" t="s">
        <v>854</v>
      </c>
      <c r="C9" s="82">
        <v>1369.81</v>
      </c>
      <c r="D9" s="82"/>
      <c r="E9" s="7">
        <f t="shared" si="0"/>
        <v>-965.34</v>
      </c>
      <c r="G9" s="105">
        <v>45187</v>
      </c>
      <c r="H9" s="256" t="s">
        <v>995</v>
      </c>
      <c r="I9" s="82"/>
      <c r="J9" s="82">
        <v>28.43</v>
      </c>
      <c r="K9" s="7">
        <f t="shared" si="1"/>
        <v>116.70000000000005</v>
      </c>
    </row>
    <row r="10" spans="1:11" x14ac:dyDescent="0.2">
      <c r="A10" s="105">
        <v>45089</v>
      </c>
      <c r="B10" s="165" t="s">
        <v>876</v>
      </c>
      <c r="C10" s="82"/>
      <c r="D10" s="82">
        <v>161.9</v>
      </c>
      <c r="E10" s="7">
        <f t="shared" si="0"/>
        <v>-803.44</v>
      </c>
      <c r="G10" s="105">
        <v>45224</v>
      </c>
      <c r="H10" s="165" t="s">
        <v>1031</v>
      </c>
      <c r="I10" s="82"/>
      <c r="J10" s="82">
        <v>296.77</v>
      </c>
      <c r="K10" s="7">
        <f t="shared" si="1"/>
        <v>413.47</v>
      </c>
    </row>
    <row r="11" spans="1:11" x14ac:dyDescent="0.2">
      <c r="A11" s="105">
        <v>45089</v>
      </c>
      <c r="B11" s="165" t="s">
        <v>875</v>
      </c>
      <c r="C11" s="82"/>
      <c r="D11" s="82">
        <v>1763.25</v>
      </c>
      <c r="E11" s="7">
        <f t="shared" si="0"/>
        <v>959.81</v>
      </c>
      <c r="G11" s="105"/>
      <c r="H11" s="165"/>
      <c r="I11" s="82"/>
      <c r="J11" s="82"/>
      <c r="K11" s="7"/>
    </row>
    <row r="12" spans="1:11" x14ac:dyDescent="0.2">
      <c r="A12" s="105">
        <v>45089</v>
      </c>
      <c r="B12" s="165" t="s">
        <v>882</v>
      </c>
      <c r="C12" s="82">
        <v>16.47</v>
      </c>
      <c r="D12" s="82"/>
      <c r="E12" s="7">
        <f t="shared" si="0"/>
        <v>943.33999999999992</v>
      </c>
      <c r="G12" s="105"/>
      <c r="H12" s="165"/>
      <c r="I12" s="82"/>
      <c r="J12" s="82"/>
      <c r="K12" s="7"/>
    </row>
    <row r="13" spans="1:11" x14ac:dyDescent="0.2">
      <c r="A13" s="253">
        <v>45119</v>
      </c>
      <c r="B13" s="106" t="s">
        <v>911</v>
      </c>
      <c r="C13" s="82">
        <v>7.72</v>
      </c>
      <c r="D13" s="82"/>
      <c r="E13" s="7">
        <f t="shared" si="0"/>
        <v>935.61999999999989</v>
      </c>
      <c r="G13" s="105"/>
      <c r="H13" s="106"/>
      <c r="I13" s="82"/>
      <c r="J13" s="82"/>
      <c r="K13" s="82"/>
    </row>
    <row r="14" spans="1:11" x14ac:dyDescent="0.2">
      <c r="A14" s="105">
        <v>45121</v>
      </c>
      <c r="B14" s="165" t="s">
        <v>912</v>
      </c>
      <c r="C14" s="82">
        <v>1483.97</v>
      </c>
      <c r="D14" s="82"/>
      <c r="E14" s="7">
        <f t="shared" si="0"/>
        <v>-548.35000000000014</v>
      </c>
      <c r="G14" s="105"/>
      <c r="H14" s="106"/>
      <c r="I14" s="82"/>
      <c r="J14" s="82"/>
      <c r="K14" s="82"/>
    </row>
    <row r="15" spans="1:11" x14ac:dyDescent="0.2">
      <c r="A15" s="105">
        <v>45121</v>
      </c>
      <c r="B15" s="165" t="s">
        <v>907</v>
      </c>
      <c r="C15" s="82"/>
      <c r="D15" s="82">
        <v>3315.72</v>
      </c>
      <c r="E15" s="7">
        <f t="shared" si="0"/>
        <v>2767.37</v>
      </c>
      <c r="G15" s="105"/>
      <c r="H15" s="106"/>
      <c r="I15" s="82"/>
      <c r="J15" s="82"/>
      <c r="K15" s="82"/>
    </row>
    <row r="16" spans="1:11" x14ac:dyDescent="0.2">
      <c r="A16" s="105">
        <v>45152</v>
      </c>
      <c r="B16" s="165" t="s">
        <v>939</v>
      </c>
      <c r="C16" s="82"/>
      <c r="D16" s="82">
        <v>976.49</v>
      </c>
      <c r="E16" s="7">
        <f t="shared" si="0"/>
        <v>3743.8599999999997</v>
      </c>
      <c r="G16" s="105"/>
      <c r="H16" s="106"/>
      <c r="I16" s="82"/>
      <c r="J16" s="82"/>
      <c r="K16" s="82"/>
    </row>
    <row r="17" spans="1:11" x14ac:dyDescent="0.2">
      <c r="A17" s="105">
        <v>45156</v>
      </c>
      <c r="B17" s="165" t="s">
        <v>952</v>
      </c>
      <c r="C17" s="82"/>
      <c r="D17" s="82">
        <v>1050</v>
      </c>
      <c r="E17" s="7">
        <f t="shared" si="0"/>
        <v>4793.8599999999997</v>
      </c>
      <c r="G17" s="105"/>
      <c r="H17" s="106"/>
      <c r="I17" s="82"/>
      <c r="J17" s="82"/>
      <c r="K17" s="82"/>
    </row>
    <row r="18" spans="1:11" x14ac:dyDescent="0.2">
      <c r="A18" s="105">
        <v>45168</v>
      </c>
      <c r="B18" s="165" t="s">
        <v>963</v>
      </c>
      <c r="C18" s="82">
        <v>1712.26</v>
      </c>
      <c r="D18" s="82"/>
      <c r="E18" s="7">
        <f t="shared" si="0"/>
        <v>3081.5999999999995</v>
      </c>
      <c r="G18" s="105"/>
      <c r="H18" s="106"/>
      <c r="I18" s="82"/>
      <c r="J18" s="82"/>
      <c r="K18" s="82"/>
    </row>
    <row r="19" spans="1:11" x14ac:dyDescent="0.2">
      <c r="A19" s="105">
        <v>45184</v>
      </c>
      <c r="B19" s="165" t="s">
        <v>989</v>
      </c>
      <c r="C19" s="82"/>
      <c r="D19" s="82">
        <v>1282.6400000000001</v>
      </c>
      <c r="E19" s="7">
        <f t="shared" si="0"/>
        <v>4364.24</v>
      </c>
      <c r="G19" s="105"/>
      <c r="H19" s="106"/>
      <c r="I19" s="82"/>
      <c r="J19" s="82"/>
      <c r="K19" s="82"/>
    </row>
    <row r="20" spans="1:11" x14ac:dyDescent="0.2">
      <c r="A20" s="105">
        <v>45188</v>
      </c>
      <c r="B20" s="165" t="s">
        <v>994</v>
      </c>
      <c r="C20" s="82">
        <v>1712.26</v>
      </c>
      <c r="D20" s="82"/>
      <c r="E20" s="7">
        <f t="shared" si="0"/>
        <v>2651.9799999999996</v>
      </c>
      <c r="G20" s="105"/>
      <c r="H20" s="106"/>
      <c r="I20" s="82"/>
      <c r="J20" s="82"/>
      <c r="K20" s="82"/>
    </row>
    <row r="21" spans="1:11" x14ac:dyDescent="0.2">
      <c r="A21" s="105">
        <v>45216</v>
      </c>
      <c r="B21" s="165" t="s">
        <v>1014</v>
      </c>
      <c r="C21" s="82">
        <v>1712.26</v>
      </c>
      <c r="D21" s="82"/>
      <c r="E21" s="7">
        <f t="shared" si="0"/>
        <v>939.71999999999957</v>
      </c>
      <c r="G21" s="105"/>
      <c r="H21" s="106"/>
      <c r="I21" s="82"/>
      <c r="J21" s="82"/>
      <c r="K21" s="82"/>
    </row>
    <row r="22" spans="1:11" x14ac:dyDescent="0.2">
      <c r="A22" s="105">
        <v>45224</v>
      </c>
      <c r="B22" s="165" t="s">
        <v>1028</v>
      </c>
      <c r="C22" s="82"/>
      <c r="D22" s="82">
        <v>937.17</v>
      </c>
      <c r="E22" s="7">
        <f t="shared" si="0"/>
        <v>1876.8899999999994</v>
      </c>
      <c r="G22" s="105"/>
      <c r="H22" s="106"/>
      <c r="I22" s="82"/>
      <c r="J22" s="82"/>
      <c r="K22" s="82"/>
    </row>
    <row r="23" spans="1:11" x14ac:dyDescent="0.2">
      <c r="A23" s="105">
        <v>45245</v>
      </c>
      <c r="B23" s="165" t="s">
        <v>1058</v>
      </c>
      <c r="C23" s="82"/>
      <c r="D23" s="82">
        <v>4039.64</v>
      </c>
      <c r="E23" s="7">
        <f t="shared" si="0"/>
        <v>5916.5299999999988</v>
      </c>
      <c r="G23" s="105"/>
      <c r="H23" s="106"/>
      <c r="I23" s="82"/>
      <c r="J23" s="82"/>
      <c r="K23" s="82"/>
    </row>
    <row r="24" spans="1:11" x14ac:dyDescent="0.2">
      <c r="A24" s="105"/>
      <c r="B24" s="165"/>
      <c r="C24" s="82"/>
      <c r="D24" s="82"/>
      <c r="E24" s="7"/>
      <c r="G24" s="105"/>
      <c r="H24" s="106"/>
      <c r="I24" s="82"/>
      <c r="J24" s="82"/>
      <c r="K24" s="82"/>
    </row>
    <row r="25" spans="1:11" x14ac:dyDescent="0.2">
      <c r="A25" s="105"/>
      <c r="B25" s="165"/>
      <c r="C25" s="82"/>
      <c r="D25" s="82"/>
      <c r="E25" s="7"/>
      <c r="G25" s="105"/>
      <c r="H25" s="106"/>
      <c r="I25" s="82"/>
      <c r="J25" s="82"/>
      <c r="K25" s="82"/>
    </row>
    <row r="26" spans="1:11" x14ac:dyDescent="0.2">
      <c r="A26" s="105"/>
      <c r="B26" s="165"/>
      <c r="C26" s="82"/>
      <c r="D26" s="82"/>
      <c r="E26" s="7"/>
      <c r="G26" s="105"/>
      <c r="H26" s="106"/>
      <c r="I26" s="82"/>
      <c r="J26" s="82"/>
      <c r="K26" s="82"/>
    </row>
    <row r="27" spans="1:11" x14ac:dyDescent="0.2">
      <c r="A27" s="105"/>
      <c r="B27" s="106"/>
      <c r="C27" s="82"/>
      <c r="D27" s="82"/>
      <c r="E27" s="82"/>
      <c r="G27" s="105"/>
      <c r="H27" s="106"/>
      <c r="I27" s="82"/>
      <c r="J27" s="82"/>
      <c r="K27" s="82"/>
    </row>
    <row r="28" spans="1:11" x14ac:dyDescent="0.2">
      <c r="A28" s="105"/>
      <c r="B28" s="106"/>
      <c r="C28" s="82"/>
      <c r="D28" s="82"/>
      <c r="E28" s="82"/>
      <c r="G28" s="105"/>
      <c r="H28" s="106"/>
      <c r="I28" s="82"/>
      <c r="J28" s="82"/>
      <c r="K28" s="82"/>
    </row>
    <row r="29" spans="1:11" x14ac:dyDescent="0.2">
      <c r="A29" s="108"/>
      <c r="B29" s="108"/>
      <c r="C29" s="208">
        <f>SUM(C5:C28)</f>
        <v>8257.85</v>
      </c>
      <c r="D29" s="208">
        <f>SUM(D5:D28)</f>
        <v>14174.38</v>
      </c>
      <c r="E29" s="208">
        <f>D29-C29</f>
        <v>5916.5299999999988</v>
      </c>
      <c r="G29" s="108"/>
      <c r="H29" s="108"/>
      <c r="I29" s="208">
        <f>SUM(I5:I28)</f>
        <v>495.45</v>
      </c>
      <c r="J29" s="208">
        <f>SUM(J5:J28)</f>
        <v>908.92</v>
      </c>
      <c r="K29" s="208">
        <f>J29-I29</f>
        <v>413.46999999999997</v>
      </c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pane ySplit="4" topLeftCell="A5" activePane="bottomLeft" state="frozen"/>
      <selection activeCell="H40" sqref="H40"/>
      <selection pane="bottomLeft"/>
    </sheetView>
  </sheetViews>
  <sheetFormatPr defaultRowHeight="14.25" x14ac:dyDescent="0.2"/>
  <cols>
    <col min="1" max="1" width="12.625" style="92" customWidth="1"/>
    <col min="2" max="2" width="46.375" style="92" bestFit="1" customWidth="1"/>
    <col min="3" max="5" width="10.625" style="92" customWidth="1"/>
    <col min="6" max="7" width="9" style="92"/>
    <col min="8" max="8" width="34.25" style="92" customWidth="1"/>
    <col min="9" max="10" width="9" style="92"/>
    <col min="11" max="11" width="10.5" style="92" bestFit="1" customWidth="1"/>
    <col min="12" max="16384" width="9" style="92"/>
  </cols>
  <sheetData>
    <row r="1" spans="1:11" s="58" customFormat="1" x14ac:dyDescent="0.2">
      <c r="A1" s="151" t="s">
        <v>517</v>
      </c>
      <c r="B1" s="264" t="s">
        <v>8</v>
      </c>
      <c r="C1" s="264"/>
      <c r="D1" s="264"/>
      <c r="E1" s="204">
        <f>E29+K29</f>
        <v>-2574.7699999999995</v>
      </c>
    </row>
    <row r="3" spans="1:11" ht="18.75" x14ac:dyDescent="0.2">
      <c r="A3" s="90" t="s">
        <v>0</v>
      </c>
      <c r="B3" s="91"/>
      <c r="C3" s="75"/>
      <c r="D3" s="75"/>
      <c r="E3" s="75"/>
      <c r="G3" s="246" t="s">
        <v>21</v>
      </c>
      <c r="H3" s="244"/>
      <c r="I3" s="75"/>
      <c r="J3" s="75"/>
      <c r="K3" s="75"/>
    </row>
    <row r="4" spans="1:11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  <c r="G4" s="77" t="s">
        <v>1</v>
      </c>
      <c r="H4" s="77" t="s">
        <v>2</v>
      </c>
      <c r="I4" s="77" t="s">
        <v>3</v>
      </c>
      <c r="J4" s="77" t="s">
        <v>4</v>
      </c>
      <c r="K4" s="77" t="s">
        <v>5</v>
      </c>
    </row>
    <row r="5" spans="1:11" x14ac:dyDescent="0.2">
      <c r="A5" s="94"/>
      <c r="B5" s="95" t="s">
        <v>56</v>
      </c>
      <c r="C5" s="81">
        <v>0</v>
      </c>
      <c r="D5" s="82">
        <v>0</v>
      </c>
      <c r="E5" s="60"/>
      <c r="G5" s="242"/>
      <c r="H5" s="235" t="s">
        <v>56</v>
      </c>
      <c r="I5" s="81">
        <v>0</v>
      </c>
      <c r="J5" s="82">
        <v>0</v>
      </c>
      <c r="K5" s="60"/>
    </row>
    <row r="6" spans="1:11" x14ac:dyDescent="0.2">
      <c r="A6" s="96">
        <v>44868</v>
      </c>
      <c r="B6" s="95" t="s">
        <v>538</v>
      </c>
      <c r="C6" s="82"/>
      <c r="D6" s="82">
        <v>317.95</v>
      </c>
      <c r="E6" s="7">
        <f>D5+D6-C6</f>
        <v>317.95</v>
      </c>
      <c r="G6" s="236">
        <v>45174</v>
      </c>
      <c r="H6" s="251" t="s">
        <v>968</v>
      </c>
      <c r="I6" s="82">
        <v>3456.51</v>
      </c>
      <c r="J6" s="82"/>
      <c r="K6" s="7">
        <f>ROUND(J5+J6-I6,2)</f>
        <v>-3456.51</v>
      </c>
    </row>
    <row r="7" spans="1:11" x14ac:dyDescent="0.2">
      <c r="A7" s="96">
        <v>44902</v>
      </c>
      <c r="B7" s="95" t="s">
        <v>620</v>
      </c>
      <c r="C7" s="82"/>
      <c r="D7" s="82">
        <v>1509.48</v>
      </c>
      <c r="E7" s="7">
        <f t="shared" ref="E7:E9" si="0">E6+D7-C7</f>
        <v>1827.43</v>
      </c>
      <c r="G7" s="234"/>
      <c r="H7" s="235"/>
      <c r="I7" s="82"/>
      <c r="J7" s="82"/>
      <c r="K7" s="7">
        <f>ROUND(K6+J7-I7,2)</f>
        <v>-3456.51</v>
      </c>
    </row>
    <row r="8" spans="1:11" x14ac:dyDescent="0.2">
      <c r="A8" s="96">
        <v>44902</v>
      </c>
      <c r="B8" s="95" t="s">
        <v>625</v>
      </c>
      <c r="C8" s="82">
        <v>1827.38</v>
      </c>
      <c r="D8" s="82"/>
      <c r="E8" s="7">
        <f t="shared" si="0"/>
        <v>4.9999999999954525E-2</v>
      </c>
      <c r="G8" s="234"/>
      <c r="H8" s="235"/>
      <c r="I8" s="82"/>
      <c r="J8" s="82"/>
      <c r="K8" s="7"/>
    </row>
    <row r="9" spans="1:11" x14ac:dyDescent="0.2">
      <c r="A9" s="96">
        <v>44931</v>
      </c>
      <c r="B9" s="119" t="s">
        <v>674</v>
      </c>
      <c r="C9" s="81"/>
      <c r="D9" s="82">
        <v>688.86</v>
      </c>
      <c r="E9" s="7">
        <f t="shared" si="0"/>
        <v>688.91</v>
      </c>
      <c r="G9" s="234"/>
      <c r="H9" s="235"/>
      <c r="I9" s="82"/>
      <c r="J9" s="82"/>
      <c r="K9" s="7"/>
    </row>
    <row r="10" spans="1:11" x14ac:dyDescent="0.2">
      <c r="A10" s="205"/>
      <c r="B10" s="203" t="s">
        <v>692</v>
      </c>
      <c r="C10" s="204">
        <f>SUM(C5:C9)</f>
        <v>1827.38</v>
      </c>
      <c r="D10" s="204">
        <f>SUM(D5:D9)</f>
        <v>2516.29</v>
      </c>
      <c r="E10" s="204">
        <f>D10-C10</f>
        <v>688.90999999999985</v>
      </c>
      <c r="G10" s="234"/>
      <c r="H10" s="235"/>
      <c r="I10" s="82"/>
      <c r="J10" s="82"/>
      <c r="K10" s="7"/>
    </row>
    <row r="11" spans="1:11" x14ac:dyDescent="0.2">
      <c r="A11" s="96"/>
      <c r="B11" s="54" t="s">
        <v>56</v>
      </c>
      <c r="C11" s="7"/>
      <c r="D11" s="7">
        <f>E10</f>
        <v>688.90999999999985</v>
      </c>
      <c r="E11" s="60"/>
      <c r="G11" s="234"/>
      <c r="H11" s="235"/>
      <c r="I11" s="82"/>
      <c r="J11" s="82"/>
      <c r="K11" s="7"/>
    </row>
    <row r="12" spans="1:11" x14ac:dyDescent="0.2">
      <c r="A12" s="96">
        <v>44967</v>
      </c>
      <c r="B12" s="100" t="s">
        <v>711</v>
      </c>
      <c r="C12" s="82"/>
      <c r="D12" s="82">
        <v>18.46</v>
      </c>
      <c r="E12" s="7">
        <f>D11+D12-C12</f>
        <v>707.36999999999989</v>
      </c>
      <c r="G12" s="234"/>
      <c r="H12" s="235"/>
      <c r="I12" s="82"/>
      <c r="J12" s="82"/>
      <c r="K12" s="7"/>
    </row>
    <row r="13" spans="1:11" x14ac:dyDescent="0.2">
      <c r="A13" s="96">
        <v>44970</v>
      </c>
      <c r="B13" s="100" t="s">
        <v>734</v>
      </c>
      <c r="C13" s="82"/>
      <c r="D13" s="82">
        <v>47.66</v>
      </c>
      <c r="E13" s="7">
        <f t="shared" ref="E13:E24" si="1">E12+D13-C13</f>
        <v>755.02999999999986</v>
      </c>
      <c r="G13" s="234"/>
      <c r="H13" s="235"/>
      <c r="I13" s="82"/>
      <c r="J13" s="82"/>
      <c r="K13" s="7"/>
    </row>
    <row r="14" spans="1:11" x14ac:dyDescent="0.2">
      <c r="A14" s="96">
        <v>44994</v>
      </c>
      <c r="B14" s="100" t="s">
        <v>768</v>
      </c>
      <c r="C14" s="82"/>
      <c r="D14" s="82">
        <v>286.64</v>
      </c>
      <c r="E14" s="7">
        <f t="shared" si="1"/>
        <v>1041.6699999999998</v>
      </c>
      <c r="G14" s="234"/>
      <c r="H14" s="235"/>
      <c r="I14" s="82"/>
      <c r="J14" s="82"/>
      <c r="K14" s="7"/>
    </row>
    <row r="15" spans="1:11" x14ac:dyDescent="0.2">
      <c r="A15" s="96">
        <v>45026</v>
      </c>
      <c r="B15" s="100" t="s">
        <v>793</v>
      </c>
      <c r="C15" s="82"/>
      <c r="D15" s="82">
        <v>415.96</v>
      </c>
      <c r="E15" s="7">
        <f t="shared" si="1"/>
        <v>1457.6299999999999</v>
      </c>
      <c r="G15" s="234"/>
      <c r="H15" s="235"/>
      <c r="I15" s="82"/>
      <c r="J15" s="82"/>
      <c r="K15" s="7"/>
    </row>
    <row r="16" spans="1:11" x14ac:dyDescent="0.2">
      <c r="A16" s="96">
        <v>45058</v>
      </c>
      <c r="B16" s="100" t="s">
        <v>837</v>
      </c>
      <c r="C16" s="82"/>
      <c r="D16" s="82">
        <v>303.02</v>
      </c>
      <c r="E16" s="7">
        <f t="shared" si="1"/>
        <v>1760.6499999999999</v>
      </c>
      <c r="G16" s="234"/>
      <c r="H16" s="235"/>
      <c r="I16" s="82"/>
      <c r="J16" s="82"/>
      <c r="K16" s="7"/>
    </row>
    <row r="17" spans="1:11" x14ac:dyDescent="0.2">
      <c r="A17" s="96">
        <v>45075</v>
      </c>
      <c r="B17" s="106" t="s">
        <v>852</v>
      </c>
      <c r="C17" s="82">
        <v>1854.28</v>
      </c>
      <c r="D17" s="82"/>
      <c r="E17" s="7">
        <f t="shared" si="1"/>
        <v>-93.630000000000109</v>
      </c>
      <c r="G17" s="234"/>
      <c r="H17" s="235"/>
      <c r="I17" s="82"/>
      <c r="J17" s="82"/>
      <c r="K17" s="7"/>
    </row>
    <row r="18" spans="1:11" x14ac:dyDescent="0.2">
      <c r="A18" s="96">
        <v>45089</v>
      </c>
      <c r="B18" s="165" t="s">
        <v>878</v>
      </c>
      <c r="C18" s="82"/>
      <c r="D18" s="82">
        <v>139.68</v>
      </c>
      <c r="E18" s="7">
        <f t="shared" si="1"/>
        <v>46.049999999999898</v>
      </c>
      <c r="G18" s="234"/>
      <c r="H18" s="235"/>
      <c r="I18" s="82"/>
      <c r="J18" s="82"/>
      <c r="K18" s="7"/>
    </row>
    <row r="19" spans="1:11" x14ac:dyDescent="0.2">
      <c r="A19" s="96">
        <v>45121</v>
      </c>
      <c r="B19" s="165" t="s">
        <v>908</v>
      </c>
      <c r="C19" s="82"/>
      <c r="D19" s="82">
        <v>32</v>
      </c>
      <c r="E19" s="7">
        <f t="shared" si="1"/>
        <v>78.049999999999898</v>
      </c>
      <c r="G19" s="234"/>
      <c r="H19" s="235"/>
      <c r="I19" s="82"/>
      <c r="J19" s="82"/>
      <c r="K19" s="7"/>
    </row>
    <row r="20" spans="1:11" x14ac:dyDescent="0.2">
      <c r="A20" s="96">
        <v>45152</v>
      </c>
      <c r="B20" s="165" t="s">
        <v>940</v>
      </c>
      <c r="C20" s="82"/>
      <c r="D20" s="82">
        <v>30.38</v>
      </c>
      <c r="E20" s="7">
        <f t="shared" si="1"/>
        <v>108.42999999999989</v>
      </c>
      <c r="G20" s="234"/>
      <c r="H20" s="235"/>
      <c r="I20" s="82"/>
      <c r="J20" s="82"/>
      <c r="K20" s="7"/>
    </row>
    <row r="21" spans="1:11" x14ac:dyDescent="0.2">
      <c r="A21" s="96">
        <v>45156</v>
      </c>
      <c r="B21" s="165" t="s">
        <v>953</v>
      </c>
      <c r="C21" s="82"/>
      <c r="D21" s="82">
        <v>60</v>
      </c>
      <c r="E21" s="7">
        <f t="shared" si="1"/>
        <v>168.42999999999989</v>
      </c>
      <c r="G21" s="236"/>
      <c r="H21" s="235"/>
      <c r="I21" s="82"/>
      <c r="J21" s="82"/>
      <c r="K21" s="82"/>
    </row>
    <row r="22" spans="1:11" x14ac:dyDescent="0.2">
      <c r="A22" s="96">
        <v>45184</v>
      </c>
      <c r="B22" s="165" t="s">
        <v>990</v>
      </c>
      <c r="C22" s="82"/>
      <c r="D22" s="82">
        <v>178.28</v>
      </c>
      <c r="E22" s="7">
        <f t="shared" si="1"/>
        <v>346.70999999999992</v>
      </c>
      <c r="G22" s="236"/>
      <c r="H22" s="235"/>
      <c r="I22" s="82"/>
      <c r="J22" s="82"/>
      <c r="K22" s="82"/>
    </row>
    <row r="23" spans="1:11" x14ac:dyDescent="0.2">
      <c r="A23" s="96">
        <v>45224</v>
      </c>
      <c r="B23" s="165" t="s">
        <v>1029</v>
      </c>
      <c r="C23" s="82"/>
      <c r="D23" s="82">
        <v>222</v>
      </c>
      <c r="E23" s="7">
        <f t="shared" si="1"/>
        <v>568.70999999999992</v>
      </c>
      <c r="G23" s="236"/>
      <c r="H23" s="235"/>
      <c r="I23" s="82"/>
      <c r="J23" s="82"/>
      <c r="K23" s="82"/>
    </row>
    <row r="24" spans="1:11" x14ac:dyDescent="0.2">
      <c r="A24" s="96">
        <v>45245</v>
      </c>
      <c r="B24" s="165" t="s">
        <v>1059</v>
      </c>
      <c r="C24" s="82"/>
      <c r="D24" s="82">
        <v>313.02999999999997</v>
      </c>
      <c r="E24" s="7">
        <f t="shared" si="1"/>
        <v>881.7399999999999</v>
      </c>
      <c r="G24" s="236"/>
      <c r="H24" s="235"/>
      <c r="I24" s="82"/>
      <c r="J24" s="82"/>
      <c r="K24" s="82"/>
    </row>
    <row r="25" spans="1:11" x14ac:dyDescent="0.2">
      <c r="A25" s="96"/>
      <c r="B25" s="165"/>
      <c r="C25" s="82"/>
      <c r="D25" s="82"/>
      <c r="E25" s="7"/>
      <c r="G25" s="236"/>
      <c r="H25" s="235"/>
      <c r="I25" s="82"/>
      <c r="J25" s="82"/>
      <c r="K25" s="82"/>
    </row>
    <row r="26" spans="1:11" x14ac:dyDescent="0.2">
      <c r="A26" s="96"/>
      <c r="B26" s="106"/>
      <c r="C26" s="82"/>
      <c r="D26" s="82"/>
      <c r="E26" s="82"/>
      <c r="G26" s="236"/>
      <c r="H26" s="235"/>
      <c r="I26" s="82"/>
      <c r="J26" s="82"/>
      <c r="K26" s="82"/>
    </row>
    <row r="27" spans="1:11" x14ac:dyDescent="0.2">
      <c r="A27" s="96"/>
      <c r="B27" s="106"/>
      <c r="C27" s="82"/>
      <c r="D27" s="82"/>
      <c r="E27" s="82"/>
      <c r="G27" s="236"/>
      <c r="H27" s="235"/>
      <c r="I27" s="82"/>
      <c r="J27" s="82"/>
      <c r="K27" s="82"/>
    </row>
    <row r="28" spans="1:11" x14ac:dyDescent="0.2">
      <c r="A28" s="96"/>
      <c r="B28" s="106"/>
      <c r="C28" s="82"/>
      <c r="D28" s="82"/>
      <c r="E28" s="82"/>
      <c r="G28" s="234"/>
      <c r="H28" s="233"/>
      <c r="I28" s="82"/>
      <c r="J28" s="82"/>
      <c r="K28" s="82"/>
    </row>
    <row r="29" spans="1:11" x14ac:dyDescent="0.2">
      <c r="A29" s="108"/>
      <c r="B29" s="102"/>
      <c r="C29" s="208">
        <f>SUM(C11:C28)</f>
        <v>1854.28</v>
      </c>
      <c r="D29" s="208">
        <f>SUM(D11:D28)</f>
        <v>2736.0200000000004</v>
      </c>
      <c r="E29" s="208">
        <f>D29-C29</f>
        <v>881.74000000000046</v>
      </c>
      <c r="G29" s="232"/>
      <c r="H29" s="232"/>
      <c r="I29" s="208">
        <f>SUM(I5:I28)</f>
        <v>3456.51</v>
      </c>
      <c r="J29" s="208">
        <f>SUM(J5:J28)</f>
        <v>0</v>
      </c>
      <c r="K29" s="208">
        <f>J29-I29</f>
        <v>-3456.51</v>
      </c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pane ySplit="4" topLeftCell="A8" activePane="bottomLeft" state="frozen"/>
      <selection activeCell="H40" sqref="H40"/>
      <selection pane="bottomLeft"/>
    </sheetView>
  </sheetViews>
  <sheetFormatPr defaultRowHeight="14.25" x14ac:dyDescent="0.2"/>
  <cols>
    <col min="1" max="1" width="12.625" style="231" customWidth="1"/>
    <col min="2" max="2" width="49.125" style="231" customWidth="1"/>
    <col min="3" max="5" width="12.75" style="231" customWidth="1"/>
    <col min="6" max="6" width="9" style="231"/>
    <col min="7" max="7" width="11.875" style="231" bestFit="1" customWidth="1"/>
    <col min="8" max="8" width="33.625" style="231" customWidth="1"/>
    <col min="9" max="11" width="10.75" style="231" bestFit="1" customWidth="1"/>
    <col min="12" max="12" width="9" style="231"/>
    <col min="13" max="13" width="11.875" style="231" bestFit="1" customWidth="1"/>
    <col min="14" max="14" width="22.5" style="231" bestFit="1" customWidth="1"/>
    <col min="15" max="15" width="10.75" style="231" bestFit="1" customWidth="1"/>
    <col min="16" max="16" width="13.25" style="231" bestFit="1" customWidth="1"/>
    <col min="17" max="17" width="10.75" style="231" bestFit="1" customWidth="1"/>
    <col min="18" max="16384" width="9" style="231"/>
  </cols>
  <sheetData>
    <row r="1" spans="1:17" s="247" customFormat="1" ht="15.75" x14ac:dyDescent="0.2">
      <c r="A1" s="250" t="s">
        <v>819</v>
      </c>
      <c r="B1" s="265" t="s">
        <v>8</v>
      </c>
      <c r="C1" s="265"/>
      <c r="D1" s="265"/>
      <c r="E1" s="204">
        <f>Q12+K12+E34</f>
        <v>-8779.5400000000027</v>
      </c>
      <c r="F1" s="247" t="s">
        <v>821</v>
      </c>
    </row>
    <row r="3" spans="1:17" ht="18.75" x14ac:dyDescent="0.2">
      <c r="A3" s="245" t="s">
        <v>816</v>
      </c>
      <c r="B3" s="244"/>
      <c r="C3" s="75"/>
      <c r="D3" s="75"/>
      <c r="G3" s="246" t="s">
        <v>817</v>
      </c>
      <c r="H3" s="244"/>
      <c r="I3" s="75"/>
      <c r="J3" s="75"/>
      <c r="K3" s="75"/>
      <c r="M3" s="246" t="s">
        <v>818</v>
      </c>
      <c r="N3" s="244"/>
      <c r="O3" s="75"/>
      <c r="P3" s="75"/>
      <c r="Q3" s="75"/>
    </row>
    <row r="4" spans="1:17" s="24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  <c r="G4" s="77" t="s">
        <v>1</v>
      </c>
      <c r="H4" s="77" t="s">
        <v>2</v>
      </c>
      <c r="I4" s="77" t="s">
        <v>3</v>
      </c>
      <c r="J4" s="77" t="s">
        <v>4</v>
      </c>
      <c r="K4" s="77" t="s">
        <v>5</v>
      </c>
      <c r="M4" s="77" t="s">
        <v>1</v>
      </c>
      <c r="N4" s="77" t="s">
        <v>2</v>
      </c>
      <c r="O4" s="77" t="s">
        <v>3</v>
      </c>
      <c r="P4" s="77" t="s">
        <v>4</v>
      </c>
      <c r="Q4" s="77" t="s">
        <v>5</v>
      </c>
    </row>
    <row r="5" spans="1:17" x14ac:dyDescent="0.2">
      <c r="A5" s="242"/>
      <c r="B5" s="235" t="s">
        <v>56</v>
      </c>
      <c r="C5" s="81">
        <v>0</v>
      </c>
      <c r="D5" s="82">
        <v>0</v>
      </c>
      <c r="E5" s="60"/>
      <c r="G5" s="242"/>
      <c r="H5" s="235" t="s">
        <v>56</v>
      </c>
      <c r="I5" s="81">
        <v>0</v>
      </c>
      <c r="J5" s="82">
        <v>0</v>
      </c>
      <c r="K5" s="60"/>
      <c r="M5" s="242"/>
      <c r="N5" s="235" t="s">
        <v>56</v>
      </c>
      <c r="O5" s="81">
        <v>0</v>
      </c>
      <c r="P5" s="82">
        <v>0</v>
      </c>
      <c r="Q5" s="60"/>
    </row>
    <row r="6" spans="1:17" ht="42.75" x14ac:dyDescent="0.2">
      <c r="A6" s="236">
        <v>44868</v>
      </c>
      <c r="B6" s="235" t="s">
        <v>814</v>
      </c>
      <c r="C6" s="82"/>
      <c r="D6" s="82">
        <v>13.34</v>
      </c>
      <c r="E6" s="7">
        <f>ROUND(D5+D6-C6,2)</f>
        <v>13.34</v>
      </c>
      <c r="G6" s="236">
        <v>45061</v>
      </c>
      <c r="H6" s="251" t="s">
        <v>846</v>
      </c>
      <c r="I6" s="82"/>
      <c r="J6" s="82">
        <v>124.65</v>
      </c>
      <c r="K6" s="7">
        <f>ROUND(J5+J6-I6,2)</f>
        <v>124.65</v>
      </c>
      <c r="M6" s="236">
        <v>44992</v>
      </c>
      <c r="N6" s="235" t="s">
        <v>815</v>
      </c>
      <c r="O6" s="82"/>
      <c r="P6" s="82">
        <v>1938.46</v>
      </c>
      <c r="Q6" s="7">
        <f>ROUND(P5+P6-O6,2)</f>
        <v>1938.46</v>
      </c>
    </row>
    <row r="7" spans="1:17" x14ac:dyDescent="0.2">
      <c r="A7" s="236">
        <v>44868</v>
      </c>
      <c r="B7" s="235" t="s">
        <v>812</v>
      </c>
      <c r="C7" s="82"/>
      <c r="D7" s="82">
        <v>68.680000000000007</v>
      </c>
      <c r="E7" s="7">
        <f>ROUND(E6+D7-C7,2)</f>
        <v>82.02</v>
      </c>
      <c r="G7" s="234"/>
      <c r="H7" s="235"/>
      <c r="I7" s="82"/>
      <c r="J7" s="82"/>
      <c r="K7" s="7">
        <f>ROUND(K6+J7-I7,2)</f>
        <v>124.65</v>
      </c>
      <c r="M7" s="236">
        <v>44995</v>
      </c>
      <c r="N7" s="235" t="s">
        <v>813</v>
      </c>
      <c r="O7" s="82">
        <v>1938.46</v>
      </c>
      <c r="P7" s="82"/>
      <c r="Q7" s="7">
        <f>ROUND(Q6+P7-O7,2)</f>
        <v>0</v>
      </c>
    </row>
    <row r="8" spans="1:17" x14ac:dyDescent="0.2">
      <c r="A8" s="236">
        <v>44902</v>
      </c>
      <c r="B8" s="235" t="s">
        <v>810</v>
      </c>
      <c r="C8" s="82"/>
      <c r="D8" s="82">
        <v>113.77</v>
      </c>
      <c r="E8" s="7">
        <f>ROUND(E7+D8-C8,2)</f>
        <v>195.79</v>
      </c>
      <c r="G8" s="236"/>
      <c r="H8" s="235"/>
      <c r="I8" s="82"/>
      <c r="J8" s="82"/>
      <c r="K8" s="82"/>
      <c r="M8" s="236">
        <v>45022</v>
      </c>
      <c r="N8" s="235" t="s">
        <v>811</v>
      </c>
      <c r="O8" s="82"/>
      <c r="P8" s="82">
        <v>2300</v>
      </c>
      <c r="Q8" s="7">
        <f>ROUND(Q7+P8-O8,2)</f>
        <v>2300</v>
      </c>
    </row>
    <row r="9" spans="1:17" x14ac:dyDescent="0.2">
      <c r="A9" s="236">
        <v>44931</v>
      </c>
      <c r="B9" s="235" t="s">
        <v>808</v>
      </c>
      <c r="C9" s="81"/>
      <c r="D9" s="82">
        <v>25.94</v>
      </c>
      <c r="E9" s="7">
        <f>ROUND(E8+D9-C9,2)</f>
        <v>221.73</v>
      </c>
      <c r="G9" s="236"/>
      <c r="H9" s="235"/>
      <c r="I9" s="82"/>
      <c r="J9" s="82"/>
      <c r="K9" s="82"/>
      <c r="M9" s="236">
        <v>45021</v>
      </c>
      <c r="N9" s="235" t="s">
        <v>809</v>
      </c>
      <c r="O9" s="82">
        <v>2300</v>
      </c>
      <c r="P9" s="82"/>
      <c r="Q9" s="7">
        <f>ROUND(Q8+P9-O9,2)</f>
        <v>0</v>
      </c>
    </row>
    <row r="10" spans="1:17" x14ac:dyDescent="0.2">
      <c r="A10" s="241"/>
      <c r="B10" s="240" t="s">
        <v>692</v>
      </c>
      <c r="C10" s="204">
        <f>SUM(C5:C9)</f>
        <v>0</v>
      </c>
      <c r="D10" s="204">
        <f>SUM(D5:D9)</f>
        <v>221.73000000000002</v>
      </c>
      <c r="E10" s="204">
        <f>D10-C10</f>
        <v>221.73000000000002</v>
      </c>
      <c r="G10" s="236"/>
      <c r="H10" s="235"/>
      <c r="I10" s="82"/>
      <c r="J10" s="82"/>
      <c r="K10" s="82"/>
      <c r="M10" s="236">
        <v>45051</v>
      </c>
      <c r="N10" s="235" t="s">
        <v>807</v>
      </c>
      <c r="O10" s="82"/>
      <c r="P10" s="82">
        <v>1346.1538461538501</v>
      </c>
      <c r="Q10" s="7">
        <f>ROUND(Q9+P10-O10,2)</f>
        <v>1346.15</v>
      </c>
    </row>
    <row r="11" spans="1:17" x14ac:dyDescent="0.2">
      <c r="A11" s="234"/>
      <c r="B11" s="237" t="s">
        <v>56</v>
      </c>
      <c r="C11" s="7"/>
      <c r="D11" s="7">
        <f>E10</f>
        <v>221.73000000000002</v>
      </c>
      <c r="E11" s="60"/>
      <c r="G11" s="234"/>
      <c r="H11" s="233"/>
      <c r="I11" s="82"/>
      <c r="J11" s="82"/>
      <c r="K11" s="82"/>
      <c r="M11" s="236">
        <v>45056</v>
      </c>
      <c r="N11" s="235" t="s">
        <v>838</v>
      </c>
      <c r="O11" s="82">
        <v>1346.1538461538501</v>
      </c>
      <c r="P11" s="82"/>
      <c r="Q11" s="7">
        <f>ROUND(Q10+P11-O11,2)</f>
        <v>0</v>
      </c>
    </row>
    <row r="12" spans="1:17" x14ac:dyDescent="0.2">
      <c r="A12" s="236">
        <v>44939</v>
      </c>
      <c r="B12" s="238" t="s">
        <v>806</v>
      </c>
      <c r="C12" s="82">
        <v>221.73000000000002</v>
      </c>
      <c r="D12" s="82"/>
      <c r="E12" s="7">
        <f>ROUND(D11+D12-C12,2)</f>
        <v>0</v>
      </c>
      <c r="G12" s="232"/>
      <c r="H12" s="232"/>
      <c r="I12" s="208">
        <f>SUM(I5:I11)</f>
        <v>0</v>
      </c>
      <c r="J12" s="208">
        <f>SUM(J5:J11)</f>
        <v>124.65</v>
      </c>
      <c r="K12" s="208">
        <f>J12-I12</f>
        <v>124.65</v>
      </c>
      <c r="M12" s="232"/>
      <c r="N12" s="232"/>
      <c r="O12" s="208">
        <f>SUM(O5:O11)</f>
        <v>5584.6138461538503</v>
      </c>
      <c r="P12" s="208">
        <f>SUM(P5:P11)</f>
        <v>5584.6138461538503</v>
      </c>
      <c r="Q12" s="208">
        <f>P12-O12</f>
        <v>0</v>
      </c>
    </row>
    <row r="13" spans="1:17" x14ac:dyDescent="0.2">
      <c r="A13" s="236">
        <v>44967</v>
      </c>
      <c r="B13" s="238" t="s">
        <v>805</v>
      </c>
      <c r="C13" s="82"/>
      <c r="D13" s="82">
        <v>36.25</v>
      </c>
      <c r="E13" s="7">
        <f t="shared" ref="E13:E29" si="0">ROUND(E12+D13-C13,2)</f>
        <v>36.25</v>
      </c>
    </row>
    <row r="14" spans="1:17" x14ac:dyDescent="0.2">
      <c r="A14" s="236">
        <v>45008</v>
      </c>
      <c r="B14" s="238" t="s">
        <v>804</v>
      </c>
      <c r="C14" s="82"/>
      <c r="D14" s="82">
        <v>315.87</v>
      </c>
      <c r="E14" s="7">
        <f t="shared" si="0"/>
        <v>352.12</v>
      </c>
    </row>
    <row r="15" spans="1:17" x14ac:dyDescent="0.2">
      <c r="A15" s="239">
        <v>45026</v>
      </c>
      <c r="B15" s="238" t="s">
        <v>803</v>
      </c>
      <c r="C15" s="82"/>
      <c r="D15" s="82">
        <v>437.51</v>
      </c>
      <c r="E15" s="7">
        <f t="shared" si="0"/>
        <v>789.63</v>
      </c>
    </row>
    <row r="16" spans="1:17" ht="28.5" x14ac:dyDescent="0.2">
      <c r="A16" s="234">
        <v>45036</v>
      </c>
      <c r="B16" s="237" t="s">
        <v>802</v>
      </c>
      <c r="C16" s="82">
        <v>1.2</v>
      </c>
      <c r="D16" s="82"/>
      <c r="E16" s="7">
        <f t="shared" si="0"/>
        <v>788.43</v>
      </c>
    </row>
    <row r="17" spans="1:5" x14ac:dyDescent="0.2">
      <c r="A17" s="234">
        <v>45058</v>
      </c>
      <c r="B17" s="248" t="s">
        <v>822</v>
      </c>
      <c r="C17" s="82"/>
      <c r="D17" s="82">
        <v>721.16</v>
      </c>
      <c r="E17" s="7">
        <f t="shared" si="0"/>
        <v>1509.59</v>
      </c>
    </row>
    <row r="18" spans="1:5" x14ac:dyDescent="0.2">
      <c r="A18" s="234">
        <v>45068</v>
      </c>
      <c r="B18" s="248" t="s">
        <v>847</v>
      </c>
      <c r="C18" s="82">
        <v>1380.23</v>
      </c>
      <c r="D18" s="82"/>
      <c r="E18" s="7">
        <f t="shared" si="0"/>
        <v>129.36000000000001</v>
      </c>
    </row>
    <row r="19" spans="1:5" x14ac:dyDescent="0.2">
      <c r="A19" s="234">
        <v>45089</v>
      </c>
      <c r="B19" s="248" t="s">
        <v>879</v>
      </c>
      <c r="C19" s="82"/>
      <c r="D19" s="82">
        <v>854.75</v>
      </c>
      <c r="E19" s="7">
        <f t="shared" si="0"/>
        <v>984.11</v>
      </c>
    </row>
    <row r="20" spans="1:5" x14ac:dyDescent="0.2">
      <c r="A20" s="234">
        <v>45121</v>
      </c>
      <c r="B20" s="248" t="s">
        <v>909</v>
      </c>
      <c r="C20" s="82"/>
      <c r="D20" s="82">
        <v>376.52</v>
      </c>
      <c r="E20" s="7">
        <f t="shared" si="0"/>
        <v>1360.63</v>
      </c>
    </row>
    <row r="21" spans="1:5" x14ac:dyDescent="0.2">
      <c r="A21" s="234">
        <v>45133</v>
      </c>
      <c r="B21" s="248" t="s">
        <v>915</v>
      </c>
      <c r="C21" s="82">
        <v>6026.48</v>
      </c>
      <c r="D21" s="82"/>
      <c r="E21" s="7">
        <f t="shared" si="0"/>
        <v>-4665.8500000000004</v>
      </c>
    </row>
    <row r="22" spans="1:5" x14ac:dyDescent="0.2">
      <c r="A22" s="234">
        <v>45135</v>
      </c>
      <c r="B22" s="248" t="s">
        <v>916</v>
      </c>
      <c r="C22" s="82">
        <v>6885.84</v>
      </c>
      <c r="D22" s="82"/>
      <c r="E22" s="7">
        <f t="shared" si="0"/>
        <v>-11551.69</v>
      </c>
    </row>
    <row r="23" spans="1:5" x14ac:dyDescent="0.2">
      <c r="A23" s="234">
        <v>45139</v>
      </c>
      <c r="B23" s="248" t="s">
        <v>925</v>
      </c>
      <c r="C23" s="82">
        <v>2659.81</v>
      </c>
      <c r="D23" s="82"/>
      <c r="E23" s="7">
        <f t="shared" si="0"/>
        <v>-14211.5</v>
      </c>
    </row>
    <row r="24" spans="1:5" x14ac:dyDescent="0.2">
      <c r="A24" s="234">
        <v>45142</v>
      </c>
      <c r="B24" s="248" t="s">
        <v>926</v>
      </c>
      <c r="C24" s="82"/>
      <c r="D24" s="82">
        <v>4000</v>
      </c>
      <c r="E24" s="7">
        <f t="shared" si="0"/>
        <v>-10211.5</v>
      </c>
    </row>
    <row r="25" spans="1:5" x14ac:dyDescent="0.2">
      <c r="A25" s="234">
        <v>45152</v>
      </c>
      <c r="B25" s="248" t="s">
        <v>941</v>
      </c>
      <c r="C25" s="82"/>
      <c r="D25" s="82">
        <v>719.89</v>
      </c>
      <c r="E25" s="7">
        <f t="shared" si="0"/>
        <v>-9491.61</v>
      </c>
    </row>
    <row r="26" spans="1:5" x14ac:dyDescent="0.2">
      <c r="A26" s="234">
        <v>45156</v>
      </c>
      <c r="B26" s="248" t="s">
        <v>954</v>
      </c>
      <c r="C26" s="82"/>
      <c r="D26" s="82">
        <v>30</v>
      </c>
      <c r="E26" s="7">
        <f t="shared" si="0"/>
        <v>-9461.61</v>
      </c>
    </row>
    <row r="27" spans="1:5" x14ac:dyDescent="0.2">
      <c r="A27" s="234">
        <v>45184</v>
      </c>
      <c r="B27" s="248" t="s">
        <v>991</v>
      </c>
      <c r="C27" s="82"/>
      <c r="D27" s="82">
        <v>517.04999999999995</v>
      </c>
      <c r="E27" s="7">
        <f t="shared" si="0"/>
        <v>-8944.56</v>
      </c>
    </row>
    <row r="28" spans="1:5" x14ac:dyDescent="0.2">
      <c r="A28" s="234">
        <v>45224</v>
      </c>
      <c r="B28" s="248" t="s">
        <v>1030</v>
      </c>
      <c r="C28" s="82"/>
      <c r="D28" s="82">
        <v>-13.34</v>
      </c>
      <c r="E28" s="7">
        <f t="shared" si="0"/>
        <v>-8957.9</v>
      </c>
    </row>
    <row r="29" spans="1:5" x14ac:dyDescent="0.2">
      <c r="A29" s="234">
        <v>45245</v>
      </c>
      <c r="B29" s="248" t="s">
        <v>1060</v>
      </c>
      <c r="C29" s="82"/>
      <c r="D29" s="82">
        <v>53.71</v>
      </c>
      <c r="E29" s="7">
        <f t="shared" si="0"/>
        <v>-8904.19</v>
      </c>
    </row>
    <row r="30" spans="1:5" x14ac:dyDescent="0.2">
      <c r="A30" s="234"/>
      <c r="B30" s="248"/>
      <c r="C30" s="82"/>
      <c r="D30" s="82"/>
      <c r="E30" s="7"/>
    </row>
    <row r="31" spans="1:5" x14ac:dyDescent="0.2">
      <c r="A31" s="234"/>
      <c r="B31" s="248"/>
      <c r="C31" s="82"/>
      <c r="D31" s="82"/>
      <c r="E31" s="7"/>
    </row>
    <row r="32" spans="1:5" x14ac:dyDescent="0.2">
      <c r="A32" s="234"/>
      <c r="B32" s="248"/>
      <c r="C32" s="82"/>
      <c r="D32" s="82"/>
      <c r="E32" s="7"/>
    </row>
    <row r="33" spans="1:5" x14ac:dyDescent="0.2">
      <c r="A33" s="234"/>
      <c r="B33" s="233"/>
      <c r="C33" s="82"/>
      <c r="D33" s="82"/>
      <c r="E33" s="82"/>
    </row>
    <row r="34" spans="1:5" x14ac:dyDescent="0.2">
      <c r="A34" s="232"/>
      <c r="B34" s="232"/>
      <c r="C34" s="208">
        <f>SUM(C11:C33)</f>
        <v>17175.29</v>
      </c>
      <c r="D34" s="208">
        <f>SUM(D11:D33)</f>
        <v>8271.0999999999985</v>
      </c>
      <c r="E34" s="208">
        <f>D34-C34</f>
        <v>-8904.1900000000023</v>
      </c>
    </row>
  </sheetData>
  <mergeCells count="1">
    <mergeCell ref="B1:D1"/>
  </mergeCells>
  <phoneticPr fontId="6" type="noConversion"/>
  <hyperlinks>
    <hyperlink ref="A1" location="兼职业务员往来账余额!A1" display="周遵键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workbookViewId="0">
      <pane ySplit="4" topLeftCell="A65" activePane="bottomLeft" state="frozen"/>
      <selection activeCell="H40" sqref="H40"/>
      <selection pane="bottomLeft"/>
    </sheetView>
  </sheetViews>
  <sheetFormatPr defaultRowHeight="14.25" x14ac:dyDescent="0.2"/>
  <cols>
    <col min="1" max="1" width="12.875" customWidth="1"/>
    <col min="2" max="2" width="49.875" customWidth="1"/>
    <col min="3" max="3" width="11.75" customWidth="1"/>
    <col min="4" max="4" width="15.125" customWidth="1"/>
    <col min="5" max="5" width="12.75" customWidth="1"/>
    <col min="6" max="6" width="5" customWidth="1"/>
    <col min="7" max="7" width="13.375" customWidth="1"/>
    <col min="8" max="8" width="63" customWidth="1"/>
    <col min="9" max="10" width="12.5" customWidth="1"/>
    <col min="11" max="11" width="12.75" bestFit="1" customWidth="1"/>
  </cols>
  <sheetData>
    <row r="1" spans="1:13" s="58" customFormat="1" x14ac:dyDescent="0.2">
      <c r="A1" s="151" t="s">
        <v>123</v>
      </c>
      <c r="B1" s="264" t="s">
        <v>8</v>
      </c>
      <c r="C1" s="264"/>
      <c r="D1" s="264"/>
      <c r="E1" s="204">
        <f>E94+K94</f>
        <v>-5818.4800000000214</v>
      </c>
    </row>
    <row r="2" spans="1:13" x14ac:dyDescent="0.2">
      <c r="H2" s="61"/>
    </row>
    <row r="3" spans="1:13" ht="18.75" x14ac:dyDescent="0.2">
      <c r="A3" s="1" t="s">
        <v>133</v>
      </c>
      <c r="B3" s="62"/>
      <c r="C3" s="3"/>
      <c r="D3" s="3"/>
      <c r="E3" s="3"/>
      <c r="G3" s="1" t="s">
        <v>134</v>
      </c>
      <c r="H3" s="63"/>
      <c r="I3" s="3"/>
      <c r="J3" s="3"/>
      <c r="K3" s="3"/>
    </row>
    <row r="4" spans="1:13" ht="18.75" x14ac:dyDescent="0.2">
      <c r="A4" s="36" t="s">
        <v>1</v>
      </c>
      <c r="B4" s="36" t="s">
        <v>2</v>
      </c>
      <c r="C4" s="36" t="s">
        <v>3</v>
      </c>
      <c r="D4" s="36" t="s">
        <v>4</v>
      </c>
      <c r="E4" s="36" t="s">
        <v>5</v>
      </c>
      <c r="F4" s="37"/>
      <c r="G4" s="36" t="s">
        <v>1</v>
      </c>
      <c r="H4" s="64" t="s">
        <v>2</v>
      </c>
      <c r="I4" s="36" t="s">
        <v>3</v>
      </c>
      <c r="J4" s="36" t="s">
        <v>4</v>
      </c>
      <c r="K4" s="36" t="s">
        <v>5</v>
      </c>
      <c r="L4" s="37"/>
      <c r="M4" s="37"/>
    </row>
    <row r="5" spans="1:13" x14ac:dyDescent="0.2">
      <c r="A5" s="65"/>
      <c r="B5" s="59" t="s">
        <v>56</v>
      </c>
      <c r="C5" s="60">
        <v>0</v>
      </c>
      <c r="D5" s="55">
        <v>25351.39</v>
      </c>
      <c r="E5" s="60"/>
      <c r="G5" s="66"/>
      <c r="H5" s="59" t="s">
        <v>56</v>
      </c>
      <c r="I5" s="7">
        <v>0</v>
      </c>
      <c r="J5" s="7">
        <v>0</v>
      </c>
      <c r="K5" s="60"/>
    </row>
    <row r="6" spans="1:13" ht="29.25" customHeight="1" x14ac:dyDescent="0.2">
      <c r="A6" s="65">
        <v>44197</v>
      </c>
      <c r="B6" s="59" t="s">
        <v>319</v>
      </c>
      <c r="C6" s="60"/>
      <c r="D6" s="55">
        <v>2492.672</v>
      </c>
      <c r="E6" s="7">
        <f>D5+D6-C6</f>
        <v>27844.061999999998</v>
      </c>
      <c r="G6" s="66">
        <v>44662</v>
      </c>
      <c r="H6" s="67" t="s">
        <v>135</v>
      </c>
      <c r="I6" s="7"/>
      <c r="J6" s="7">
        <v>873.23</v>
      </c>
      <c r="K6" s="7">
        <f>J5+J6-I6</f>
        <v>873.23</v>
      </c>
    </row>
    <row r="7" spans="1:13" ht="29.25" customHeight="1" x14ac:dyDescent="0.2">
      <c r="A7" s="65">
        <v>44228</v>
      </c>
      <c r="B7" s="59" t="s">
        <v>320</v>
      </c>
      <c r="C7" s="60"/>
      <c r="D7" s="55">
        <v>678.72349999999994</v>
      </c>
      <c r="E7" s="7">
        <f t="shared" ref="E7:E23" si="0">E6+D7-C7</f>
        <v>28522.785499999998</v>
      </c>
      <c r="G7" s="66">
        <v>44671</v>
      </c>
      <c r="H7" s="67" t="s">
        <v>136</v>
      </c>
      <c r="I7" s="7"/>
      <c r="J7" s="7">
        <v>3211.68</v>
      </c>
      <c r="K7" s="7">
        <f t="shared" ref="K7:K50" si="1">K6+J7-I7</f>
        <v>4084.91</v>
      </c>
    </row>
    <row r="8" spans="1:13" ht="29.25" customHeight="1" x14ac:dyDescent="0.2">
      <c r="A8" s="65">
        <v>44256</v>
      </c>
      <c r="B8" s="59" t="s">
        <v>321</v>
      </c>
      <c r="C8" s="60"/>
      <c r="D8" s="55">
        <v>2927.0940999999998</v>
      </c>
      <c r="E8" s="7">
        <f t="shared" si="0"/>
        <v>31449.879599999997</v>
      </c>
      <c r="G8" s="66">
        <v>44685</v>
      </c>
      <c r="H8" s="9" t="s">
        <v>137</v>
      </c>
      <c r="I8" s="7">
        <v>4084.91</v>
      </c>
      <c r="J8" s="7"/>
      <c r="K8" s="7">
        <f t="shared" si="1"/>
        <v>0</v>
      </c>
    </row>
    <row r="9" spans="1:13" ht="29.25" customHeight="1" x14ac:dyDescent="0.2">
      <c r="A9" s="65">
        <v>44256</v>
      </c>
      <c r="B9" s="59" t="s">
        <v>117</v>
      </c>
      <c r="C9" s="60">
        <v>8688.2900000000009</v>
      </c>
      <c r="D9" s="55"/>
      <c r="E9" s="7">
        <f t="shared" si="0"/>
        <v>22761.589599999996</v>
      </c>
      <c r="G9" s="66">
        <v>44711</v>
      </c>
      <c r="H9" s="67" t="s">
        <v>138</v>
      </c>
      <c r="I9" s="7"/>
      <c r="J9" s="7">
        <v>3000</v>
      </c>
      <c r="K9" s="7">
        <f t="shared" si="1"/>
        <v>3000</v>
      </c>
    </row>
    <row r="10" spans="1:13" ht="29.25" customHeight="1" x14ac:dyDescent="0.2">
      <c r="A10" s="65">
        <v>44287</v>
      </c>
      <c r="B10" s="59" t="s">
        <v>322</v>
      </c>
      <c r="C10" s="60"/>
      <c r="D10" s="55">
        <v>983.97299999999996</v>
      </c>
      <c r="E10" s="7">
        <f t="shared" si="0"/>
        <v>23745.562599999997</v>
      </c>
      <c r="G10" s="46">
        <v>44718</v>
      </c>
      <c r="H10" s="54" t="s">
        <v>139</v>
      </c>
      <c r="I10" s="7">
        <v>3000</v>
      </c>
      <c r="J10" s="7"/>
      <c r="K10" s="7">
        <f t="shared" si="1"/>
        <v>0</v>
      </c>
    </row>
    <row r="11" spans="1:13" ht="29.25" customHeight="1" x14ac:dyDescent="0.2">
      <c r="A11" s="65">
        <v>44287</v>
      </c>
      <c r="B11" s="59" t="s">
        <v>117</v>
      </c>
      <c r="C11" s="60">
        <v>7000</v>
      </c>
      <c r="D11" s="55"/>
      <c r="E11" s="7">
        <f t="shared" si="0"/>
        <v>16745.562599999997</v>
      </c>
      <c r="G11" s="66">
        <v>44722</v>
      </c>
      <c r="H11" s="52" t="s">
        <v>140</v>
      </c>
      <c r="I11" s="7"/>
      <c r="J11" s="7">
        <v>1541.17</v>
      </c>
      <c r="K11" s="7">
        <f t="shared" si="1"/>
        <v>1541.17</v>
      </c>
    </row>
    <row r="12" spans="1:13" ht="29.25" customHeight="1" x14ac:dyDescent="0.2">
      <c r="A12" s="65">
        <v>44317</v>
      </c>
      <c r="B12" s="59" t="s">
        <v>323</v>
      </c>
      <c r="C12" s="60"/>
      <c r="D12" s="55">
        <v>1393.35</v>
      </c>
      <c r="E12" s="7">
        <f t="shared" si="0"/>
        <v>18138.912599999996</v>
      </c>
      <c r="G12" s="66">
        <v>44733</v>
      </c>
      <c r="H12" s="67" t="s">
        <v>141</v>
      </c>
      <c r="I12" s="7"/>
      <c r="J12" s="7">
        <v>2000</v>
      </c>
      <c r="K12" s="7">
        <f t="shared" si="1"/>
        <v>3541.17</v>
      </c>
    </row>
    <row r="13" spans="1:13" ht="29.25" customHeight="1" x14ac:dyDescent="0.2">
      <c r="A13" s="65">
        <v>44348</v>
      </c>
      <c r="B13" s="59" t="s">
        <v>324</v>
      </c>
      <c r="C13" s="60"/>
      <c r="D13" s="55">
        <v>2800.2008000000001</v>
      </c>
      <c r="E13" s="7">
        <f t="shared" si="0"/>
        <v>20939.113399999995</v>
      </c>
      <c r="G13" s="66">
        <v>44739</v>
      </c>
      <c r="H13" s="67" t="s">
        <v>177</v>
      </c>
      <c r="I13" s="7"/>
      <c r="J13" s="7">
        <v>2000</v>
      </c>
      <c r="K13" s="7">
        <f t="shared" si="1"/>
        <v>5541.17</v>
      </c>
    </row>
    <row r="14" spans="1:13" ht="29.25" customHeight="1" x14ac:dyDescent="0.2">
      <c r="A14" s="65">
        <v>44378</v>
      </c>
      <c r="B14" s="59" t="s">
        <v>325</v>
      </c>
      <c r="C14" s="60"/>
      <c r="D14" s="55">
        <v>1033.5184999999999</v>
      </c>
      <c r="E14" s="7">
        <f t="shared" si="0"/>
        <v>21972.631899999993</v>
      </c>
      <c r="G14" s="66">
        <v>44748</v>
      </c>
      <c r="H14" s="67" t="s">
        <v>183</v>
      </c>
      <c r="I14" s="7">
        <v>5541.17</v>
      </c>
      <c r="J14" s="7"/>
      <c r="K14" s="7">
        <f t="shared" si="1"/>
        <v>0</v>
      </c>
    </row>
    <row r="15" spans="1:13" ht="29.25" customHeight="1" x14ac:dyDescent="0.2">
      <c r="A15" s="65">
        <v>44409</v>
      </c>
      <c r="B15" s="59" t="s">
        <v>326</v>
      </c>
      <c r="C15" s="60"/>
      <c r="D15" s="55">
        <v>1519.5055</v>
      </c>
      <c r="E15" s="7">
        <f t="shared" si="0"/>
        <v>23492.137399999992</v>
      </c>
      <c r="G15" s="66">
        <v>44754</v>
      </c>
      <c r="H15" s="67" t="s">
        <v>551</v>
      </c>
      <c r="I15" s="7"/>
      <c r="J15" s="7">
        <v>1505.88</v>
      </c>
      <c r="K15" s="7">
        <f t="shared" si="1"/>
        <v>1505.88</v>
      </c>
    </row>
    <row r="16" spans="1:13" ht="29.25" customHeight="1" x14ac:dyDescent="0.2">
      <c r="A16" s="65">
        <v>44420</v>
      </c>
      <c r="B16" s="59" t="s">
        <v>118</v>
      </c>
      <c r="C16" s="60">
        <v>600.09</v>
      </c>
      <c r="D16" s="55"/>
      <c r="E16" s="7">
        <f t="shared" si="0"/>
        <v>22892.047399999992</v>
      </c>
      <c r="G16" s="66">
        <v>44761</v>
      </c>
      <c r="H16" s="67" t="s">
        <v>549</v>
      </c>
      <c r="I16" s="7"/>
      <c r="J16" s="7">
        <v>1278.0899999999999</v>
      </c>
      <c r="K16" s="7">
        <f t="shared" si="1"/>
        <v>2783.9700000000003</v>
      </c>
    </row>
    <row r="17" spans="1:11" ht="28.5" x14ac:dyDescent="0.2">
      <c r="A17" s="65">
        <v>44440</v>
      </c>
      <c r="B17" s="59" t="s">
        <v>327</v>
      </c>
      <c r="C17" s="60"/>
      <c r="D17" s="55">
        <v>4668.0574999999999</v>
      </c>
      <c r="E17" s="7">
        <f t="shared" si="0"/>
        <v>27560.104899999991</v>
      </c>
      <c r="G17" s="66">
        <v>44761</v>
      </c>
      <c r="H17" s="67" t="s">
        <v>550</v>
      </c>
      <c r="I17" s="7"/>
      <c r="J17" s="7">
        <v>2199.4899999999998</v>
      </c>
      <c r="K17" s="7">
        <f t="shared" si="1"/>
        <v>4983.46</v>
      </c>
    </row>
    <row r="18" spans="1:11" ht="28.5" x14ac:dyDescent="0.2">
      <c r="A18" s="65">
        <v>44466</v>
      </c>
      <c r="B18" s="59" t="s">
        <v>119</v>
      </c>
      <c r="C18" s="60">
        <v>2000</v>
      </c>
      <c r="D18" s="55"/>
      <c r="E18" s="7">
        <f t="shared" si="0"/>
        <v>25560.104899999991</v>
      </c>
      <c r="G18" s="66">
        <v>44768</v>
      </c>
      <c r="H18" s="67" t="s">
        <v>422</v>
      </c>
      <c r="I18" s="7"/>
      <c r="J18" s="7">
        <v>2161.8000000000002</v>
      </c>
      <c r="K18" s="7">
        <f t="shared" si="1"/>
        <v>7145.26</v>
      </c>
    </row>
    <row r="19" spans="1:11" ht="28.5" x14ac:dyDescent="0.2">
      <c r="A19" s="65">
        <v>44470</v>
      </c>
      <c r="B19" s="59" t="s">
        <v>328</v>
      </c>
      <c r="C19" s="60"/>
      <c r="D19" s="55">
        <v>449.08049999999997</v>
      </c>
      <c r="E19" s="7">
        <f t="shared" si="0"/>
        <v>26009.185399999991</v>
      </c>
      <c r="G19" s="66">
        <v>44799</v>
      </c>
      <c r="H19" s="67" t="s">
        <v>548</v>
      </c>
      <c r="I19" s="7"/>
      <c r="J19" s="7">
        <v>5773.8</v>
      </c>
      <c r="K19" s="7">
        <f t="shared" si="1"/>
        <v>12919.060000000001</v>
      </c>
    </row>
    <row r="20" spans="1:11" x14ac:dyDescent="0.2">
      <c r="A20" s="65">
        <v>44501</v>
      </c>
      <c r="B20" s="59" t="s">
        <v>329</v>
      </c>
      <c r="C20" s="60"/>
      <c r="D20" s="55">
        <v>1714.1973</v>
      </c>
      <c r="E20" s="7">
        <f t="shared" si="0"/>
        <v>27723.382699999991</v>
      </c>
      <c r="G20" s="66">
        <v>44803</v>
      </c>
      <c r="H20" s="67" t="s">
        <v>456</v>
      </c>
      <c r="I20" s="7">
        <v>5860</v>
      </c>
      <c r="J20" s="7"/>
      <c r="K20" s="7">
        <f t="shared" si="1"/>
        <v>7059.0600000000013</v>
      </c>
    </row>
    <row r="21" spans="1:11" x14ac:dyDescent="0.2">
      <c r="A21" s="65">
        <v>44503</v>
      </c>
      <c r="B21" s="59" t="s">
        <v>120</v>
      </c>
      <c r="C21" s="60">
        <v>4863.1899999999996</v>
      </c>
      <c r="D21" s="55"/>
      <c r="E21" s="7">
        <f t="shared" si="0"/>
        <v>22860.192699999992</v>
      </c>
      <c r="G21" s="66">
        <v>44803</v>
      </c>
      <c r="H21" s="67" t="s">
        <v>457</v>
      </c>
      <c r="I21" s="7">
        <v>7058.25</v>
      </c>
      <c r="J21" s="7"/>
      <c r="K21" s="7">
        <f t="shared" si="1"/>
        <v>0.81000000000130967</v>
      </c>
    </row>
    <row r="22" spans="1:11" x14ac:dyDescent="0.2">
      <c r="A22" s="65">
        <v>44531</v>
      </c>
      <c r="B22" s="59" t="s">
        <v>330</v>
      </c>
      <c r="C22" s="60"/>
      <c r="D22" s="55">
        <v>6536.5039999999999</v>
      </c>
      <c r="E22" s="7">
        <f t="shared" si="0"/>
        <v>29396.696699999993</v>
      </c>
      <c r="G22" s="66">
        <v>44803</v>
      </c>
      <c r="H22" s="67" t="s">
        <v>458</v>
      </c>
      <c r="I22" s="7">
        <v>2300</v>
      </c>
      <c r="J22" s="7"/>
      <c r="K22" s="7">
        <f t="shared" si="1"/>
        <v>-2299.1899999999987</v>
      </c>
    </row>
    <row r="23" spans="1:11" x14ac:dyDescent="0.2">
      <c r="A23" s="65">
        <v>44553</v>
      </c>
      <c r="B23" s="59" t="s">
        <v>120</v>
      </c>
      <c r="C23" s="60">
        <v>25000</v>
      </c>
      <c r="D23" s="55"/>
      <c r="E23" s="7">
        <f t="shared" si="0"/>
        <v>4396.6966999999931</v>
      </c>
      <c r="G23" s="66">
        <v>44803</v>
      </c>
      <c r="H23" s="67" t="s">
        <v>547</v>
      </c>
      <c r="I23" s="7"/>
      <c r="J23" s="7">
        <v>2300</v>
      </c>
      <c r="K23" s="7">
        <f t="shared" si="1"/>
        <v>0.81000000000130967</v>
      </c>
    </row>
    <row r="24" spans="1:11" ht="28.5" x14ac:dyDescent="0.2">
      <c r="A24" s="53"/>
      <c r="B24" s="53" t="s">
        <v>143</v>
      </c>
      <c r="C24" s="204">
        <f>SUM(C5:C23)</f>
        <v>48151.57</v>
      </c>
      <c r="D24" s="204">
        <f>SUM(D5:D23)</f>
        <v>52548.266699999993</v>
      </c>
      <c r="E24" s="204">
        <f>D24-C24</f>
        <v>4396.6966999999931</v>
      </c>
      <c r="G24" s="66">
        <v>44813</v>
      </c>
      <c r="H24" s="67" t="s">
        <v>546</v>
      </c>
      <c r="I24" s="7"/>
      <c r="J24" s="7">
        <v>1080.18</v>
      </c>
      <c r="K24" s="7">
        <f t="shared" si="1"/>
        <v>1080.9900000000014</v>
      </c>
    </row>
    <row r="25" spans="1:11" x14ac:dyDescent="0.2">
      <c r="A25" s="69"/>
      <c r="B25" s="10" t="s">
        <v>56</v>
      </c>
      <c r="C25" s="155"/>
      <c r="D25" s="166">
        <f>E24</f>
        <v>4396.6966999999931</v>
      </c>
      <c r="E25" s="60"/>
      <c r="G25" s="66">
        <v>44820</v>
      </c>
      <c r="H25" s="67" t="s">
        <v>485</v>
      </c>
      <c r="I25" s="7"/>
      <c r="J25" s="7">
        <v>7000</v>
      </c>
      <c r="K25" s="7">
        <f t="shared" si="1"/>
        <v>8080.9900000000016</v>
      </c>
    </row>
    <row r="26" spans="1:11" x14ac:dyDescent="0.2">
      <c r="A26" s="66">
        <v>44562</v>
      </c>
      <c r="B26" s="10" t="s">
        <v>331</v>
      </c>
      <c r="C26" s="166"/>
      <c r="D26" s="166">
        <v>527.89</v>
      </c>
      <c r="E26" s="7">
        <f>D25+D26-C26</f>
        <v>4924.5866999999935</v>
      </c>
      <c r="G26" s="66">
        <v>44823</v>
      </c>
      <c r="H26" s="67" t="s">
        <v>545</v>
      </c>
      <c r="I26" s="7"/>
      <c r="J26" s="7">
        <v>2939.87</v>
      </c>
      <c r="K26" s="7">
        <f t="shared" si="1"/>
        <v>11020.86</v>
      </c>
    </row>
    <row r="27" spans="1:11" x14ac:dyDescent="0.2">
      <c r="A27" s="66">
        <v>44593</v>
      </c>
      <c r="B27" s="70" t="s">
        <v>332</v>
      </c>
      <c r="C27" s="166"/>
      <c r="D27" s="166">
        <v>1077.23</v>
      </c>
      <c r="E27" s="7">
        <f t="shared" ref="E27:E50" si="2">E26+D27-C27</f>
        <v>6001.8166999999939</v>
      </c>
      <c r="G27" s="66">
        <v>44823</v>
      </c>
      <c r="H27" s="67" t="s">
        <v>495</v>
      </c>
      <c r="I27" s="7">
        <v>2939.87</v>
      </c>
      <c r="J27" s="7"/>
      <c r="K27" s="7">
        <f t="shared" si="1"/>
        <v>8080.9900000000007</v>
      </c>
    </row>
    <row r="28" spans="1:11" ht="28.5" x14ac:dyDescent="0.2">
      <c r="A28" s="66">
        <v>44616</v>
      </c>
      <c r="B28" s="70" t="s">
        <v>142</v>
      </c>
      <c r="C28" s="166">
        <v>728.29</v>
      </c>
      <c r="D28" s="166"/>
      <c r="E28" s="7">
        <f t="shared" si="2"/>
        <v>5273.526699999994</v>
      </c>
      <c r="G28" s="46">
        <v>44832</v>
      </c>
      <c r="H28" s="54" t="s">
        <v>543</v>
      </c>
      <c r="I28" s="7"/>
      <c r="J28" s="7">
        <v>374.76</v>
      </c>
      <c r="K28" s="7">
        <f t="shared" si="1"/>
        <v>8455.75</v>
      </c>
    </row>
    <row r="29" spans="1:11" x14ac:dyDescent="0.2">
      <c r="A29" s="66">
        <v>44621</v>
      </c>
      <c r="B29" s="9" t="s">
        <v>459</v>
      </c>
      <c r="C29" s="166"/>
      <c r="D29" s="166">
        <v>1631.39</v>
      </c>
      <c r="E29" s="7">
        <f t="shared" si="2"/>
        <v>6904.9166999999943</v>
      </c>
      <c r="G29" s="46">
        <v>44839</v>
      </c>
      <c r="H29" s="54" t="s">
        <v>544</v>
      </c>
      <c r="I29" s="7"/>
      <c r="J29" s="7">
        <v>3100</v>
      </c>
      <c r="K29" s="7">
        <f t="shared" si="1"/>
        <v>11555.75</v>
      </c>
    </row>
    <row r="30" spans="1:11" ht="28.5" x14ac:dyDescent="0.2">
      <c r="A30" s="66">
        <v>44651</v>
      </c>
      <c r="B30" s="70" t="s">
        <v>142</v>
      </c>
      <c r="C30" s="166">
        <v>4982.28</v>
      </c>
      <c r="D30" s="166"/>
      <c r="E30" s="7">
        <f t="shared" si="2"/>
        <v>1922.6366999999946</v>
      </c>
      <c r="G30" s="46">
        <v>44841</v>
      </c>
      <c r="H30" s="54" t="s">
        <v>492</v>
      </c>
      <c r="I30" s="7"/>
      <c r="J30" s="7">
        <v>638.29</v>
      </c>
      <c r="K30" s="7">
        <f t="shared" si="1"/>
        <v>12194.04</v>
      </c>
    </row>
    <row r="31" spans="1:11" x14ac:dyDescent="0.2">
      <c r="A31" s="66">
        <v>44685</v>
      </c>
      <c r="B31" s="9" t="s">
        <v>460</v>
      </c>
      <c r="C31" s="166"/>
      <c r="D31" s="166">
        <v>906.74</v>
      </c>
      <c r="E31" s="7">
        <f t="shared" si="2"/>
        <v>2829.3766999999943</v>
      </c>
      <c r="G31" s="46">
        <v>44851</v>
      </c>
      <c r="H31" s="54" t="s">
        <v>508</v>
      </c>
      <c r="I31" s="7"/>
      <c r="J31" s="7">
        <v>2000</v>
      </c>
      <c r="K31" s="7">
        <f t="shared" si="1"/>
        <v>14194.04</v>
      </c>
    </row>
    <row r="32" spans="1:11" x14ac:dyDescent="0.2">
      <c r="A32" s="66">
        <v>44685</v>
      </c>
      <c r="B32" s="9" t="s">
        <v>460</v>
      </c>
      <c r="C32" s="166"/>
      <c r="D32" s="166">
        <v>965.49</v>
      </c>
      <c r="E32" s="7">
        <f t="shared" si="2"/>
        <v>3794.8666999999941</v>
      </c>
      <c r="G32" s="46">
        <v>44851</v>
      </c>
      <c r="H32" s="54" t="s">
        <v>509</v>
      </c>
      <c r="I32" s="7">
        <v>18314.3</v>
      </c>
      <c r="J32" s="7"/>
      <c r="K32" s="7">
        <f t="shared" si="1"/>
        <v>-4120.2599999999984</v>
      </c>
    </row>
    <row r="33" spans="1:11" ht="28.5" x14ac:dyDescent="0.2">
      <c r="A33" s="66">
        <v>44685</v>
      </c>
      <c r="B33" s="9" t="s">
        <v>461</v>
      </c>
      <c r="C33" s="166"/>
      <c r="D33" s="166">
        <v>95.56</v>
      </c>
      <c r="E33" s="7">
        <f t="shared" si="2"/>
        <v>3890.4266999999941</v>
      </c>
      <c r="G33" s="46">
        <v>44851</v>
      </c>
      <c r="H33" s="54" t="s">
        <v>554</v>
      </c>
      <c r="I33" s="7"/>
      <c r="J33" s="7">
        <v>4120.26</v>
      </c>
      <c r="K33" s="7">
        <f t="shared" si="1"/>
        <v>1.8189894035458565E-12</v>
      </c>
    </row>
    <row r="34" spans="1:11" x14ac:dyDescent="0.2">
      <c r="A34" s="66">
        <v>44685</v>
      </c>
      <c r="B34" s="9" t="s">
        <v>182</v>
      </c>
      <c r="C34" s="166">
        <v>3890.43</v>
      </c>
      <c r="D34" s="166"/>
      <c r="E34" s="7">
        <f t="shared" si="2"/>
        <v>-3.3000000057654688E-3</v>
      </c>
      <c r="G34" s="46">
        <v>44851</v>
      </c>
      <c r="H34" s="54" t="s">
        <v>510</v>
      </c>
      <c r="I34" s="7"/>
      <c r="J34" s="7">
        <v>8000</v>
      </c>
      <c r="K34" s="7">
        <f t="shared" si="1"/>
        <v>8000.0000000000018</v>
      </c>
    </row>
    <row r="35" spans="1:11" x14ac:dyDescent="0.2">
      <c r="A35" s="66">
        <v>44747</v>
      </c>
      <c r="B35" s="9" t="s">
        <v>462</v>
      </c>
      <c r="C35" s="166"/>
      <c r="D35" s="166">
        <v>79.260000000000005</v>
      </c>
      <c r="E35" s="7">
        <f t="shared" si="2"/>
        <v>79.25669999999424</v>
      </c>
      <c r="G35" s="46">
        <v>44879</v>
      </c>
      <c r="H35" s="54" t="s">
        <v>542</v>
      </c>
      <c r="I35" s="7"/>
      <c r="J35" s="7">
        <v>5000</v>
      </c>
      <c r="K35" s="7">
        <f t="shared" si="1"/>
        <v>13000.000000000002</v>
      </c>
    </row>
    <row r="36" spans="1:11" ht="28.5" x14ac:dyDescent="0.2">
      <c r="A36" s="66">
        <v>44747</v>
      </c>
      <c r="B36" s="9" t="s">
        <v>463</v>
      </c>
      <c r="C36" s="166"/>
      <c r="D36" s="166">
        <v>611.5</v>
      </c>
      <c r="E36" s="7">
        <f t="shared" si="2"/>
        <v>690.75669999999423</v>
      </c>
      <c r="G36" s="46">
        <v>44887</v>
      </c>
      <c r="H36" s="54" t="s">
        <v>555</v>
      </c>
      <c r="I36" s="7"/>
      <c r="J36" s="7">
        <v>5273.28</v>
      </c>
      <c r="K36" s="7">
        <f t="shared" si="1"/>
        <v>18273.280000000002</v>
      </c>
    </row>
    <row r="37" spans="1:11" ht="28.5" x14ac:dyDescent="0.2">
      <c r="A37" s="66">
        <v>44748</v>
      </c>
      <c r="B37" s="9" t="s">
        <v>464</v>
      </c>
      <c r="C37" s="166">
        <v>690.76</v>
      </c>
      <c r="D37" s="166"/>
      <c r="E37" s="7">
        <f t="shared" si="2"/>
        <v>-3.3000000057654688E-3</v>
      </c>
      <c r="G37" s="46">
        <v>44893</v>
      </c>
      <c r="H37" s="54" t="s">
        <v>560</v>
      </c>
      <c r="I37" s="7"/>
      <c r="J37" s="7">
        <v>3744.65</v>
      </c>
      <c r="K37" s="7">
        <f t="shared" si="1"/>
        <v>22017.930000000004</v>
      </c>
    </row>
    <row r="38" spans="1:11" x14ac:dyDescent="0.2">
      <c r="A38" s="66">
        <v>44747</v>
      </c>
      <c r="B38" s="9" t="s">
        <v>465</v>
      </c>
      <c r="C38" s="166"/>
      <c r="D38" s="166">
        <v>315.07</v>
      </c>
      <c r="E38" s="7">
        <f t="shared" si="2"/>
        <v>315.06669999999423</v>
      </c>
      <c r="G38" s="46">
        <v>44895</v>
      </c>
      <c r="H38" s="54" t="s">
        <v>561</v>
      </c>
      <c r="I38" s="7">
        <v>18273</v>
      </c>
      <c r="J38" s="7"/>
      <c r="K38" s="7">
        <f t="shared" si="1"/>
        <v>3744.9300000000039</v>
      </c>
    </row>
    <row r="39" spans="1:11" x14ac:dyDescent="0.2">
      <c r="A39" s="66">
        <v>44771</v>
      </c>
      <c r="B39" s="9" t="s">
        <v>466</v>
      </c>
      <c r="C39" s="166"/>
      <c r="D39" s="166">
        <v>2239.9699999999998</v>
      </c>
      <c r="E39" s="7">
        <f t="shared" si="2"/>
        <v>2555.0366999999942</v>
      </c>
      <c r="F39" s="47"/>
      <c r="G39" s="46">
        <v>44895</v>
      </c>
      <c r="H39" s="54" t="s">
        <v>562</v>
      </c>
      <c r="I39" s="7">
        <v>3042.56</v>
      </c>
      <c r="J39" s="7"/>
      <c r="K39" s="7">
        <f t="shared" si="1"/>
        <v>702.37000000000398</v>
      </c>
    </row>
    <row r="40" spans="1:11" ht="28.5" x14ac:dyDescent="0.2">
      <c r="A40" s="56">
        <v>44772</v>
      </c>
      <c r="B40" s="9" t="s">
        <v>467</v>
      </c>
      <c r="C40" s="166">
        <v>2335.39</v>
      </c>
      <c r="D40" s="166"/>
      <c r="E40" s="7">
        <f t="shared" si="2"/>
        <v>219.64669999999433</v>
      </c>
      <c r="G40" s="46">
        <v>44895</v>
      </c>
      <c r="H40" s="54" t="s">
        <v>571</v>
      </c>
      <c r="I40" s="7">
        <v>2601</v>
      </c>
      <c r="J40" s="7"/>
      <c r="K40" s="7">
        <f t="shared" si="1"/>
        <v>-1898.629999999996</v>
      </c>
    </row>
    <row r="41" spans="1:11" ht="28.5" x14ac:dyDescent="0.2">
      <c r="A41" s="56">
        <v>44775</v>
      </c>
      <c r="B41" s="9" t="s">
        <v>468</v>
      </c>
      <c r="C41" s="166"/>
      <c r="D41" s="166">
        <v>2209.64</v>
      </c>
      <c r="E41" s="7">
        <f t="shared" si="2"/>
        <v>2429.2866999999942</v>
      </c>
      <c r="G41" s="46">
        <v>44895</v>
      </c>
      <c r="H41" s="54" t="s">
        <v>572</v>
      </c>
      <c r="I41" s="7">
        <v>2598.33</v>
      </c>
      <c r="J41" s="7"/>
      <c r="K41" s="7">
        <f t="shared" si="1"/>
        <v>-4496.9599999999955</v>
      </c>
    </row>
    <row r="42" spans="1:11" x14ac:dyDescent="0.2">
      <c r="A42" s="56">
        <v>44803</v>
      </c>
      <c r="B42" s="9" t="s">
        <v>455</v>
      </c>
      <c r="C42" s="166">
        <v>2429.29</v>
      </c>
      <c r="D42" s="166"/>
      <c r="E42" s="7">
        <f t="shared" si="2"/>
        <v>-3.3000000057654688E-3</v>
      </c>
      <c r="G42" s="46">
        <v>44896</v>
      </c>
      <c r="H42" s="54" t="s">
        <v>629</v>
      </c>
      <c r="I42" s="7"/>
      <c r="J42" s="7">
        <v>3042.56</v>
      </c>
      <c r="K42" s="7">
        <f t="shared" si="1"/>
        <v>-1454.3999999999955</v>
      </c>
    </row>
    <row r="43" spans="1:11" ht="28.5" x14ac:dyDescent="0.2">
      <c r="A43" s="56">
        <v>44806</v>
      </c>
      <c r="B43" s="9" t="s">
        <v>471</v>
      </c>
      <c r="C43" s="166"/>
      <c r="D43" s="166">
        <v>3557.81</v>
      </c>
      <c r="E43" s="7">
        <f t="shared" si="2"/>
        <v>3557.8066999999942</v>
      </c>
      <c r="G43" s="46">
        <v>44907</v>
      </c>
      <c r="H43" s="54" t="s">
        <v>628</v>
      </c>
      <c r="I43" s="7"/>
      <c r="J43" s="7">
        <v>2601</v>
      </c>
      <c r="K43" s="7">
        <f t="shared" si="1"/>
        <v>1146.6000000000045</v>
      </c>
    </row>
    <row r="44" spans="1:11" x14ac:dyDescent="0.2">
      <c r="A44" s="56">
        <v>44845</v>
      </c>
      <c r="B44" s="9" t="s">
        <v>494</v>
      </c>
      <c r="C44" s="166"/>
      <c r="D44" s="166">
        <v>488.12</v>
      </c>
      <c r="E44" s="7">
        <f t="shared" si="2"/>
        <v>4045.9266999999941</v>
      </c>
      <c r="G44" s="46">
        <v>44908</v>
      </c>
      <c r="H44" s="54" t="s">
        <v>630</v>
      </c>
      <c r="I44" s="7"/>
      <c r="J44" s="7">
        <v>687.85</v>
      </c>
      <c r="K44" s="7">
        <f t="shared" si="1"/>
        <v>1834.4500000000044</v>
      </c>
    </row>
    <row r="45" spans="1:11" x14ac:dyDescent="0.2">
      <c r="A45" s="56">
        <v>44851</v>
      </c>
      <c r="B45" s="9" t="s">
        <v>506</v>
      </c>
      <c r="C45" s="166">
        <v>4045.93</v>
      </c>
      <c r="D45" s="166"/>
      <c r="E45" s="7">
        <f t="shared" si="2"/>
        <v>-3.3000000057654688E-3</v>
      </c>
      <c r="G45" s="46">
        <v>44910</v>
      </c>
      <c r="H45" s="54" t="s">
        <v>631</v>
      </c>
      <c r="I45" s="7"/>
      <c r="J45" s="7">
        <v>2598.33</v>
      </c>
      <c r="K45" s="7">
        <f t="shared" si="1"/>
        <v>4432.7800000000043</v>
      </c>
    </row>
    <row r="46" spans="1:11" x14ac:dyDescent="0.2">
      <c r="A46" s="56">
        <v>44868</v>
      </c>
      <c r="B46" s="9" t="s">
        <v>521</v>
      </c>
      <c r="C46" s="166"/>
      <c r="D46" s="166">
        <v>2375.2800000000002</v>
      </c>
      <c r="E46" s="7">
        <f t="shared" si="2"/>
        <v>2375.2766999999944</v>
      </c>
      <c r="G46" s="46">
        <v>44915</v>
      </c>
      <c r="H46" s="54" t="s">
        <v>635</v>
      </c>
      <c r="I46" s="7"/>
      <c r="J46" s="7">
        <v>22000</v>
      </c>
      <c r="K46" s="7">
        <f t="shared" si="1"/>
        <v>26432.780000000006</v>
      </c>
    </row>
    <row r="47" spans="1:11" x14ac:dyDescent="0.2">
      <c r="A47" s="56">
        <v>44895</v>
      </c>
      <c r="B47" s="9" t="s">
        <v>559</v>
      </c>
      <c r="C47" s="166">
        <v>2375</v>
      </c>
      <c r="D47" s="166"/>
      <c r="E47" s="7">
        <f t="shared" si="2"/>
        <v>0.27669999999443462</v>
      </c>
      <c r="G47" s="46">
        <v>44917</v>
      </c>
      <c r="H47" s="54" t="s">
        <v>636</v>
      </c>
      <c r="I47" s="7">
        <v>700</v>
      </c>
      <c r="J47" s="7"/>
      <c r="K47" s="7">
        <f t="shared" si="1"/>
        <v>25732.780000000006</v>
      </c>
    </row>
    <row r="48" spans="1:11" x14ac:dyDescent="0.2">
      <c r="A48" s="56">
        <v>44902</v>
      </c>
      <c r="B48" s="9" t="s">
        <v>611</v>
      </c>
      <c r="C48" s="166"/>
      <c r="D48" s="166">
        <v>4188.46</v>
      </c>
      <c r="E48" s="7">
        <f t="shared" si="2"/>
        <v>4188.736699999994</v>
      </c>
      <c r="G48" s="46">
        <v>44922</v>
      </c>
      <c r="H48" s="54" t="s">
        <v>643</v>
      </c>
      <c r="I48" s="7">
        <v>25732.78</v>
      </c>
      <c r="J48" s="7"/>
      <c r="K48" s="7">
        <f t="shared" si="1"/>
        <v>0</v>
      </c>
    </row>
    <row r="49" spans="1:11" x14ac:dyDescent="0.2">
      <c r="A49" s="66">
        <v>44922</v>
      </c>
      <c r="B49" s="9" t="s">
        <v>640</v>
      </c>
      <c r="C49" s="166">
        <v>4188.74</v>
      </c>
      <c r="D49" s="166"/>
      <c r="E49" s="7">
        <f t="shared" si="2"/>
        <v>-3.3000000057654688E-3</v>
      </c>
      <c r="G49" s="46">
        <v>44922</v>
      </c>
      <c r="H49" s="54" t="s">
        <v>644</v>
      </c>
      <c r="I49" s="7">
        <v>13382.8</v>
      </c>
      <c r="J49" s="7"/>
      <c r="K49" s="7">
        <f t="shared" si="1"/>
        <v>-13382.8</v>
      </c>
    </row>
    <row r="50" spans="1:11" x14ac:dyDescent="0.2">
      <c r="A50" s="56">
        <v>44931</v>
      </c>
      <c r="B50" s="9" t="s">
        <v>655</v>
      </c>
      <c r="C50" s="166"/>
      <c r="D50" s="166">
        <v>7566.58</v>
      </c>
      <c r="E50" s="7">
        <f t="shared" si="2"/>
        <v>7566.5766999999942</v>
      </c>
      <c r="G50" s="46">
        <v>44925</v>
      </c>
      <c r="H50" s="54" t="s">
        <v>647</v>
      </c>
      <c r="I50" s="7"/>
      <c r="J50" s="7">
        <v>4650.3900000000003</v>
      </c>
      <c r="K50" s="7">
        <f t="shared" si="1"/>
        <v>-8732.41</v>
      </c>
    </row>
    <row r="51" spans="1:11" s="206" customFormat="1" x14ac:dyDescent="0.2">
      <c r="A51" s="205"/>
      <c r="B51" s="203" t="s">
        <v>692</v>
      </c>
      <c r="C51" s="204">
        <f>SUM(C25:C50)</f>
        <v>25666.11</v>
      </c>
      <c r="D51" s="204">
        <f>SUM(D25:D50)</f>
        <v>33232.686699999991</v>
      </c>
      <c r="E51" s="204">
        <f>D51-C51</f>
        <v>7566.5766999999905</v>
      </c>
      <c r="G51" s="205"/>
      <c r="H51" s="203" t="s">
        <v>692</v>
      </c>
      <c r="I51" s="204">
        <f>SUM(I5:I50)</f>
        <v>115428.97</v>
      </c>
      <c r="J51" s="204">
        <f>SUM(J5:J50)</f>
        <v>106696.56000000001</v>
      </c>
      <c r="K51" s="204">
        <f>ROUND(J51-I51,2)</f>
        <v>-8732.41</v>
      </c>
    </row>
    <row r="52" spans="1:11" x14ac:dyDescent="0.2">
      <c r="A52" s="46"/>
      <c r="B52" s="54" t="s">
        <v>56</v>
      </c>
      <c r="C52" s="7"/>
      <c r="D52" s="7">
        <f>E51</f>
        <v>7566.5766999999905</v>
      </c>
      <c r="E52" s="60"/>
      <c r="G52" s="46"/>
      <c r="H52" s="54" t="s">
        <v>56</v>
      </c>
      <c r="I52" s="7"/>
      <c r="J52" s="7">
        <f>K51</f>
        <v>-8732.41</v>
      </c>
      <c r="K52" s="60"/>
    </row>
    <row r="53" spans="1:11" x14ac:dyDescent="0.2">
      <c r="A53" s="56">
        <v>44956</v>
      </c>
      <c r="B53" s="9" t="s">
        <v>687</v>
      </c>
      <c r="C53" s="166">
        <v>7566.5766999999905</v>
      </c>
      <c r="D53" s="166"/>
      <c r="E53" s="7">
        <f>D52+D53-C53</f>
        <v>0</v>
      </c>
      <c r="G53" s="46">
        <v>44929</v>
      </c>
      <c r="H53" s="54" t="s">
        <v>650</v>
      </c>
      <c r="I53" s="7"/>
      <c r="J53" s="7">
        <v>8732.41</v>
      </c>
      <c r="K53" s="7">
        <f>J52+J53-I53</f>
        <v>0</v>
      </c>
    </row>
    <row r="54" spans="1:11" x14ac:dyDescent="0.2">
      <c r="A54" s="56">
        <v>44967</v>
      </c>
      <c r="B54" s="9" t="s">
        <v>697</v>
      </c>
      <c r="C54" s="166"/>
      <c r="D54" s="166">
        <v>1640.98</v>
      </c>
      <c r="E54" s="7">
        <f t="shared" ref="E54:E60" si="3">E53+D54-C54</f>
        <v>1640.98</v>
      </c>
      <c r="G54" s="46">
        <v>44949</v>
      </c>
      <c r="H54" s="54" t="s">
        <v>681</v>
      </c>
      <c r="I54" s="7"/>
      <c r="J54" s="7">
        <v>2775.91</v>
      </c>
      <c r="K54" s="7">
        <f t="shared" ref="K54:K90" si="4">K53+J54-I54</f>
        <v>2775.91</v>
      </c>
    </row>
    <row r="55" spans="1:11" x14ac:dyDescent="0.2">
      <c r="A55" s="56">
        <v>44987</v>
      </c>
      <c r="B55" s="9" t="s">
        <v>747</v>
      </c>
      <c r="C55" s="166">
        <v>1640.9799999999996</v>
      </c>
      <c r="D55" s="166"/>
      <c r="E55" s="7">
        <f t="shared" si="3"/>
        <v>0</v>
      </c>
      <c r="G55" s="46">
        <v>44956</v>
      </c>
      <c r="H55" s="54" t="s">
        <v>688</v>
      </c>
      <c r="I55" s="7">
        <v>1788.1</v>
      </c>
      <c r="J55" s="7"/>
      <c r="K55" s="7">
        <f t="shared" si="4"/>
        <v>987.81</v>
      </c>
    </row>
    <row r="56" spans="1:11" x14ac:dyDescent="0.2">
      <c r="A56" s="56">
        <v>44994</v>
      </c>
      <c r="B56" s="9" t="s">
        <v>757</v>
      </c>
      <c r="C56" s="166"/>
      <c r="D56" s="166">
        <v>136.44</v>
      </c>
      <c r="E56" s="7">
        <f t="shared" si="3"/>
        <v>136.44</v>
      </c>
      <c r="G56" s="46">
        <v>44987</v>
      </c>
      <c r="H56" s="54" t="s">
        <v>750</v>
      </c>
      <c r="I56" s="7">
        <v>987.81</v>
      </c>
      <c r="J56" s="7"/>
      <c r="K56" s="7">
        <f t="shared" si="4"/>
        <v>0</v>
      </c>
    </row>
    <row r="57" spans="1:11" x14ac:dyDescent="0.2">
      <c r="A57" s="56">
        <v>45026</v>
      </c>
      <c r="B57" s="9" t="s">
        <v>775</v>
      </c>
      <c r="C57" s="166"/>
      <c r="D57" s="166">
        <v>1911.57</v>
      </c>
      <c r="E57" s="7">
        <f t="shared" si="3"/>
        <v>2048.0099999999998</v>
      </c>
      <c r="G57" s="46">
        <v>44987</v>
      </c>
      <c r="H57" s="54" t="s">
        <v>751</v>
      </c>
      <c r="I57" s="7">
        <v>2000</v>
      </c>
      <c r="J57" s="7"/>
      <c r="K57" s="7">
        <f t="shared" si="4"/>
        <v>-2000</v>
      </c>
    </row>
    <row r="58" spans="1:11" x14ac:dyDescent="0.2">
      <c r="A58" s="56">
        <v>45058</v>
      </c>
      <c r="B58" s="9" t="s">
        <v>824</v>
      </c>
      <c r="C58" s="166"/>
      <c r="D58" s="166">
        <v>1415.04</v>
      </c>
      <c r="E58" s="7">
        <f t="shared" si="3"/>
        <v>3463.0499999999997</v>
      </c>
      <c r="G58" s="46">
        <v>45001</v>
      </c>
      <c r="H58" s="54" t="s">
        <v>769</v>
      </c>
      <c r="I58" s="7"/>
      <c r="J58" s="7">
        <v>2830.8</v>
      </c>
      <c r="K58" s="7">
        <f t="shared" si="4"/>
        <v>830.80000000000018</v>
      </c>
    </row>
    <row r="59" spans="1:11" ht="28.5" x14ac:dyDescent="0.2">
      <c r="A59" s="56">
        <v>45077</v>
      </c>
      <c r="B59" s="9" t="s">
        <v>855</v>
      </c>
      <c r="C59" s="166">
        <v>9980.6200000000008</v>
      </c>
      <c r="D59" s="166"/>
      <c r="E59" s="7">
        <f t="shared" si="3"/>
        <v>-6517.5700000000015</v>
      </c>
      <c r="G59" s="46">
        <v>45015</v>
      </c>
      <c r="H59" s="54" t="s">
        <v>774</v>
      </c>
      <c r="I59" s="7"/>
      <c r="J59" s="7">
        <v>2382.8000000000002</v>
      </c>
      <c r="K59" s="7">
        <f t="shared" si="4"/>
        <v>3213.6000000000004</v>
      </c>
    </row>
    <row r="60" spans="1:11" x14ac:dyDescent="0.2">
      <c r="A60" s="56">
        <v>45089</v>
      </c>
      <c r="B60" s="9" t="s">
        <v>865</v>
      </c>
      <c r="C60" s="166"/>
      <c r="D60" s="166">
        <v>1511.78</v>
      </c>
      <c r="E60" s="7">
        <f t="shared" si="3"/>
        <v>-5005.7900000000018</v>
      </c>
      <c r="G60" s="46">
        <v>45026</v>
      </c>
      <c r="H60" s="54" t="s">
        <v>797</v>
      </c>
      <c r="I60" s="7"/>
      <c r="J60" s="7">
        <v>267.39</v>
      </c>
      <c r="K60" s="7">
        <f t="shared" si="4"/>
        <v>3480.9900000000002</v>
      </c>
    </row>
    <row r="61" spans="1:11" x14ac:dyDescent="0.2">
      <c r="A61" s="56">
        <v>45107</v>
      </c>
      <c r="B61" s="9" t="s">
        <v>506</v>
      </c>
      <c r="C61" s="166"/>
      <c r="D61" s="166">
        <v>5005.79</v>
      </c>
      <c r="E61" s="7">
        <f t="shared" ref="E61:E69" si="5">ROUND(E60+D61-C61,2)</f>
        <v>0</v>
      </c>
      <c r="G61" s="46">
        <v>45026</v>
      </c>
      <c r="H61" s="54" t="s">
        <v>795</v>
      </c>
      <c r="I61" s="7">
        <v>3865.85</v>
      </c>
      <c r="J61" s="7"/>
      <c r="K61" s="7">
        <f t="shared" si="4"/>
        <v>-384.85999999999967</v>
      </c>
    </row>
    <row r="62" spans="1:11" ht="14.25" customHeight="1" x14ac:dyDescent="0.2">
      <c r="A62" s="56">
        <v>45121</v>
      </c>
      <c r="B62" s="9" t="s">
        <v>897</v>
      </c>
      <c r="C62" s="166"/>
      <c r="D62" s="166">
        <v>1541.61</v>
      </c>
      <c r="E62" s="7">
        <f t="shared" si="5"/>
        <v>1541.61</v>
      </c>
      <c r="G62" s="46">
        <v>45028</v>
      </c>
      <c r="H62" s="54" t="s">
        <v>796</v>
      </c>
      <c r="I62" s="7"/>
      <c r="J62" s="7">
        <v>3865.85</v>
      </c>
      <c r="K62" s="7">
        <f t="shared" si="4"/>
        <v>3480.9900000000002</v>
      </c>
    </row>
    <row r="63" spans="1:11" ht="14.25" customHeight="1" x14ac:dyDescent="0.2">
      <c r="A63" s="56">
        <v>45133</v>
      </c>
      <c r="B63" s="9" t="s">
        <v>917</v>
      </c>
      <c r="C63" s="166">
        <v>1541.61</v>
      </c>
      <c r="D63" s="166"/>
      <c r="E63" s="7">
        <f t="shared" si="5"/>
        <v>0</v>
      </c>
      <c r="G63" s="46">
        <v>45056</v>
      </c>
      <c r="H63" s="54" t="s">
        <v>840</v>
      </c>
      <c r="I63" s="7"/>
      <c r="J63" s="7">
        <v>1999.26</v>
      </c>
      <c r="K63" s="7">
        <f t="shared" si="4"/>
        <v>5480.25</v>
      </c>
    </row>
    <row r="64" spans="1:11" ht="14.25" customHeight="1" x14ac:dyDescent="0.2">
      <c r="A64" s="56">
        <v>45152</v>
      </c>
      <c r="B64" s="9" t="s">
        <v>930</v>
      </c>
      <c r="C64" s="166"/>
      <c r="D64" s="166">
        <v>3010.8</v>
      </c>
      <c r="E64" s="7">
        <f t="shared" si="5"/>
        <v>3010.8</v>
      </c>
      <c r="G64" s="46">
        <v>45060</v>
      </c>
      <c r="H64" s="54" t="s">
        <v>845</v>
      </c>
      <c r="I64" s="7"/>
      <c r="J64" s="7">
        <v>1296.6300000000001</v>
      </c>
      <c r="K64" s="7">
        <f t="shared" si="4"/>
        <v>6776.88</v>
      </c>
    </row>
    <row r="65" spans="1:11" ht="14.25" customHeight="1" x14ac:dyDescent="0.2">
      <c r="A65" s="56">
        <v>45156</v>
      </c>
      <c r="B65" s="9" t="s">
        <v>955</v>
      </c>
      <c r="C65" s="166"/>
      <c r="D65" s="166">
        <v>30</v>
      </c>
      <c r="E65" s="7">
        <f t="shared" si="5"/>
        <v>3040.8</v>
      </c>
      <c r="G65" s="46">
        <v>45068</v>
      </c>
      <c r="H65" s="54" t="s">
        <v>849</v>
      </c>
      <c r="I65" s="7"/>
      <c r="J65" s="7">
        <v>1740.69</v>
      </c>
      <c r="K65" s="7">
        <f t="shared" si="4"/>
        <v>8517.57</v>
      </c>
    </row>
    <row r="66" spans="1:11" ht="14.25" customHeight="1" x14ac:dyDescent="0.2">
      <c r="A66" s="56">
        <v>45180</v>
      </c>
      <c r="B66" s="9" t="s">
        <v>975</v>
      </c>
      <c r="C66" s="166">
        <v>3040.8</v>
      </c>
      <c r="D66" s="166"/>
      <c r="E66" s="7">
        <f t="shared" si="5"/>
        <v>0</v>
      </c>
      <c r="G66" s="46">
        <v>45097</v>
      </c>
      <c r="H66" s="54" t="s">
        <v>885</v>
      </c>
      <c r="I66" s="7"/>
      <c r="J66" s="7">
        <v>2323.3000000000002</v>
      </c>
      <c r="K66" s="7">
        <f t="shared" si="4"/>
        <v>10840.869999999999</v>
      </c>
    </row>
    <row r="67" spans="1:11" ht="14.25" customHeight="1" x14ac:dyDescent="0.2">
      <c r="A67" s="56">
        <v>45184</v>
      </c>
      <c r="B67" s="9" t="s">
        <v>974</v>
      </c>
      <c r="C67" s="166"/>
      <c r="D67" s="166">
        <v>327.2</v>
      </c>
      <c r="E67" s="7">
        <f t="shared" si="5"/>
        <v>327.2</v>
      </c>
      <c r="G67" s="46">
        <v>45107</v>
      </c>
      <c r="H67" s="54" t="s">
        <v>509</v>
      </c>
      <c r="I67" s="7">
        <v>10840.79</v>
      </c>
      <c r="J67" s="7"/>
      <c r="K67" s="7">
        <f t="shared" si="4"/>
        <v>7.9999999998108251E-2</v>
      </c>
    </row>
    <row r="68" spans="1:11" ht="14.25" customHeight="1" x14ac:dyDescent="0.2">
      <c r="A68" s="56">
        <v>45224</v>
      </c>
      <c r="B68" s="9" t="s">
        <v>1019</v>
      </c>
      <c r="C68" s="166"/>
      <c r="D68" s="166">
        <v>2668.86</v>
      </c>
      <c r="E68" s="7">
        <f t="shared" si="5"/>
        <v>2996.06</v>
      </c>
      <c r="G68" s="46">
        <v>45113</v>
      </c>
      <c r="H68" s="54" t="s">
        <v>889</v>
      </c>
      <c r="I68" s="7"/>
      <c r="J68" s="7">
        <v>1344.96</v>
      </c>
      <c r="K68" s="7">
        <f t="shared" si="4"/>
        <v>1345.0399999999981</v>
      </c>
    </row>
    <row r="69" spans="1:11" ht="14.25" customHeight="1" x14ac:dyDescent="0.2">
      <c r="A69" s="56">
        <v>45245</v>
      </c>
      <c r="B69" s="9" t="s">
        <v>1049</v>
      </c>
      <c r="C69" s="166"/>
      <c r="D69" s="166">
        <v>97.67</v>
      </c>
      <c r="E69" s="7">
        <f t="shared" si="5"/>
        <v>3093.73</v>
      </c>
      <c r="G69" s="46">
        <v>45133</v>
      </c>
      <c r="H69" s="54" t="s">
        <v>750</v>
      </c>
      <c r="I69" s="7">
        <v>1345.04</v>
      </c>
      <c r="J69" s="7"/>
      <c r="K69" s="7">
        <f>ROUND(K68+J69-I69,2)</f>
        <v>0</v>
      </c>
    </row>
    <row r="70" spans="1:11" ht="14.25" customHeight="1" x14ac:dyDescent="0.2">
      <c r="A70" s="56"/>
      <c r="B70" s="9"/>
      <c r="C70" s="166"/>
      <c r="D70" s="166"/>
      <c r="E70" s="166"/>
      <c r="G70" s="46">
        <v>45133</v>
      </c>
      <c r="H70" s="54" t="s">
        <v>921</v>
      </c>
      <c r="I70" s="7">
        <v>2537.87</v>
      </c>
      <c r="J70" s="7"/>
      <c r="K70" s="7">
        <f t="shared" si="4"/>
        <v>-2537.87</v>
      </c>
    </row>
    <row r="71" spans="1:11" ht="28.5" x14ac:dyDescent="0.2">
      <c r="A71" s="56"/>
      <c r="B71" s="9"/>
      <c r="C71" s="166"/>
      <c r="D71" s="166"/>
      <c r="E71" s="166"/>
      <c r="G71" s="46">
        <v>45133</v>
      </c>
      <c r="H71" s="54" t="s">
        <v>922</v>
      </c>
      <c r="I71" s="7">
        <v>66.849999999999994</v>
      </c>
      <c r="J71" s="7"/>
      <c r="K71" s="7">
        <f t="shared" si="4"/>
        <v>-2604.7199999999998</v>
      </c>
    </row>
    <row r="72" spans="1:11" ht="14.25" customHeight="1" x14ac:dyDescent="0.2">
      <c r="A72" s="56"/>
      <c r="B72" s="9"/>
      <c r="C72" s="166"/>
      <c r="D72" s="166"/>
      <c r="E72" s="166"/>
      <c r="G72" s="46">
        <v>45152</v>
      </c>
      <c r="H72" s="54" t="s">
        <v>959</v>
      </c>
      <c r="I72" s="7"/>
      <c r="J72" s="7">
        <v>1299.24</v>
      </c>
      <c r="K72" s="7">
        <f t="shared" si="4"/>
        <v>-1305.4799999999998</v>
      </c>
    </row>
    <row r="73" spans="1:11" ht="14.25" customHeight="1" x14ac:dyDescent="0.2">
      <c r="A73" s="56"/>
      <c r="B73" s="9"/>
      <c r="C73" s="166"/>
      <c r="D73" s="166"/>
      <c r="E73" s="166"/>
      <c r="G73" s="46">
        <v>45176</v>
      </c>
      <c r="H73" s="54" t="s">
        <v>971</v>
      </c>
      <c r="I73" s="7"/>
      <c r="J73" s="7">
        <v>3000</v>
      </c>
      <c r="K73" s="7">
        <f t="shared" si="4"/>
        <v>1694.5200000000002</v>
      </c>
    </row>
    <row r="74" spans="1:11" ht="14.25" customHeight="1" x14ac:dyDescent="0.2">
      <c r="A74" s="56"/>
      <c r="B74" s="9"/>
      <c r="C74" s="166"/>
      <c r="D74" s="166"/>
      <c r="E74" s="166"/>
      <c r="G74" s="46">
        <v>45178</v>
      </c>
      <c r="H74" s="54" t="s">
        <v>977</v>
      </c>
      <c r="I74" s="7"/>
      <c r="J74" s="7">
        <v>2537.87</v>
      </c>
      <c r="K74" s="7">
        <f t="shared" si="4"/>
        <v>4232.3900000000003</v>
      </c>
    </row>
    <row r="75" spans="1:11" ht="14.25" customHeight="1" x14ac:dyDescent="0.2">
      <c r="A75" s="56"/>
      <c r="B75" s="9"/>
      <c r="C75" s="166"/>
      <c r="D75" s="166"/>
      <c r="E75" s="166"/>
      <c r="G75" s="46">
        <v>45180</v>
      </c>
      <c r="H75" s="54" t="s">
        <v>978</v>
      </c>
      <c r="I75" s="7">
        <v>4232.3900000000003</v>
      </c>
      <c r="J75" s="7"/>
      <c r="K75" s="7">
        <f t="shared" si="4"/>
        <v>0</v>
      </c>
    </row>
    <row r="76" spans="1:11" ht="14.25" customHeight="1" x14ac:dyDescent="0.2">
      <c r="A76" s="56"/>
      <c r="B76" s="9"/>
      <c r="C76" s="166"/>
      <c r="D76" s="166"/>
      <c r="E76" s="166"/>
      <c r="G76" s="46">
        <v>45196</v>
      </c>
      <c r="H76" s="54" t="s">
        <v>998</v>
      </c>
      <c r="I76" s="7"/>
      <c r="J76" s="7">
        <v>27141.1</v>
      </c>
      <c r="K76" s="7">
        <f t="shared" si="4"/>
        <v>27141.1</v>
      </c>
    </row>
    <row r="77" spans="1:11" ht="14.25" customHeight="1" x14ac:dyDescent="0.2">
      <c r="A77" s="56"/>
      <c r="B77" s="9"/>
      <c r="C77" s="166"/>
      <c r="D77" s="166"/>
      <c r="E77" s="166"/>
      <c r="G77" s="46">
        <v>45198</v>
      </c>
      <c r="H77" s="54" t="s">
        <v>999</v>
      </c>
      <c r="I77" s="7"/>
      <c r="J77" s="7">
        <v>27175.33</v>
      </c>
      <c r="K77" s="7">
        <f t="shared" si="4"/>
        <v>54316.43</v>
      </c>
    </row>
    <row r="78" spans="1:11" ht="14.25" customHeight="1" x14ac:dyDescent="0.2">
      <c r="A78" s="56"/>
      <c r="B78" s="9"/>
      <c r="C78" s="166"/>
      <c r="D78" s="166"/>
      <c r="E78" s="166"/>
      <c r="G78" s="46">
        <v>45198</v>
      </c>
      <c r="H78" s="54" t="s">
        <v>509</v>
      </c>
      <c r="I78" s="7">
        <v>11963</v>
      </c>
      <c r="J78" s="7"/>
      <c r="K78" s="7">
        <f t="shared" si="4"/>
        <v>42353.43</v>
      </c>
    </row>
    <row r="79" spans="1:11" ht="14.25" customHeight="1" x14ac:dyDescent="0.2">
      <c r="A79" s="56"/>
      <c r="B79" s="9"/>
      <c r="C79" s="166"/>
      <c r="D79" s="166"/>
      <c r="E79" s="166"/>
      <c r="G79" s="46">
        <v>45198</v>
      </c>
      <c r="H79" s="54" t="s">
        <v>1000</v>
      </c>
      <c r="I79" s="7">
        <v>34803.29</v>
      </c>
      <c r="J79" s="7"/>
      <c r="K79" s="7">
        <f t="shared" si="4"/>
        <v>7550.1399999999994</v>
      </c>
    </row>
    <row r="80" spans="1:11" ht="14.25" customHeight="1" x14ac:dyDescent="0.2">
      <c r="A80" s="56"/>
      <c r="B80" s="9"/>
      <c r="C80" s="166"/>
      <c r="D80" s="166"/>
      <c r="E80" s="166"/>
      <c r="G80" s="46">
        <v>45201</v>
      </c>
      <c r="H80" s="54" t="s">
        <v>1001</v>
      </c>
      <c r="I80" s="7"/>
      <c r="J80" s="7">
        <v>5699.34</v>
      </c>
      <c r="K80" s="7">
        <f t="shared" si="4"/>
        <v>13249.48</v>
      </c>
    </row>
    <row r="81" spans="1:11" ht="14.25" customHeight="1" x14ac:dyDescent="0.2">
      <c r="A81" s="56"/>
      <c r="B81" s="9"/>
      <c r="C81" s="166"/>
      <c r="D81" s="166"/>
      <c r="E81" s="166"/>
      <c r="G81" s="46">
        <v>45201</v>
      </c>
      <c r="H81" s="54" t="s">
        <v>1002</v>
      </c>
      <c r="I81" s="7">
        <v>5699.34</v>
      </c>
      <c r="J81" s="7"/>
      <c r="K81" s="7">
        <f t="shared" si="4"/>
        <v>7550.1399999999994</v>
      </c>
    </row>
    <row r="82" spans="1:11" ht="14.25" customHeight="1" x14ac:dyDescent="0.2">
      <c r="A82" s="56"/>
      <c r="B82" s="9"/>
      <c r="C82" s="166"/>
      <c r="D82" s="166"/>
      <c r="E82" s="166"/>
      <c r="G82" s="46">
        <v>45205</v>
      </c>
      <c r="H82" s="54" t="s">
        <v>1004</v>
      </c>
      <c r="I82" s="7">
        <v>10000</v>
      </c>
      <c r="J82" s="7"/>
      <c r="K82" s="7">
        <f t="shared" si="4"/>
        <v>-2449.8600000000006</v>
      </c>
    </row>
    <row r="83" spans="1:11" ht="14.25" customHeight="1" x14ac:dyDescent="0.2">
      <c r="A83" s="56"/>
      <c r="B83" s="9"/>
      <c r="C83" s="166"/>
      <c r="D83" s="166"/>
      <c r="E83" s="166"/>
      <c r="G83" s="46">
        <v>45205</v>
      </c>
      <c r="H83" s="54" t="s">
        <v>1012</v>
      </c>
      <c r="I83" s="7"/>
      <c r="J83" s="7">
        <v>1099.44</v>
      </c>
      <c r="K83" s="7">
        <f t="shared" si="4"/>
        <v>-1350.4200000000005</v>
      </c>
    </row>
    <row r="84" spans="1:11" ht="14.25" customHeight="1" x14ac:dyDescent="0.2">
      <c r="A84" s="56"/>
      <c r="B84" s="9"/>
      <c r="C84" s="166"/>
      <c r="D84" s="166"/>
      <c r="E84" s="166"/>
      <c r="G84" s="46">
        <v>45210</v>
      </c>
      <c r="H84" s="54" t="s">
        <v>1013</v>
      </c>
      <c r="I84" s="7"/>
      <c r="J84" s="7">
        <v>2003.87</v>
      </c>
      <c r="K84" s="7">
        <f t="shared" si="4"/>
        <v>653.44999999999936</v>
      </c>
    </row>
    <row r="85" spans="1:11" ht="14.25" customHeight="1" x14ac:dyDescent="0.2">
      <c r="A85" s="56"/>
      <c r="B85" s="9"/>
      <c r="C85" s="166"/>
      <c r="D85" s="166"/>
      <c r="E85" s="166"/>
      <c r="G85" s="46">
        <v>45226</v>
      </c>
      <c r="H85" s="54" t="s">
        <v>1032</v>
      </c>
      <c r="I85" s="7"/>
      <c r="J85" s="7">
        <v>909</v>
      </c>
      <c r="K85" s="7">
        <f t="shared" si="4"/>
        <v>1562.4499999999994</v>
      </c>
    </row>
    <row r="86" spans="1:11" ht="14.25" customHeight="1" x14ac:dyDescent="0.2">
      <c r="A86" s="56"/>
      <c r="B86" s="9"/>
      <c r="C86" s="166"/>
      <c r="D86" s="166"/>
      <c r="E86" s="166"/>
      <c r="G86" s="46">
        <v>45226</v>
      </c>
      <c r="H86" s="54" t="s">
        <v>1033</v>
      </c>
      <c r="I86" s="7"/>
      <c r="J86" s="7">
        <v>765.45</v>
      </c>
      <c r="K86" s="7">
        <f t="shared" si="4"/>
        <v>2327.8999999999996</v>
      </c>
    </row>
    <row r="87" spans="1:11" ht="14.25" customHeight="1" x14ac:dyDescent="0.2">
      <c r="A87" s="56"/>
      <c r="B87" s="9"/>
      <c r="C87" s="166"/>
      <c r="D87" s="166"/>
      <c r="E87" s="166"/>
      <c r="G87" s="46">
        <v>45230</v>
      </c>
      <c r="H87" s="54" t="s">
        <v>1035</v>
      </c>
      <c r="I87" s="7">
        <v>11627.94</v>
      </c>
      <c r="J87" s="7"/>
      <c r="K87" s="7">
        <f t="shared" si="4"/>
        <v>-9300.0400000000009</v>
      </c>
    </row>
    <row r="88" spans="1:11" ht="14.25" customHeight="1" x14ac:dyDescent="0.2">
      <c r="A88" s="56"/>
      <c r="B88" s="9"/>
      <c r="C88" s="166"/>
      <c r="D88" s="166"/>
      <c r="E88" s="166"/>
      <c r="G88" s="46">
        <v>45232</v>
      </c>
      <c r="H88" s="54" t="s">
        <v>1038</v>
      </c>
      <c r="I88" s="7"/>
      <c r="J88" s="7">
        <v>40401.57</v>
      </c>
      <c r="K88" s="7">
        <f t="shared" si="4"/>
        <v>31101.53</v>
      </c>
    </row>
    <row r="89" spans="1:11" ht="14.25" customHeight="1" x14ac:dyDescent="0.2">
      <c r="A89" s="56"/>
      <c r="B89" s="9"/>
      <c r="C89" s="166"/>
      <c r="D89" s="166"/>
      <c r="E89" s="166"/>
      <c r="G89" s="46">
        <v>45232</v>
      </c>
      <c r="H89" s="54" t="s">
        <v>1039</v>
      </c>
      <c r="I89" s="7">
        <v>22013.74</v>
      </c>
      <c r="J89" s="7"/>
      <c r="K89" s="7">
        <f t="shared" si="4"/>
        <v>9087.7899999999972</v>
      </c>
    </row>
    <row r="90" spans="1:11" ht="14.25" customHeight="1" x14ac:dyDescent="0.2">
      <c r="A90" s="56"/>
      <c r="B90" s="9"/>
      <c r="C90" s="166"/>
      <c r="D90" s="166"/>
      <c r="E90" s="166"/>
      <c r="G90" s="46">
        <v>45232</v>
      </c>
      <c r="H90" s="54" t="s">
        <v>1000</v>
      </c>
      <c r="I90" s="7">
        <v>18000</v>
      </c>
      <c r="J90" s="7"/>
      <c r="K90" s="7">
        <f t="shared" si="4"/>
        <v>-8912.2100000000028</v>
      </c>
    </row>
    <row r="91" spans="1:11" ht="14.25" customHeight="1" x14ac:dyDescent="0.2">
      <c r="A91" s="56"/>
      <c r="B91" s="9"/>
      <c r="C91" s="166"/>
      <c r="D91" s="166"/>
      <c r="E91" s="166"/>
      <c r="G91" s="46"/>
      <c r="H91" s="54"/>
      <c r="I91" s="7"/>
      <c r="J91" s="7"/>
      <c r="K91" s="7"/>
    </row>
    <row r="92" spans="1:11" ht="14.25" customHeight="1" x14ac:dyDescent="0.2">
      <c r="A92" s="56"/>
      <c r="B92" s="9"/>
      <c r="C92" s="166"/>
      <c r="D92" s="166"/>
      <c r="E92" s="166"/>
      <c r="G92" s="46"/>
      <c r="H92" s="54"/>
      <c r="I92" s="7"/>
      <c r="J92" s="7"/>
      <c r="K92" s="7"/>
    </row>
    <row r="93" spans="1:11" x14ac:dyDescent="0.2">
      <c r="A93" s="56"/>
      <c r="B93" s="9"/>
      <c r="C93" s="166"/>
      <c r="D93" s="166"/>
      <c r="E93" s="166"/>
      <c r="G93" s="20"/>
      <c r="H93" s="54"/>
      <c r="I93" s="7"/>
      <c r="J93" s="7"/>
      <c r="K93" s="7"/>
    </row>
    <row r="94" spans="1:11" s="206" customFormat="1" x14ac:dyDescent="0.2">
      <c r="A94" s="53"/>
      <c r="B94" s="53"/>
      <c r="C94" s="204">
        <f>SUM(C52:C93)</f>
        <v>23770.586699999989</v>
      </c>
      <c r="D94" s="204">
        <f>SUM(D52:D93)</f>
        <v>26864.316699999988</v>
      </c>
      <c r="E94" s="204">
        <f>D94-C94</f>
        <v>3093.7299999999996</v>
      </c>
      <c r="G94" s="53"/>
      <c r="H94" s="203"/>
      <c r="I94" s="204">
        <f>SUM(I52:I93)</f>
        <v>141772.01</v>
      </c>
      <c r="J94" s="204">
        <f>SUM(J52:J93)</f>
        <v>132859.79999999999</v>
      </c>
      <c r="K94" s="204">
        <f>J94-I94</f>
        <v>-8912.210000000021</v>
      </c>
    </row>
    <row r="95" spans="1:11" x14ac:dyDescent="0.2">
      <c r="H95" s="61"/>
    </row>
    <row r="96" spans="1:11" x14ac:dyDescent="0.2">
      <c r="H96" s="61"/>
    </row>
    <row r="97" spans="8:8" x14ac:dyDescent="0.2">
      <c r="H97" s="61"/>
    </row>
    <row r="98" spans="8:8" x14ac:dyDescent="0.2">
      <c r="H98" s="61"/>
    </row>
    <row r="99" spans="8:8" x14ac:dyDescent="0.2">
      <c r="H99" s="61"/>
    </row>
    <row r="100" spans="8:8" x14ac:dyDescent="0.2">
      <c r="H100" s="61"/>
    </row>
    <row r="101" spans="8:8" x14ac:dyDescent="0.2">
      <c r="H101" s="61"/>
    </row>
    <row r="102" spans="8:8" x14ac:dyDescent="0.2">
      <c r="H102" s="61"/>
    </row>
    <row r="103" spans="8:8" x14ac:dyDescent="0.2">
      <c r="H103" s="61"/>
    </row>
    <row r="104" spans="8:8" x14ac:dyDescent="0.2">
      <c r="H104" s="61"/>
    </row>
    <row r="105" spans="8:8" x14ac:dyDescent="0.2">
      <c r="H105" s="61"/>
    </row>
    <row r="106" spans="8:8" x14ac:dyDescent="0.2">
      <c r="H106" s="61"/>
    </row>
    <row r="107" spans="8:8" x14ac:dyDescent="0.2">
      <c r="H107" s="61"/>
    </row>
    <row r="108" spans="8:8" x14ac:dyDescent="0.2">
      <c r="H108" s="61"/>
    </row>
    <row r="109" spans="8:8" x14ac:dyDescent="0.2">
      <c r="H109" s="61"/>
    </row>
    <row r="110" spans="8:8" x14ac:dyDescent="0.2">
      <c r="H110" s="61"/>
    </row>
    <row r="111" spans="8:8" x14ac:dyDescent="0.2">
      <c r="H111" s="61"/>
    </row>
    <row r="112" spans="8:8" x14ac:dyDescent="0.2">
      <c r="H112" s="61"/>
    </row>
    <row r="113" spans="8:8" x14ac:dyDescent="0.2">
      <c r="H113" s="61"/>
    </row>
    <row r="114" spans="8:8" x14ac:dyDescent="0.2">
      <c r="H114" s="61"/>
    </row>
    <row r="115" spans="8:8" x14ac:dyDescent="0.2">
      <c r="H115" s="61"/>
    </row>
    <row r="116" spans="8:8" x14ac:dyDescent="0.2">
      <c r="H116" s="61"/>
    </row>
    <row r="117" spans="8:8" x14ac:dyDescent="0.2">
      <c r="H117" s="61"/>
    </row>
    <row r="118" spans="8:8" x14ac:dyDescent="0.2">
      <c r="H118" s="61"/>
    </row>
    <row r="119" spans="8:8" x14ac:dyDescent="0.2">
      <c r="H119" s="61"/>
    </row>
    <row r="120" spans="8:8" x14ac:dyDescent="0.2">
      <c r="H120" s="61"/>
    </row>
    <row r="121" spans="8:8" x14ac:dyDescent="0.2">
      <c r="H121" s="61"/>
    </row>
    <row r="122" spans="8:8" x14ac:dyDescent="0.2">
      <c r="H122" s="61"/>
    </row>
    <row r="123" spans="8:8" x14ac:dyDescent="0.2">
      <c r="H123" s="61"/>
    </row>
    <row r="124" spans="8:8" x14ac:dyDescent="0.2">
      <c r="H124" s="61"/>
    </row>
    <row r="125" spans="8:8" x14ac:dyDescent="0.2">
      <c r="H125" s="61"/>
    </row>
    <row r="126" spans="8:8" x14ac:dyDescent="0.2">
      <c r="H126" s="61"/>
    </row>
    <row r="127" spans="8:8" x14ac:dyDescent="0.2">
      <c r="H127" s="61"/>
    </row>
    <row r="128" spans="8:8" x14ac:dyDescent="0.2">
      <c r="H128" s="61"/>
    </row>
    <row r="129" spans="8:8" x14ac:dyDescent="0.2">
      <c r="H129" s="61"/>
    </row>
    <row r="130" spans="8:8" x14ac:dyDescent="0.2">
      <c r="H130" s="61"/>
    </row>
    <row r="131" spans="8:8" x14ac:dyDescent="0.2">
      <c r="H131" s="61"/>
    </row>
    <row r="132" spans="8:8" x14ac:dyDescent="0.2">
      <c r="H132" s="61"/>
    </row>
    <row r="133" spans="8:8" x14ac:dyDescent="0.2">
      <c r="H133" s="61"/>
    </row>
    <row r="134" spans="8:8" x14ac:dyDescent="0.2">
      <c r="H134" s="61"/>
    </row>
    <row r="135" spans="8:8" x14ac:dyDescent="0.2">
      <c r="H135" s="61"/>
    </row>
    <row r="136" spans="8:8" x14ac:dyDescent="0.2">
      <c r="H136" s="61"/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  <ignoredErrors>
    <ignoredError sqref="K69" 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workbookViewId="0">
      <pane ySplit="4" topLeftCell="A46" activePane="bottomLeft" state="frozen"/>
      <selection activeCell="H40" sqref="H40"/>
      <selection pane="bottomLeft"/>
    </sheetView>
  </sheetViews>
  <sheetFormatPr defaultRowHeight="14.25" x14ac:dyDescent="0.2"/>
  <cols>
    <col min="1" max="1" width="11" customWidth="1"/>
    <col min="2" max="2" width="43.25" bestFit="1" customWidth="1"/>
    <col min="3" max="3" width="16" customWidth="1"/>
    <col min="4" max="4" width="11.75" customWidth="1"/>
    <col min="5" max="5" width="12.25" customWidth="1"/>
    <col min="7" max="7" width="10.75" customWidth="1"/>
    <col min="8" max="8" width="69.5" customWidth="1"/>
    <col min="9" max="9" width="11.625" customWidth="1"/>
    <col min="10" max="10" width="13.5" customWidth="1"/>
    <col min="11" max="11" width="10.25" bestFit="1" customWidth="1"/>
  </cols>
  <sheetData>
    <row r="1" spans="1:12" s="58" customFormat="1" x14ac:dyDescent="0.2">
      <c r="A1" s="151" t="s">
        <v>725</v>
      </c>
      <c r="B1" s="264" t="s">
        <v>8</v>
      </c>
      <c r="C1" s="264"/>
      <c r="D1" s="264"/>
      <c r="E1" s="204">
        <f>E76+K76</f>
        <v>4196.3499999999949</v>
      </c>
    </row>
    <row r="3" spans="1:12" ht="18.75" x14ac:dyDescent="0.2">
      <c r="A3" s="1" t="s">
        <v>133</v>
      </c>
      <c r="B3" s="62"/>
      <c r="C3" s="3"/>
      <c r="D3" s="3"/>
      <c r="E3" s="3"/>
      <c r="G3" s="1" t="s">
        <v>134</v>
      </c>
      <c r="H3" s="62"/>
      <c r="I3" s="3"/>
      <c r="J3" s="3"/>
      <c r="K3" s="3"/>
    </row>
    <row r="4" spans="1:12" ht="18.75" x14ac:dyDescent="0.2">
      <c r="A4" s="36" t="s">
        <v>1</v>
      </c>
      <c r="B4" s="36" t="s">
        <v>2</v>
      </c>
      <c r="C4" s="36" t="s">
        <v>3</v>
      </c>
      <c r="D4" s="36" t="s">
        <v>4</v>
      </c>
      <c r="E4" s="36" t="s">
        <v>5</v>
      </c>
      <c r="F4" s="37"/>
      <c r="G4" s="36" t="s">
        <v>1</v>
      </c>
      <c r="H4" s="36" t="s">
        <v>2</v>
      </c>
      <c r="I4" s="36" t="s">
        <v>3</v>
      </c>
      <c r="J4" s="36" t="s">
        <v>4</v>
      </c>
      <c r="K4" s="36" t="s">
        <v>5</v>
      </c>
      <c r="L4" s="37"/>
    </row>
    <row r="5" spans="1:12" x14ac:dyDescent="0.2">
      <c r="A5" s="69"/>
      <c r="B5" s="10" t="s">
        <v>56</v>
      </c>
      <c r="C5" s="8"/>
      <c r="D5" s="7">
        <v>4092.42</v>
      </c>
      <c r="E5" s="60"/>
      <c r="G5" s="69"/>
      <c r="H5" s="10" t="s">
        <v>143</v>
      </c>
      <c r="I5" s="8">
        <v>0</v>
      </c>
      <c r="J5" s="7">
        <v>3789.34</v>
      </c>
      <c r="K5" s="60"/>
    </row>
    <row r="6" spans="1:12" ht="14.25" customHeight="1" x14ac:dyDescent="0.2">
      <c r="A6" s="65">
        <v>44197</v>
      </c>
      <c r="B6" s="59" t="s">
        <v>402</v>
      </c>
      <c r="C6" s="60"/>
      <c r="D6" s="55">
        <v>820.48</v>
      </c>
      <c r="E6" s="7">
        <f>D5+D6-C6</f>
        <v>4912.8999999999996</v>
      </c>
      <c r="G6" s="66">
        <v>44651</v>
      </c>
      <c r="H6" s="70" t="s">
        <v>144</v>
      </c>
      <c r="I6" s="7">
        <v>3556.6</v>
      </c>
      <c r="J6" s="7"/>
      <c r="K6" s="7">
        <f>J5+J6-I6</f>
        <v>232.74000000000024</v>
      </c>
    </row>
    <row r="7" spans="1:12" x14ac:dyDescent="0.2">
      <c r="A7" s="65">
        <v>44228</v>
      </c>
      <c r="B7" s="59" t="s">
        <v>403</v>
      </c>
      <c r="C7" s="60"/>
      <c r="D7" s="55">
        <v>257.80250000000001</v>
      </c>
      <c r="E7" s="7">
        <f t="shared" ref="E7:E19" si="0">E6+D7-C7</f>
        <v>5170.7024999999994</v>
      </c>
      <c r="G7" s="66">
        <v>44685</v>
      </c>
      <c r="H7" s="9" t="s">
        <v>145</v>
      </c>
      <c r="I7" s="71">
        <v>232.74</v>
      </c>
      <c r="J7" s="7"/>
      <c r="K7" s="7">
        <f t="shared" ref="K7:K25" si="1">K6+J7-I7</f>
        <v>2.2737367544323206E-13</v>
      </c>
    </row>
    <row r="8" spans="1:12" x14ac:dyDescent="0.2">
      <c r="A8" s="65">
        <v>44256</v>
      </c>
      <c r="B8" s="59" t="s">
        <v>404</v>
      </c>
      <c r="C8" s="60"/>
      <c r="D8" s="55">
        <v>3781.13085</v>
      </c>
      <c r="E8" s="7">
        <f t="shared" si="0"/>
        <v>8951.833349999999</v>
      </c>
      <c r="G8" s="66">
        <v>44820</v>
      </c>
      <c r="H8" s="70" t="s">
        <v>486</v>
      </c>
      <c r="I8" s="7"/>
      <c r="J8" s="7">
        <v>1577.75</v>
      </c>
      <c r="K8" s="7">
        <f t="shared" si="1"/>
        <v>1577.7500000000002</v>
      </c>
    </row>
    <row r="9" spans="1:12" x14ac:dyDescent="0.2">
      <c r="A9" s="65">
        <v>44287</v>
      </c>
      <c r="B9" s="59" t="s">
        <v>405</v>
      </c>
      <c r="C9" s="60"/>
      <c r="D9" s="55">
        <v>2597.4460399999998</v>
      </c>
      <c r="E9" s="7">
        <f t="shared" si="0"/>
        <v>11549.27939</v>
      </c>
      <c r="G9" s="66">
        <v>44823</v>
      </c>
      <c r="H9" s="70" t="s">
        <v>489</v>
      </c>
      <c r="I9" s="7"/>
      <c r="J9" s="7">
        <v>5000</v>
      </c>
      <c r="K9" s="7">
        <f t="shared" si="1"/>
        <v>6577.75</v>
      </c>
    </row>
    <row r="10" spans="1:12" x14ac:dyDescent="0.2">
      <c r="A10" s="65">
        <v>44287</v>
      </c>
      <c r="B10" s="59" t="s">
        <v>406</v>
      </c>
      <c r="C10" s="60">
        <v>8549.4599999999991</v>
      </c>
      <c r="D10" s="55"/>
      <c r="E10" s="7">
        <f t="shared" si="0"/>
        <v>2999.8193900000006</v>
      </c>
      <c r="G10" s="66">
        <v>44839</v>
      </c>
      <c r="H10" s="11" t="s">
        <v>493</v>
      </c>
      <c r="I10" s="11"/>
      <c r="J10" s="7">
        <v>4750.7</v>
      </c>
      <c r="K10" s="7">
        <f t="shared" si="1"/>
        <v>11328.45</v>
      </c>
    </row>
    <row r="11" spans="1:12" x14ac:dyDescent="0.2">
      <c r="A11" s="65">
        <v>44317</v>
      </c>
      <c r="B11" s="59" t="s">
        <v>407</v>
      </c>
      <c r="C11" s="60"/>
      <c r="D11" s="55">
        <v>672.00800000000004</v>
      </c>
      <c r="E11" s="7">
        <f t="shared" si="0"/>
        <v>3671.8273900000004</v>
      </c>
      <c r="G11" s="68">
        <v>44851</v>
      </c>
      <c r="H11" s="70" t="s">
        <v>507</v>
      </c>
      <c r="I11" s="7">
        <v>11321.16</v>
      </c>
      <c r="J11" s="7"/>
      <c r="K11" s="7">
        <f t="shared" si="1"/>
        <v>7.2900000000008731</v>
      </c>
    </row>
    <row r="12" spans="1:12" x14ac:dyDescent="0.2">
      <c r="A12" s="65">
        <v>44348</v>
      </c>
      <c r="B12" s="59" t="s">
        <v>408</v>
      </c>
      <c r="C12" s="60"/>
      <c r="D12" s="55">
        <v>1166.2505000000001</v>
      </c>
      <c r="E12" s="7">
        <f t="shared" si="0"/>
        <v>4838.0778900000005</v>
      </c>
      <c r="G12" s="68">
        <v>44851</v>
      </c>
      <c r="H12" s="70" t="s">
        <v>511</v>
      </c>
      <c r="I12" s="7"/>
      <c r="J12" s="7">
        <v>2000</v>
      </c>
      <c r="K12" s="7">
        <f t="shared" si="1"/>
        <v>2007.2900000000009</v>
      </c>
    </row>
    <row r="13" spans="1:12" x14ac:dyDescent="0.2">
      <c r="A13" s="65">
        <v>44378</v>
      </c>
      <c r="B13" s="59" t="s">
        <v>409</v>
      </c>
      <c r="C13" s="60"/>
      <c r="D13" s="55">
        <v>698.15800000000002</v>
      </c>
      <c r="E13" s="7">
        <f t="shared" si="0"/>
        <v>5536.2358900000008</v>
      </c>
      <c r="G13" s="68">
        <v>44852</v>
      </c>
      <c r="H13" s="70" t="s">
        <v>512</v>
      </c>
      <c r="I13" s="7"/>
      <c r="J13" s="7">
        <v>900</v>
      </c>
      <c r="K13" s="7">
        <f t="shared" si="1"/>
        <v>2907.2900000000009</v>
      </c>
    </row>
    <row r="14" spans="1:12" x14ac:dyDescent="0.2">
      <c r="A14" s="65">
        <v>44409</v>
      </c>
      <c r="B14" s="59" t="s">
        <v>410</v>
      </c>
      <c r="C14" s="60"/>
      <c r="D14" s="55">
        <v>2510.6695</v>
      </c>
      <c r="E14" s="7">
        <f t="shared" si="0"/>
        <v>8046.9053900000008</v>
      </c>
      <c r="G14" s="68">
        <v>44859</v>
      </c>
      <c r="H14" s="70" t="s">
        <v>513</v>
      </c>
      <c r="I14" s="7"/>
      <c r="J14" s="7">
        <v>600</v>
      </c>
      <c r="K14" s="7">
        <f t="shared" si="1"/>
        <v>3507.2900000000009</v>
      </c>
    </row>
    <row r="15" spans="1:12" x14ac:dyDescent="0.2">
      <c r="A15" s="65">
        <v>44440</v>
      </c>
      <c r="B15" s="59" t="s">
        <v>411</v>
      </c>
      <c r="C15" s="60"/>
      <c r="D15" s="55">
        <v>461.77199999999999</v>
      </c>
      <c r="E15" s="7">
        <f t="shared" si="0"/>
        <v>8508.6773900000007</v>
      </c>
      <c r="G15" s="66">
        <v>44867</v>
      </c>
      <c r="H15" s="70" t="s">
        <v>523</v>
      </c>
      <c r="I15" s="7"/>
      <c r="J15" s="7">
        <v>947.43</v>
      </c>
      <c r="K15" s="7">
        <f t="shared" si="1"/>
        <v>4454.7200000000012</v>
      </c>
    </row>
    <row r="16" spans="1:12" x14ac:dyDescent="0.2">
      <c r="A16" s="65">
        <v>44470</v>
      </c>
      <c r="B16" s="59" t="s">
        <v>412</v>
      </c>
      <c r="C16" s="60"/>
      <c r="D16" s="55">
        <v>682.73149999999998</v>
      </c>
      <c r="E16" s="7">
        <f t="shared" si="0"/>
        <v>9191.4088900000006</v>
      </c>
      <c r="G16" s="68">
        <v>44895</v>
      </c>
      <c r="H16" s="70" t="s">
        <v>563</v>
      </c>
      <c r="I16" s="7">
        <v>4454.72</v>
      </c>
      <c r="J16" s="7"/>
      <c r="K16" s="7">
        <f t="shared" si="1"/>
        <v>0</v>
      </c>
    </row>
    <row r="17" spans="1:11" x14ac:dyDescent="0.2">
      <c r="A17" s="65">
        <v>44501</v>
      </c>
      <c r="B17" s="59" t="s">
        <v>413</v>
      </c>
      <c r="C17" s="60"/>
      <c r="D17" s="55">
        <v>2300.6590000000001</v>
      </c>
      <c r="E17" s="7">
        <f t="shared" si="0"/>
        <v>11492.06789</v>
      </c>
      <c r="G17" s="68">
        <v>44895</v>
      </c>
      <c r="H17" s="70" t="s">
        <v>564</v>
      </c>
      <c r="I17" s="7">
        <v>1837.6</v>
      </c>
      <c r="J17" s="7"/>
      <c r="K17" s="7">
        <f t="shared" si="1"/>
        <v>-1837.6</v>
      </c>
    </row>
    <row r="18" spans="1:11" x14ac:dyDescent="0.2">
      <c r="A18" s="65">
        <v>44531</v>
      </c>
      <c r="B18" s="59" t="s">
        <v>414</v>
      </c>
      <c r="C18" s="60"/>
      <c r="D18" s="55">
        <v>1095.34142</v>
      </c>
      <c r="E18" s="7">
        <f t="shared" si="0"/>
        <v>12587.409310000001</v>
      </c>
      <c r="G18" s="68">
        <v>44895</v>
      </c>
      <c r="H18" s="11" t="s">
        <v>633</v>
      </c>
      <c r="I18" s="7">
        <v>2304.48</v>
      </c>
      <c r="J18" s="7"/>
      <c r="K18" s="7">
        <f t="shared" si="1"/>
        <v>-4142.08</v>
      </c>
    </row>
    <row r="19" spans="1:11" x14ac:dyDescent="0.2">
      <c r="A19" s="65">
        <v>44553</v>
      </c>
      <c r="B19" s="59" t="s">
        <v>121</v>
      </c>
      <c r="C19" s="60">
        <v>7480.69</v>
      </c>
      <c r="D19" s="55"/>
      <c r="E19" s="7">
        <f t="shared" si="0"/>
        <v>5106.7193100000013</v>
      </c>
      <c r="G19" s="66">
        <v>44896</v>
      </c>
      <c r="H19" s="11" t="s">
        <v>573</v>
      </c>
      <c r="I19" s="7"/>
      <c r="J19" s="7">
        <v>1837.6</v>
      </c>
      <c r="K19" s="7">
        <f t="shared" si="1"/>
        <v>-2304.48</v>
      </c>
    </row>
    <row r="20" spans="1:11" x14ac:dyDescent="0.2">
      <c r="A20" s="53"/>
      <c r="B20" s="53" t="s">
        <v>143</v>
      </c>
      <c r="C20" s="204">
        <f>SUM(C5:C19)</f>
        <v>16030.149999999998</v>
      </c>
      <c r="D20" s="204">
        <f>SUM(D5:D19)</f>
        <v>21136.869310000002</v>
      </c>
      <c r="E20" s="204">
        <f>D20-C20</f>
        <v>5106.719310000004</v>
      </c>
      <c r="G20" s="46">
        <v>44915</v>
      </c>
      <c r="H20" s="11" t="s">
        <v>634</v>
      </c>
      <c r="I20" s="7"/>
      <c r="J20" s="7">
        <v>18000</v>
      </c>
      <c r="K20" s="7">
        <f t="shared" si="1"/>
        <v>15695.52</v>
      </c>
    </row>
    <row r="21" spans="1:11" x14ac:dyDescent="0.2">
      <c r="A21" s="69"/>
      <c r="B21" s="10" t="s">
        <v>56</v>
      </c>
      <c r="C21" s="8">
        <v>0</v>
      </c>
      <c r="D21" s="7">
        <f>1710.71+2300.66+1095.35</f>
        <v>5106.7199999999993</v>
      </c>
      <c r="E21" s="60"/>
      <c r="G21" s="68">
        <v>44918</v>
      </c>
      <c r="H21" s="11" t="s">
        <v>638</v>
      </c>
      <c r="I21" s="7"/>
      <c r="J21" s="7">
        <v>2231.4499999999998</v>
      </c>
      <c r="K21" s="7">
        <f t="shared" si="1"/>
        <v>17926.97</v>
      </c>
    </row>
    <row r="22" spans="1:11" x14ac:dyDescent="0.2">
      <c r="A22" s="66">
        <v>44562</v>
      </c>
      <c r="B22" s="10" t="s">
        <v>399</v>
      </c>
      <c r="C22" s="7"/>
      <c r="D22" s="7">
        <v>159.97999999999999</v>
      </c>
      <c r="E22" s="7">
        <f>D21+D22-C22</f>
        <v>5266.6999999999989</v>
      </c>
      <c r="G22" s="68">
        <v>44922</v>
      </c>
      <c r="H22" s="11" t="s">
        <v>641</v>
      </c>
      <c r="I22" s="7">
        <v>17926.97</v>
      </c>
      <c r="J22" s="7"/>
      <c r="K22" s="7">
        <f t="shared" si="1"/>
        <v>0</v>
      </c>
    </row>
    <row r="23" spans="1:11" ht="28.5" x14ac:dyDescent="0.2">
      <c r="A23" s="66">
        <v>44599</v>
      </c>
      <c r="B23" s="70" t="s">
        <v>122</v>
      </c>
      <c r="C23" s="7">
        <v>1421.6</v>
      </c>
      <c r="D23" s="7"/>
      <c r="E23" s="7">
        <f t="shared" ref="E23:E48" si="2">E22+D23-C23</f>
        <v>3845.099999999999</v>
      </c>
      <c r="G23" s="68">
        <v>44922</v>
      </c>
      <c r="H23" s="54" t="s">
        <v>642</v>
      </c>
      <c r="I23" s="7">
        <v>1202.33</v>
      </c>
      <c r="J23" s="7"/>
      <c r="K23" s="7">
        <f t="shared" si="1"/>
        <v>-1202.33</v>
      </c>
    </row>
    <row r="24" spans="1:11" x14ac:dyDescent="0.2">
      <c r="A24" s="66">
        <v>44593</v>
      </c>
      <c r="B24" s="70" t="s">
        <v>400</v>
      </c>
      <c r="C24" s="7"/>
      <c r="D24" s="7">
        <v>1202.46</v>
      </c>
      <c r="E24" s="7">
        <f t="shared" si="2"/>
        <v>5047.5599999999995</v>
      </c>
      <c r="G24" s="68">
        <v>44922</v>
      </c>
      <c r="H24" s="54" t="s">
        <v>645</v>
      </c>
      <c r="I24" s="7"/>
      <c r="J24" s="7">
        <v>900</v>
      </c>
      <c r="K24" s="7">
        <f t="shared" si="1"/>
        <v>-302.32999999999993</v>
      </c>
    </row>
    <row r="25" spans="1:11" x14ac:dyDescent="0.2">
      <c r="A25" s="66">
        <v>44621</v>
      </c>
      <c r="B25" s="9" t="s">
        <v>401</v>
      </c>
      <c r="C25" s="7"/>
      <c r="D25" s="7">
        <v>1456.34</v>
      </c>
      <c r="E25" s="7">
        <f t="shared" si="2"/>
        <v>6503.9</v>
      </c>
      <c r="G25" s="68">
        <v>44923</v>
      </c>
      <c r="H25" s="54" t="s">
        <v>645</v>
      </c>
      <c r="I25" s="7"/>
      <c r="J25" s="7">
        <v>1404.48</v>
      </c>
      <c r="K25" s="7">
        <f t="shared" si="1"/>
        <v>1102.1500000000001</v>
      </c>
    </row>
    <row r="26" spans="1:11" x14ac:dyDescent="0.2">
      <c r="A26" s="66">
        <v>44651</v>
      </c>
      <c r="B26" s="70" t="s">
        <v>146</v>
      </c>
      <c r="C26" s="7">
        <v>3909.81</v>
      </c>
      <c r="D26" s="7"/>
      <c r="E26" s="7">
        <f t="shared" si="2"/>
        <v>2594.0899999999997</v>
      </c>
      <c r="G26" s="205"/>
      <c r="H26" s="203" t="s">
        <v>692</v>
      </c>
      <c r="I26" s="204">
        <f>SUM(I5:I25)</f>
        <v>42836.600000000006</v>
      </c>
      <c r="J26" s="204">
        <f>SUM(J5:J25)</f>
        <v>43938.75</v>
      </c>
      <c r="K26" s="204">
        <f>J26-I26</f>
        <v>1102.1499999999942</v>
      </c>
    </row>
    <row r="27" spans="1:11" x14ac:dyDescent="0.2">
      <c r="A27" s="66">
        <v>44685</v>
      </c>
      <c r="B27" s="9" t="s">
        <v>194</v>
      </c>
      <c r="C27" s="7">
        <v>2594.09</v>
      </c>
      <c r="D27" s="7"/>
      <c r="E27" s="7">
        <f t="shared" si="2"/>
        <v>0</v>
      </c>
      <c r="G27" s="46"/>
      <c r="H27" s="54" t="s">
        <v>56</v>
      </c>
      <c r="I27" s="7"/>
      <c r="J27" s="7">
        <f>K26</f>
        <v>1102.1499999999942</v>
      </c>
      <c r="K27" s="60"/>
    </row>
    <row r="28" spans="1:11" x14ac:dyDescent="0.2">
      <c r="A28" s="66">
        <v>44685</v>
      </c>
      <c r="B28" s="9" t="s">
        <v>194</v>
      </c>
      <c r="C28" s="7">
        <v>387.33</v>
      </c>
      <c r="D28" s="7"/>
      <c r="E28" s="7">
        <f t="shared" si="2"/>
        <v>-387.33</v>
      </c>
      <c r="G28" s="66">
        <v>44950</v>
      </c>
      <c r="H28" s="54" t="s">
        <v>682</v>
      </c>
      <c r="I28" s="7"/>
      <c r="J28" s="7">
        <v>2823</v>
      </c>
      <c r="K28" s="7">
        <f>J27+J28-I28</f>
        <v>3925.1499999999942</v>
      </c>
    </row>
    <row r="29" spans="1:11" x14ac:dyDescent="0.2">
      <c r="A29" s="66">
        <v>44747</v>
      </c>
      <c r="B29" s="9" t="s">
        <v>195</v>
      </c>
      <c r="C29" s="7"/>
      <c r="D29" s="7">
        <v>310</v>
      </c>
      <c r="E29" s="7">
        <f t="shared" si="2"/>
        <v>-77.329999999999984</v>
      </c>
      <c r="G29" s="66">
        <v>44960</v>
      </c>
      <c r="H29" s="54" t="s">
        <v>684</v>
      </c>
      <c r="I29" s="7"/>
      <c r="J29" s="7">
        <v>900</v>
      </c>
      <c r="K29" s="7">
        <f t="shared" ref="K29:K52" si="3">K28+J29-I29</f>
        <v>4825.1499999999942</v>
      </c>
    </row>
    <row r="30" spans="1:11" x14ac:dyDescent="0.2">
      <c r="A30" s="66">
        <v>44747</v>
      </c>
      <c r="B30" s="9" t="s">
        <v>196</v>
      </c>
      <c r="C30" s="7"/>
      <c r="D30" s="7">
        <v>1040.33</v>
      </c>
      <c r="E30" s="7">
        <f t="shared" si="2"/>
        <v>963</v>
      </c>
      <c r="G30" s="66">
        <v>44963</v>
      </c>
      <c r="H30" s="54" t="s">
        <v>719</v>
      </c>
      <c r="I30" s="7"/>
      <c r="J30" s="7">
        <v>572.9</v>
      </c>
      <c r="K30" s="7">
        <f t="shared" si="3"/>
        <v>5398.0499999999938</v>
      </c>
    </row>
    <row r="31" spans="1:11" x14ac:dyDescent="0.2">
      <c r="A31" s="66">
        <v>44747</v>
      </c>
      <c r="B31" s="9" t="s">
        <v>197</v>
      </c>
      <c r="C31" s="7"/>
      <c r="D31" s="7">
        <v>245.43</v>
      </c>
      <c r="E31" s="7">
        <f t="shared" si="2"/>
        <v>1208.43</v>
      </c>
      <c r="G31" s="66">
        <v>44964</v>
      </c>
      <c r="H31" s="54" t="s">
        <v>720</v>
      </c>
      <c r="I31" s="7"/>
      <c r="J31" s="7">
        <v>1806.75</v>
      </c>
      <c r="K31" s="7">
        <f t="shared" si="3"/>
        <v>7204.7999999999938</v>
      </c>
    </row>
    <row r="32" spans="1:11" x14ac:dyDescent="0.2">
      <c r="A32" s="66">
        <v>44747</v>
      </c>
      <c r="B32" s="9" t="s">
        <v>198</v>
      </c>
      <c r="C32" s="7"/>
      <c r="D32" s="7">
        <v>1035.8499999999999</v>
      </c>
      <c r="E32" s="7">
        <f t="shared" si="2"/>
        <v>2244.2799999999997</v>
      </c>
      <c r="G32" s="66">
        <v>44978</v>
      </c>
      <c r="H32" s="54" t="s">
        <v>737</v>
      </c>
      <c r="I32" s="7"/>
      <c r="J32" s="7">
        <v>1509.93</v>
      </c>
      <c r="K32" s="7">
        <f t="shared" si="3"/>
        <v>8714.7299999999941</v>
      </c>
    </row>
    <row r="33" spans="1:11" x14ac:dyDescent="0.2">
      <c r="A33" s="66">
        <v>44747</v>
      </c>
      <c r="B33" s="9" t="s">
        <v>199</v>
      </c>
      <c r="C33" s="7"/>
      <c r="D33" s="7">
        <v>624.61</v>
      </c>
      <c r="E33" s="7">
        <f t="shared" si="2"/>
        <v>2868.89</v>
      </c>
      <c r="G33" s="66">
        <v>44987</v>
      </c>
      <c r="H33" s="54" t="s">
        <v>749</v>
      </c>
      <c r="I33" s="7">
        <v>8714.73</v>
      </c>
      <c r="J33" s="7"/>
      <c r="K33" s="7">
        <f t="shared" si="3"/>
        <v>0</v>
      </c>
    </row>
    <row r="34" spans="1:11" x14ac:dyDescent="0.2">
      <c r="A34" s="66">
        <v>44747</v>
      </c>
      <c r="B34" s="9" t="s">
        <v>200</v>
      </c>
      <c r="C34" s="7"/>
      <c r="D34" s="7">
        <v>670.97</v>
      </c>
      <c r="E34" s="7">
        <f t="shared" si="2"/>
        <v>3539.8599999999997</v>
      </c>
      <c r="G34" s="66">
        <v>44991</v>
      </c>
      <c r="H34" s="54" t="s">
        <v>754</v>
      </c>
      <c r="I34" s="7"/>
      <c r="J34" s="7">
        <v>900</v>
      </c>
      <c r="K34" s="7">
        <f t="shared" si="3"/>
        <v>900</v>
      </c>
    </row>
    <row r="35" spans="1:11" x14ac:dyDescent="0.2">
      <c r="A35" s="46">
        <v>44748</v>
      </c>
      <c r="B35" s="11" t="s">
        <v>201</v>
      </c>
      <c r="C35" s="7">
        <v>4120.8100000000004</v>
      </c>
      <c r="D35" s="7"/>
      <c r="E35" s="7">
        <f t="shared" si="2"/>
        <v>-580.95000000000073</v>
      </c>
      <c r="G35" s="66">
        <v>44994</v>
      </c>
      <c r="H35" s="54" t="s">
        <v>755</v>
      </c>
      <c r="I35" s="7"/>
      <c r="J35" s="7">
        <v>161.08000000000001</v>
      </c>
      <c r="K35" s="7">
        <f t="shared" si="3"/>
        <v>1061.08</v>
      </c>
    </row>
    <row r="36" spans="1:11" x14ac:dyDescent="0.2">
      <c r="A36" s="46">
        <v>44747</v>
      </c>
      <c r="B36" s="11" t="s">
        <v>202</v>
      </c>
      <c r="C36" s="7"/>
      <c r="D36" s="7">
        <v>475.1</v>
      </c>
      <c r="E36" s="7">
        <f t="shared" si="2"/>
        <v>-105.8500000000007</v>
      </c>
      <c r="G36" s="66">
        <v>45026</v>
      </c>
      <c r="H36" s="54" t="s">
        <v>507</v>
      </c>
      <c r="I36" s="7">
        <v>1061.08</v>
      </c>
      <c r="J36" s="7"/>
      <c r="K36" s="7">
        <f t="shared" si="3"/>
        <v>0</v>
      </c>
    </row>
    <row r="37" spans="1:11" ht="14.25" customHeight="1" x14ac:dyDescent="0.2">
      <c r="A37" s="46">
        <v>44771</v>
      </c>
      <c r="B37" s="11" t="s">
        <v>433</v>
      </c>
      <c r="C37" s="7"/>
      <c r="D37" s="7">
        <v>2165.2600000000002</v>
      </c>
      <c r="E37" s="7">
        <f t="shared" si="2"/>
        <v>2059.4099999999994</v>
      </c>
      <c r="G37" s="66">
        <v>45036</v>
      </c>
      <c r="H37" s="54" t="s">
        <v>798</v>
      </c>
      <c r="I37" s="7"/>
      <c r="J37" s="7">
        <v>1796.54</v>
      </c>
      <c r="K37" s="7">
        <f t="shared" si="3"/>
        <v>1796.54</v>
      </c>
    </row>
    <row r="38" spans="1:11" x14ac:dyDescent="0.2">
      <c r="A38" s="46">
        <v>44772</v>
      </c>
      <c r="B38" s="11" t="s">
        <v>434</v>
      </c>
      <c r="C38" s="7">
        <v>2640.36</v>
      </c>
      <c r="D38" s="7"/>
      <c r="E38" s="7">
        <f t="shared" si="2"/>
        <v>-580.95000000000073</v>
      </c>
      <c r="G38" s="66">
        <v>45049</v>
      </c>
      <c r="H38" s="54" t="s">
        <v>507</v>
      </c>
      <c r="I38" s="7">
        <v>1796.54</v>
      </c>
      <c r="J38" s="7"/>
      <c r="K38" s="7">
        <f t="shared" si="3"/>
        <v>0</v>
      </c>
    </row>
    <row r="39" spans="1:11" x14ac:dyDescent="0.2">
      <c r="A39" s="46">
        <v>44775</v>
      </c>
      <c r="B39" s="11" t="s">
        <v>435</v>
      </c>
      <c r="C39" s="7"/>
      <c r="D39" s="7">
        <v>2876.43</v>
      </c>
      <c r="E39" s="7">
        <f t="shared" si="2"/>
        <v>2295.4799999999991</v>
      </c>
      <c r="G39" s="66">
        <v>45076</v>
      </c>
      <c r="H39" s="54" t="s">
        <v>856</v>
      </c>
      <c r="I39" s="7"/>
      <c r="J39" s="7">
        <v>2056.0500000000002</v>
      </c>
      <c r="K39" s="7">
        <f t="shared" si="3"/>
        <v>2056.0500000000002</v>
      </c>
    </row>
    <row r="40" spans="1:11" ht="28.5" x14ac:dyDescent="0.2">
      <c r="A40" s="46">
        <v>44803</v>
      </c>
      <c r="B40" s="11" t="s">
        <v>469</v>
      </c>
      <c r="C40" s="7">
        <v>2295.48</v>
      </c>
      <c r="D40" s="7"/>
      <c r="E40" s="7">
        <f t="shared" si="2"/>
        <v>0</v>
      </c>
      <c r="G40" s="66">
        <v>45084</v>
      </c>
      <c r="H40" s="54" t="s">
        <v>881</v>
      </c>
      <c r="I40" s="7"/>
      <c r="J40" s="7">
        <v>1291.01</v>
      </c>
      <c r="K40" s="7">
        <f t="shared" si="3"/>
        <v>3347.0600000000004</v>
      </c>
    </row>
    <row r="41" spans="1:11" x14ac:dyDescent="0.2">
      <c r="A41" s="46">
        <v>44806</v>
      </c>
      <c r="B41" s="11" t="s">
        <v>478</v>
      </c>
      <c r="C41" s="7"/>
      <c r="D41" s="7">
        <v>2811.41</v>
      </c>
      <c r="E41" s="7">
        <f t="shared" si="2"/>
        <v>2811.41</v>
      </c>
      <c r="G41" s="66">
        <v>45093</v>
      </c>
      <c r="H41" s="54" t="s">
        <v>884</v>
      </c>
      <c r="I41" s="7"/>
      <c r="J41" s="7">
        <v>1304.82</v>
      </c>
      <c r="K41" s="7">
        <f t="shared" si="3"/>
        <v>4651.88</v>
      </c>
    </row>
    <row r="42" spans="1:11" x14ac:dyDescent="0.2">
      <c r="A42" s="46">
        <v>44845</v>
      </c>
      <c r="B42" s="11" t="s">
        <v>501</v>
      </c>
      <c r="C42" s="7"/>
      <c r="D42" s="7">
        <v>377.84</v>
      </c>
      <c r="E42" s="7">
        <f t="shared" si="2"/>
        <v>3189.25</v>
      </c>
      <c r="G42" s="66">
        <v>45107</v>
      </c>
      <c r="H42" s="54" t="s">
        <v>507</v>
      </c>
      <c r="I42" s="7">
        <v>4651.88</v>
      </c>
      <c r="J42" s="7"/>
      <c r="K42" s="7">
        <f t="shared" si="3"/>
        <v>0</v>
      </c>
    </row>
    <row r="43" spans="1:11" x14ac:dyDescent="0.2">
      <c r="A43" s="46">
        <v>44851</v>
      </c>
      <c r="B43" s="11" t="s">
        <v>469</v>
      </c>
      <c r="C43" s="7">
        <v>3189.25</v>
      </c>
      <c r="D43" s="7"/>
      <c r="E43" s="7">
        <f t="shared" si="2"/>
        <v>0</v>
      </c>
      <c r="G43" s="66">
        <v>45166</v>
      </c>
      <c r="H43" s="54" t="s">
        <v>964</v>
      </c>
      <c r="I43" s="7"/>
      <c r="J43" s="7">
        <v>1631.45</v>
      </c>
      <c r="K43" s="7">
        <f t="shared" si="3"/>
        <v>1631.45</v>
      </c>
    </row>
    <row r="44" spans="1:11" x14ac:dyDescent="0.2">
      <c r="A44" s="46">
        <v>44868</v>
      </c>
      <c r="B44" s="11" t="s">
        <v>522</v>
      </c>
      <c r="C44" s="7"/>
      <c r="D44" s="7">
        <v>2192.88</v>
      </c>
      <c r="E44" s="7">
        <f t="shared" si="2"/>
        <v>2192.88</v>
      </c>
      <c r="G44" s="66">
        <v>45167</v>
      </c>
      <c r="H44" s="54" t="s">
        <v>965</v>
      </c>
      <c r="I44" s="7">
        <v>1631.45</v>
      </c>
      <c r="J44" s="7"/>
      <c r="K44" s="7">
        <f t="shared" si="3"/>
        <v>0</v>
      </c>
    </row>
    <row r="45" spans="1:11" x14ac:dyDescent="0.2">
      <c r="A45" s="46">
        <v>44895</v>
      </c>
      <c r="B45" s="11" t="s">
        <v>469</v>
      </c>
      <c r="C45" s="7">
        <v>2192.88</v>
      </c>
      <c r="D45" s="7"/>
      <c r="E45" s="7">
        <f t="shared" si="2"/>
        <v>0</v>
      </c>
      <c r="G45" s="66">
        <v>45202</v>
      </c>
      <c r="H45" s="54" t="s">
        <v>1003</v>
      </c>
      <c r="I45" s="7"/>
      <c r="J45" s="7">
        <v>5000</v>
      </c>
      <c r="K45" s="7">
        <f t="shared" si="3"/>
        <v>5000</v>
      </c>
    </row>
    <row r="46" spans="1:11" x14ac:dyDescent="0.2">
      <c r="A46" s="46">
        <v>44902</v>
      </c>
      <c r="B46" s="11" t="s">
        <v>613</v>
      </c>
      <c r="C46" s="7"/>
      <c r="D46" s="7">
        <v>4530.03</v>
      </c>
      <c r="E46" s="7">
        <f t="shared" si="2"/>
        <v>4530.03</v>
      </c>
      <c r="G46" s="66">
        <v>45205</v>
      </c>
      <c r="H46" s="54" t="s">
        <v>1005</v>
      </c>
      <c r="I46" s="7">
        <v>5000</v>
      </c>
      <c r="J46" s="7"/>
      <c r="K46" s="7">
        <f t="shared" si="3"/>
        <v>0</v>
      </c>
    </row>
    <row r="47" spans="1:11" x14ac:dyDescent="0.2">
      <c r="A47" s="66">
        <v>44922</v>
      </c>
      <c r="B47" s="11" t="s">
        <v>639</v>
      </c>
      <c r="C47" s="7">
        <v>4530.03</v>
      </c>
      <c r="D47" s="7"/>
      <c r="E47" s="7">
        <f t="shared" si="2"/>
        <v>0</v>
      </c>
      <c r="G47" s="66">
        <v>45205</v>
      </c>
      <c r="H47" s="54" t="s">
        <v>1006</v>
      </c>
      <c r="I47" s="7">
        <v>2423.5</v>
      </c>
      <c r="J47" s="7"/>
      <c r="K47" s="7">
        <f t="shared" si="3"/>
        <v>-2423.5</v>
      </c>
    </row>
    <row r="48" spans="1:11" x14ac:dyDescent="0.2">
      <c r="A48" s="66">
        <v>44931</v>
      </c>
      <c r="B48" s="11" t="s">
        <v>656</v>
      </c>
      <c r="C48" s="7"/>
      <c r="D48" s="7">
        <v>5148.3100000000004</v>
      </c>
      <c r="E48" s="7">
        <f t="shared" si="2"/>
        <v>5148.3100000000004</v>
      </c>
      <c r="G48" s="66">
        <v>45205</v>
      </c>
      <c r="H48" s="54" t="s">
        <v>1007</v>
      </c>
      <c r="I48" s="7"/>
      <c r="J48" s="7">
        <v>1097.1099999999999</v>
      </c>
      <c r="K48" s="7">
        <f t="shared" si="3"/>
        <v>-1326.39</v>
      </c>
    </row>
    <row r="49" spans="1:11" x14ac:dyDescent="0.2">
      <c r="A49" s="205"/>
      <c r="B49" s="203" t="s">
        <v>692</v>
      </c>
      <c r="C49" s="204">
        <f>SUM(C21:C48)</f>
        <v>27281.64</v>
      </c>
      <c r="D49" s="204">
        <f>SUM(D21:D48)</f>
        <v>32429.95</v>
      </c>
      <c r="E49" s="204">
        <f>D49-C49</f>
        <v>5148.3100000000013</v>
      </c>
      <c r="G49" s="66">
        <v>45216.333831018521</v>
      </c>
      <c r="H49" s="54" t="s">
        <v>1015</v>
      </c>
      <c r="I49" s="7"/>
      <c r="J49" s="7">
        <v>1631.45</v>
      </c>
      <c r="K49" s="7">
        <f t="shared" si="3"/>
        <v>305.05999999999995</v>
      </c>
    </row>
    <row r="50" spans="1:11" x14ac:dyDescent="0.2">
      <c r="A50" s="46"/>
      <c r="B50" s="54" t="s">
        <v>56</v>
      </c>
      <c r="C50" s="7"/>
      <c r="D50" s="7">
        <f>E49</f>
        <v>5148.3100000000013</v>
      </c>
      <c r="E50" s="60"/>
      <c r="G50" s="66">
        <v>45230</v>
      </c>
      <c r="H50" s="54" t="s">
        <v>1034</v>
      </c>
      <c r="I50" s="7"/>
      <c r="J50" s="7">
        <v>1631.45</v>
      </c>
      <c r="K50" s="7">
        <f t="shared" si="3"/>
        <v>1936.51</v>
      </c>
    </row>
    <row r="51" spans="1:11" x14ac:dyDescent="0.2">
      <c r="A51" s="46">
        <v>44956</v>
      </c>
      <c r="B51" s="54" t="s">
        <v>689</v>
      </c>
      <c r="C51" s="7">
        <v>2501.92</v>
      </c>
      <c r="D51" s="7"/>
      <c r="E51" s="7">
        <f>D50+D51-C51</f>
        <v>2646.3900000000012</v>
      </c>
      <c r="F51" s="47"/>
      <c r="G51" s="66">
        <v>45232</v>
      </c>
      <c r="H51" s="54" t="s">
        <v>1037</v>
      </c>
      <c r="I51" s="7">
        <v>1936.51</v>
      </c>
      <c r="J51" s="7"/>
      <c r="K51" s="7">
        <f t="shared" si="3"/>
        <v>0</v>
      </c>
    </row>
    <row r="52" spans="1:11" x14ac:dyDescent="0.2">
      <c r="A52" s="46">
        <v>44956</v>
      </c>
      <c r="B52" s="54" t="s">
        <v>690</v>
      </c>
      <c r="C52" s="7">
        <v>1571.54</v>
      </c>
      <c r="D52" s="7"/>
      <c r="E52" s="7">
        <f t="shared" ref="E52:E69" si="4">E51+D52-C52</f>
        <v>1074.8500000000013</v>
      </c>
      <c r="G52" s="66">
        <v>45246</v>
      </c>
      <c r="H52" s="54" t="s">
        <v>1043</v>
      </c>
      <c r="I52" s="7"/>
      <c r="J52" s="7">
        <v>1332.1</v>
      </c>
      <c r="K52" s="7">
        <f t="shared" si="3"/>
        <v>1332.1</v>
      </c>
    </row>
    <row r="53" spans="1:11" x14ac:dyDescent="0.2">
      <c r="A53" s="46">
        <v>44967</v>
      </c>
      <c r="B53" s="54" t="s">
        <v>702</v>
      </c>
      <c r="C53" s="7"/>
      <c r="D53" s="7">
        <v>392.38</v>
      </c>
      <c r="E53" s="7">
        <f t="shared" si="4"/>
        <v>1467.2300000000014</v>
      </c>
      <c r="G53" s="66"/>
      <c r="H53" s="54"/>
      <c r="I53" s="7"/>
      <c r="J53" s="7"/>
      <c r="K53" s="7"/>
    </row>
    <row r="54" spans="1:11" x14ac:dyDescent="0.2">
      <c r="A54" s="46">
        <v>44987</v>
      </c>
      <c r="B54" s="54" t="s">
        <v>746</v>
      </c>
      <c r="C54" s="7">
        <v>1467.2300000000014</v>
      </c>
      <c r="D54" s="7"/>
      <c r="E54" s="7">
        <f t="shared" si="4"/>
        <v>0</v>
      </c>
      <c r="G54" s="66"/>
      <c r="H54" s="54"/>
      <c r="I54" s="7"/>
      <c r="J54" s="7"/>
      <c r="K54" s="7"/>
    </row>
    <row r="55" spans="1:11" x14ac:dyDescent="0.2">
      <c r="A55" s="66">
        <v>44994</v>
      </c>
      <c r="B55" s="11" t="s">
        <v>761</v>
      </c>
      <c r="C55" s="7"/>
      <c r="D55" s="7">
        <v>834.75</v>
      </c>
      <c r="E55" s="7">
        <f t="shared" si="4"/>
        <v>834.75</v>
      </c>
      <c r="G55" s="66"/>
      <c r="H55" s="54"/>
      <c r="I55" s="7"/>
      <c r="J55" s="7"/>
      <c r="K55" s="7"/>
    </row>
    <row r="56" spans="1:11" x14ac:dyDescent="0.2">
      <c r="A56" s="66">
        <v>45026</v>
      </c>
      <c r="B56" s="11" t="s">
        <v>776</v>
      </c>
      <c r="C56" s="7"/>
      <c r="D56" s="7">
        <v>2586.63</v>
      </c>
      <c r="E56" s="7">
        <f t="shared" si="4"/>
        <v>3421.38</v>
      </c>
      <c r="G56" s="66"/>
      <c r="H56" s="54"/>
      <c r="I56" s="7"/>
      <c r="J56" s="7"/>
      <c r="K56" s="7"/>
    </row>
    <row r="57" spans="1:11" x14ac:dyDescent="0.2">
      <c r="A57" s="66">
        <v>45026</v>
      </c>
      <c r="B57" s="11" t="s">
        <v>469</v>
      </c>
      <c r="C57" s="7">
        <v>3421.38</v>
      </c>
      <c r="D57" s="7"/>
      <c r="E57" s="7">
        <f t="shared" si="4"/>
        <v>0</v>
      </c>
      <c r="G57" s="66"/>
      <c r="H57" s="54"/>
      <c r="I57" s="7"/>
      <c r="J57" s="7"/>
      <c r="K57" s="7"/>
    </row>
    <row r="58" spans="1:11" x14ac:dyDescent="0.2">
      <c r="A58" s="66">
        <v>45058</v>
      </c>
      <c r="B58" s="11" t="s">
        <v>828</v>
      </c>
      <c r="C58" s="7"/>
      <c r="D58" s="7">
        <v>2822.66</v>
      </c>
      <c r="E58" s="7">
        <f t="shared" si="4"/>
        <v>2822.66</v>
      </c>
      <c r="G58" s="66"/>
      <c r="H58" s="54"/>
      <c r="I58" s="7"/>
      <c r="J58" s="7"/>
      <c r="K58" s="7"/>
    </row>
    <row r="59" spans="1:11" x14ac:dyDescent="0.2">
      <c r="A59" s="66">
        <v>45077</v>
      </c>
      <c r="B59" s="11" t="s">
        <v>406</v>
      </c>
      <c r="C59" s="7">
        <v>4878.71</v>
      </c>
      <c r="D59" s="7"/>
      <c r="E59" s="7">
        <f t="shared" si="4"/>
        <v>-2056.0500000000002</v>
      </c>
      <c r="G59" s="66"/>
      <c r="H59" s="54"/>
      <c r="I59" s="7"/>
      <c r="J59" s="7"/>
      <c r="K59" s="7"/>
    </row>
    <row r="60" spans="1:11" x14ac:dyDescent="0.2">
      <c r="A60" s="66">
        <v>45089</v>
      </c>
      <c r="B60" s="11" t="s">
        <v>868</v>
      </c>
      <c r="C60" s="7"/>
      <c r="D60" s="7">
        <v>2367.9699999999998</v>
      </c>
      <c r="E60" s="7">
        <f t="shared" si="4"/>
        <v>311.91999999999962</v>
      </c>
      <c r="G60" s="66"/>
      <c r="H60" s="54"/>
      <c r="I60" s="7"/>
      <c r="J60" s="7"/>
      <c r="K60" s="7"/>
    </row>
    <row r="61" spans="1:11" x14ac:dyDescent="0.2">
      <c r="A61" s="66">
        <v>45107</v>
      </c>
      <c r="B61" s="11" t="s">
        <v>469</v>
      </c>
      <c r="C61" s="7">
        <v>311.92</v>
      </c>
      <c r="D61" s="7"/>
      <c r="E61" s="7">
        <f t="shared" si="4"/>
        <v>0</v>
      </c>
      <c r="G61" s="66"/>
      <c r="H61" s="54"/>
      <c r="I61" s="7"/>
      <c r="J61" s="7"/>
      <c r="K61" s="7"/>
    </row>
    <row r="62" spans="1:11" x14ac:dyDescent="0.2">
      <c r="A62" s="66">
        <v>45121</v>
      </c>
      <c r="B62" s="11" t="s">
        <v>900</v>
      </c>
      <c r="C62" s="7"/>
      <c r="D62" s="7">
        <v>1752.26</v>
      </c>
      <c r="E62" s="7">
        <f t="shared" si="4"/>
        <v>1752.26</v>
      </c>
      <c r="G62" s="66"/>
      <c r="H62" s="54"/>
      <c r="I62" s="7"/>
      <c r="J62" s="7"/>
      <c r="K62" s="7"/>
    </row>
    <row r="63" spans="1:11" x14ac:dyDescent="0.2">
      <c r="A63" s="66">
        <v>45133</v>
      </c>
      <c r="B63" s="11" t="s">
        <v>469</v>
      </c>
      <c r="C63" s="7">
        <v>1131.3900000000001</v>
      </c>
      <c r="D63" s="7"/>
      <c r="E63" s="7">
        <f t="shared" si="4"/>
        <v>620.86999999999989</v>
      </c>
      <c r="G63" s="66"/>
      <c r="H63" s="54"/>
      <c r="I63" s="7"/>
      <c r="J63" s="7"/>
      <c r="K63" s="7"/>
    </row>
    <row r="64" spans="1:11" x14ac:dyDescent="0.2">
      <c r="A64" s="66">
        <v>45152</v>
      </c>
      <c r="B64" s="11" t="s">
        <v>932</v>
      </c>
      <c r="C64" s="7"/>
      <c r="D64" s="7">
        <v>264.2</v>
      </c>
      <c r="E64" s="7">
        <f t="shared" si="4"/>
        <v>885.06999999999994</v>
      </c>
      <c r="G64" s="66"/>
      <c r="H64" s="54"/>
      <c r="I64" s="7"/>
      <c r="J64" s="7"/>
      <c r="K64" s="7"/>
    </row>
    <row r="65" spans="1:12" x14ac:dyDescent="0.2">
      <c r="A65" s="66">
        <v>45180</v>
      </c>
      <c r="B65" s="11" t="s">
        <v>976</v>
      </c>
      <c r="C65" s="7">
        <v>885.06999999999994</v>
      </c>
      <c r="D65" s="7"/>
      <c r="E65" s="7">
        <f t="shared" si="4"/>
        <v>0</v>
      </c>
      <c r="G65" s="66"/>
      <c r="H65" s="54"/>
      <c r="I65" s="7"/>
      <c r="J65" s="7"/>
      <c r="K65" s="7"/>
    </row>
    <row r="66" spans="1:12" x14ac:dyDescent="0.2">
      <c r="A66" s="66">
        <v>45184</v>
      </c>
      <c r="B66" s="11" t="s">
        <v>981</v>
      </c>
      <c r="C66" s="7"/>
      <c r="D66" s="7">
        <v>39.89</v>
      </c>
      <c r="E66" s="7">
        <f t="shared" si="4"/>
        <v>39.89</v>
      </c>
      <c r="G66" s="66"/>
      <c r="H66" s="54"/>
      <c r="I66" s="7"/>
      <c r="J66" s="7"/>
      <c r="K66" s="7"/>
    </row>
    <row r="67" spans="1:12" x14ac:dyDescent="0.2">
      <c r="A67" s="66">
        <v>45224</v>
      </c>
      <c r="B67" s="11" t="s">
        <v>1020</v>
      </c>
      <c r="C67" s="7"/>
      <c r="D67" s="7">
        <v>2675.05</v>
      </c>
      <c r="E67" s="7">
        <f t="shared" si="4"/>
        <v>2714.94</v>
      </c>
      <c r="G67" s="66"/>
      <c r="H67" s="54"/>
      <c r="I67" s="7"/>
      <c r="J67" s="7"/>
      <c r="K67" s="7"/>
    </row>
    <row r="68" spans="1:12" x14ac:dyDescent="0.2">
      <c r="A68" s="66">
        <v>45232</v>
      </c>
      <c r="B68" s="11" t="s">
        <v>1036</v>
      </c>
      <c r="C68" s="7">
        <v>2714.94</v>
      </c>
      <c r="D68" s="7"/>
      <c r="E68" s="7">
        <f t="shared" si="4"/>
        <v>0</v>
      </c>
      <c r="G68" s="66"/>
      <c r="H68" s="54"/>
      <c r="I68" s="7"/>
      <c r="J68" s="7"/>
      <c r="K68" s="7"/>
    </row>
    <row r="69" spans="1:12" x14ac:dyDescent="0.2">
      <c r="A69" s="66">
        <v>45245</v>
      </c>
      <c r="B69" s="11" t="s">
        <v>1051</v>
      </c>
      <c r="C69" s="7"/>
      <c r="D69" s="7">
        <v>2864.25</v>
      </c>
      <c r="E69" s="7">
        <f t="shared" si="4"/>
        <v>2864.25</v>
      </c>
      <c r="G69" s="66"/>
      <c r="H69" s="54"/>
      <c r="I69" s="7"/>
      <c r="J69" s="7"/>
      <c r="K69" s="7"/>
    </row>
    <row r="70" spans="1:12" x14ac:dyDescent="0.2">
      <c r="A70" s="66"/>
      <c r="B70" s="11"/>
      <c r="C70" s="7"/>
      <c r="D70" s="7"/>
      <c r="E70" s="7"/>
      <c r="G70" s="66"/>
      <c r="H70" s="54"/>
      <c r="I70" s="7"/>
      <c r="J70" s="7"/>
      <c r="K70" s="7"/>
    </row>
    <row r="71" spans="1:12" x14ac:dyDescent="0.2">
      <c r="A71" s="66"/>
      <c r="B71" s="11"/>
      <c r="C71" s="7"/>
      <c r="D71" s="7"/>
      <c r="E71" s="7"/>
      <c r="G71" s="66"/>
      <c r="H71" s="54"/>
      <c r="I71" s="7"/>
      <c r="J71" s="7"/>
      <c r="K71" s="7"/>
    </row>
    <row r="72" spans="1:12" x14ac:dyDescent="0.2">
      <c r="A72" s="66"/>
      <c r="B72" s="11"/>
      <c r="C72" s="7"/>
      <c r="D72" s="7"/>
      <c r="E72" s="7"/>
      <c r="G72" s="66"/>
      <c r="H72" s="54"/>
      <c r="I72" s="7"/>
      <c r="J72" s="7"/>
      <c r="K72" s="7"/>
    </row>
    <row r="73" spans="1:12" x14ac:dyDescent="0.2">
      <c r="A73" s="66"/>
      <c r="B73" s="11"/>
      <c r="C73" s="7"/>
      <c r="D73" s="7"/>
      <c r="E73" s="7"/>
      <c r="G73" s="66"/>
      <c r="H73" s="54"/>
      <c r="I73" s="7"/>
      <c r="J73" s="7"/>
      <c r="K73" s="7"/>
    </row>
    <row r="74" spans="1:12" x14ac:dyDescent="0.2">
      <c r="A74" s="66"/>
      <c r="B74" s="11"/>
      <c r="C74" s="7"/>
      <c r="D74" s="7"/>
      <c r="E74" s="7"/>
      <c r="G74" s="66"/>
      <c r="H74" s="54"/>
      <c r="I74" s="7"/>
      <c r="J74" s="7"/>
      <c r="K74" s="7"/>
    </row>
    <row r="75" spans="1:12" x14ac:dyDescent="0.2">
      <c r="A75" s="20"/>
      <c r="B75" s="11"/>
      <c r="C75" s="7"/>
      <c r="D75" s="7"/>
      <c r="E75" s="7"/>
      <c r="G75" s="46"/>
      <c r="H75" s="11"/>
      <c r="I75" s="7"/>
      <c r="J75" s="7"/>
      <c r="K75" s="7"/>
    </row>
    <row r="76" spans="1:12" s="206" customFormat="1" x14ac:dyDescent="0.2">
      <c r="A76" s="53"/>
      <c r="B76" s="53"/>
      <c r="C76" s="204">
        <f>SUM(C50:C75)</f>
        <v>18884.100000000002</v>
      </c>
      <c r="D76" s="204">
        <f>SUM(D50:D75)</f>
        <v>21748.350000000002</v>
      </c>
      <c r="E76" s="204">
        <f>D76-C76</f>
        <v>2864.25</v>
      </c>
      <c r="F76"/>
      <c r="G76" s="53"/>
      <c r="H76" s="53"/>
      <c r="I76" s="204">
        <f>SUM(I27:I75)</f>
        <v>27215.69</v>
      </c>
      <c r="J76" s="204">
        <f>SUM(J27:J75)</f>
        <v>28547.789999999994</v>
      </c>
      <c r="K76" s="204">
        <f>J76-I76</f>
        <v>1332.0999999999949</v>
      </c>
      <c r="L76"/>
    </row>
    <row r="97" spans="6:6" x14ac:dyDescent="0.2">
      <c r="F97" s="206"/>
    </row>
    <row r="120" spans="7:12" x14ac:dyDescent="0.2">
      <c r="G120" s="206"/>
      <c r="H120" s="206"/>
      <c r="I120" s="206"/>
      <c r="J120" s="206"/>
      <c r="K120" s="206"/>
      <c r="L120" s="206"/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pane ySplit="4" topLeftCell="A5" activePane="bottomLeft" state="frozen"/>
      <selection activeCell="H40" sqref="H40"/>
      <selection pane="bottomLeft"/>
    </sheetView>
  </sheetViews>
  <sheetFormatPr defaultRowHeight="14.25" x14ac:dyDescent="0.2"/>
  <cols>
    <col min="1" max="1" width="12.625" style="92" customWidth="1"/>
    <col min="2" max="2" width="30.625" style="92" customWidth="1"/>
    <col min="3" max="5" width="10.625" style="92" customWidth="1"/>
    <col min="6" max="16384" width="9" style="92"/>
  </cols>
  <sheetData>
    <row r="1" spans="1:5" s="58" customFormat="1" x14ac:dyDescent="0.2">
      <c r="A1" s="151" t="s">
        <v>683</v>
      </c>
      <c r="B1" s="264" t="s">
        <v>8</v>
      </c>
      <c r="C1" s="264"/>
      <c r="D1" s="264"/>
      <c r="E1" s="204">
        <f>E26</f>
        <v>8042.4299999999985</v>
      </c>
    </row>
    <row r="3" spans="1:5" ht="18.75" x14ac:dyDescent="0.2">
      <c r="A3" s="90" t="s">
        <v>0</v>
      </c>
      <c r="B3" s="91"/>
      <c r="C3" s="75"/>
      <c r="D3" s="75"/>
      <c r="E3" s="75"/>
    </row>
    <row r="4" spans="1:5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</row>
    <row r="5" spans="1:5" x14ac:dyDescent="0.2">
      <c r="A5" s="46"/>
      <c r="B5" s="54" t="s">
        <v>56</v>
      </c>
      <c r="C5" s="7">
        <v>0</v>
      </c>
      <c r="D5" s="7">
        <v>0</v>
      </c>
      <c r="E5" s="60"/>
    </row>
    <row r="6" spans="1:5" x14ac:dyDescent="0.2">
      <c r="A6" s="96">
        <v>44967</v>
      </c>
      <c r="B6" s="100" t="s">
        <v>704</v>
      </c>
      <c r="C6" s="82"/>
      <c r="D6" s="82">
        <v>104.39</v>
      </c>
      <c r="E6" s="7">
        <f>D5+D6-C6</f>
        <v>104.39</v>
      </c>
    </row>
    <row r="7" spans="1:5" x14ac:dyDescent="0.2">
      <c r="A7" s="96">
        <v>44994</v>
      </c>
      <c r="B7" s="100" t="s">
        <v>763</v>
      </c>
      <c r="C7" s="82"/>
      <c r="D7" s="82">
        <v>890.37</v>
      </c>
      <c r="E7" s="7">
        <f t="shared" ref="E7:E20" si="0">E6+D7-C7</f>
        <v>994.76</v>
      </c>
    </row>
    <row r="8" spans="1:5" x14ac:dyDescent="0.2">
      <c r="A8" s="96">
        <v>45026</v>
      </c>
      <c r="B8" s="100" t="s">
        <v>780</v>
      </c>
      <c r="C8" s="82"/>
      <c r="D8" s="82">
        <v>2936.8</v>
      </c>
      <c r="E8" s="7">
        <f t="shared" si="0"/>
        <v>3931.5600000000004</v>
      </c>
    </row>
    <row r="9" spans="1:5" x14ac:dyDescent="0.2">
      <c r="A9" s="105">
        <v>45058</v>
      </c>
      <c r="B9" s="100" t="s">
        <v>831</v>
      </c>
      <c r="C9" s="82"/>
      <c r="D9" s="82">
        <v>1349.5</v>
      </c>
      <c r="E9" s="7">
        <f t="shared" si="0"/>
        <v>5281.06</v>
      </c>
    </row>
    <row r="10" spans="1:5" x14ac:dyDescent="0.2">
      <c r="A10" s="105">
        <v>45089</v>
      </c>
      <c r="B10" s="100" t="s">
        <v>870</v>
      </c>
      <c r="C10" s="82"/>
      <c r="D10" s="82">
        <v>2500.2800000000002</v>
      </c>
      <c r="E10" s="7">
        <f t="shared" si="0"/>
        <v>7781.34</v>
      </c>
    </row>
    <row r="11" spans="1:5" x14ac:dyDescent="0.2">
      <c r="A11" s="105">
        <v>45107</v>
      </c>
      <c r="B11" s="106" t="s">
        <v>888</v>
      </c>
      <c r="C11" s="82">
        <v>7781.34</v>
      </c>
      <c r="D11" s="82"/>
      <c r="E11" s="7">
        <f t="shared" si="0"/>
        <v>0</v>
      </c>
    </row>
    <row r="12" spans="1:5" x14ac:dyDescent="0.2">
      <c r="A12" s="105">
        <v>45121</v>
      </c>
      <c r="B12" s="165" t="s">
        <v>902</v>
      </c>
      <c r="C12" s="82"/>
      <c r="D12" s="82">
        <v>3059.36</v>
      </c>
      <c r="E12" s="7">
        <f t="shared" si="0"/>
        <v>3059.36</v>
      </c>
    </row>
    <row r="13" spans="1:5" x14ac:dyDescent="0.2">
      <c r="A13" s="105">
        <v>45134</v>
      </c>
      <c r="B13" s="106" t="s">
        <v>919</v>
      </c>
      <c r="C13" s="82">
        <v>1059.3599999999999</v>
      </c>
      <c r="D13" s="82"/>
      <c r="E13" s="7">
        <f t="shared" si="0"/>
        <v>2000.0000000000002</v>
      </c>
    </row>
    <row r="14" spans="1:5" x14ac:dyDescent="0.2">
      <c r="A14" s="105">
        <v>45134</v>
      </c>
      <c r="B14" s="106" t="s">
        <v>920</v>
      </c>
      <c r="C14" s="82">
        <v>2000</v>
      </c>
      <c r="D14" s="82"/>
      <c r="E14" s="7">
        <f t="shared" si="0"/>
        <v>0</v>
      </c>
    </row>
    <row r="15" spans="1:5" x14ac:dyDescent="0.2">
      <c r="A15" s="105">
        <v>45152</v>
      </c>
      <c r="B15" s="165" t="s">
        <v>936</v>
      </c>
      <c r="C15" s="82"/>
      <c r="D15" s="82">
        <v>1965.98</v>
      </c>
      <c r="E15" s="7">
        <f t="shared" si="0"/>
        <v>1965.98</v>
      </c>
    </row>
    <row r="16" spans="1:5" x14ac:dyDescent="0.2">
      <c r="A16" s="105">
        <v>45156</v>
      </c>
      <c r="B16" s="165" t="s">
        <v>956</v>
      </c>
      <c r="C16" s="82"/>
      <c r="D16" s="82">
        <v>150</v>
      </c>
      <c r="E16" s="7">
        <f t="shared" si="0"/>
        <v>2115.98</v>
      </c>
    </row>
    <row r="17" spans="1:5" x14ac:dyDescent="0.2">
      <c r="A17" s="105">
        <v>45184</v>
      </c>
      <c r="B17" s="165" t="s">
        <v>984</v>
      </c>
      <c r="C17" s="82"/>
      <c r="D17" s="82">
        <v>323.85000000000002</v>
      </c>
      <c r="E17" s="7">
        <f t="shared" si="0"/>
        <v>2439.83</v>
      </c>
    </row>
    <row r="18" spans="1:5" x14ac:dyDescent="0.2">
      <c r="A18" s="105">
        <v>45202</v>
      </c>
      <c r="B18" s="106" t="s">
        <v>997</v>
      </c>
      <c r="C18" s="82">
        <v>2439.83</v>
      </c>
      <c r="D18" s="82"/>
      <c r="E18" s="7">
        <f t="shared" si="0"/>
        <v>0</v>
      </c>
    </row>
    <row r="19" spans="1:5" x14ac:dyDescent="0.2">
      <c r="A19" s="105">
        <v>45224</v>
      </c>
      <c r="B19" s="165" t="s">
        <v>1023</v>
      </c>
      <c r="C19" s="82"/>
      <c r="D19" s="82">
        <v>1167.92</v>
      </c>
      <c r="E19" s="7">
        <f t="shared" si="0"/>
        <v>1167.92</v>
      </c>
    </row>
    <row r="20" spans="1:5" x14ac:dyDescent="0.2">
      <c r="A20" s="105">
        <v>45245</v>
      </c>
      <c r="B20" s="165" t="s">
        <v>1054</v>
      </c>
      <c r="C20" s="82"/>
      <c r="D20" s="82">
        <v>6874.51</v>
      </c>
      <c r="E20" s="7">
        <f t="shared" si="0"/>
        <v>8042.43</v>
      </c>
    </row>
    <row r="21" spans="1:5" x14ac:dyDescent="0.2">
      <c r="A21" s="105"/>
      <c r="B21" s="106"/>
      <c r="C21" s="82"/>
      <c r="D21" s="82"/>
      <c r="E21" s="7"/>
    </row>
    <row r="22" spans="1:5" x14ac:dyDescent="0.2">
      <c r="A22" s="105"/>
      <c r="B22" s="106"/>
      <c r="C22" s="82"/>
      <c r="D22" s="82"/>
      <c r="E22" s="7"/>
    </row>
    <row r="23" spans="1:5" x14ac:dyDescent="0.2">
      <c r="A23" s="105"/>
      <c r="B23" s="106"/>
      <c r="C23" s="82"/>
      <c r="D23" s="82"/>
      <c r="E23" s="7"/>
    </row>
    <row r="24" spans="1:5" x14ac:dyDescent="0.2">
      <c r="A24" s="105"/>
      <c r="B24" s="106"/>
      <c r="C24" s="82"/>
      <c r="D24" s="82"/>
      <c r="E24" s="82"/>
    </row>
    <row r="25" spans="1:5" x14ac:dyDescent="0.2">
      <c r="A25" s="105"/>
      <c r="B25" s="106"/>
      <c r="C25" s="82"/>
      <c r="D25" s="82"/>
      <c r="E25" s="82"/>
    </row>
    <row r="26" spans="1:5" x14ac:dyDescent="0.2">
      <c r="A26" s="108"/>
      <c r="B26" s="108"/>
      <c r="C26" s="208">
        <f>SUM(C5:C25)</f>
        <v>13280.53</v>
      </c>
      <c r="D26" s="208">
        <f>SUM(D5:D25)</f>
        <v>21322.959999999999</v>
      </c>
      <c r="E26" s="208">
        <f>D26-C26</f>
        <v>8042.4299999999985</v>
      </c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pane ySplit="4" topLeftCell="A5" activePane="bottomLeft" state="frozen"/>
      <selection activeCell="H40" sqref="H40"/>
      <selection pane="bottomLeft"/>
    </sheetView>
  </sheetViews>
  <sheetFormatPr defaultRowHeight="14.25" x14ac:dyDescent="0.2"/>
  <cols>
    <col min="1" max="1" width="12.625" style="92" customWidth="1"/>
    <col min="2" max="2" width="30.625" style="92" customWidth="1"/>
    <col min="3" max="5" width="10.625" style="92" customWidth="1"/>
    <col min="6" max="16384" width="9" style="92"/>
  </cols>
  <sheetData>
    <row r="1" spans="1:5" s="58" customFormat="1" ht="15.75" x14ac:dyDescent="0.2">
      <c r="A1" s="249" t="s">
        <v>1009</v>
      </c>
      <c r="B1" s="264" t="s">
        <v>8</v>
      </c>
      <c r="C1" s="264"/>
      <c r="D1" s="264"/>
      <c r="E1" s="204">
        <f>E22</f>
        <v>184.52</v>
      </c>
    </row>
    <row r="3" spans="1:5" ht="18.75" x14ac:dyDescent="0.2">
      <c r="A3" s="90" t="s">
        <v>0</v>
      </c>
      <c r="B3" s="91"/>
      <c r="C3" s="75"/>
      <c r="D3" s="75"/>
      <c r="E3" s="75"/>
    </row>
    <row r="4" spans="1:5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</row>
    <row r="5" spans="1:5" x14ac:dyDescent="0.2">
      <c r="A5" s="46"/>
      <c r="B5" s="54" t="s">
        <v>56</v>
      </c>
      <c r="C5" s="7">
        <v>0</v>
      </c>
      <c r="D5" s="7">
        <v>0</v>
      </c>
      <c r="E5" s="60"/>
    </row>
    <row r="6" spans="1:5" x14ac:dyDescent="0.2">
      <c r="A6" s="96">
        <v>45245</v>
      </c>
      <c r="B6" s="100" t="s">
        <v>1050</v>
      </c>
      <c r="C6" s="82"/>
      <c r="D6" s="82">
        <v>184.52</v>
      </c>
      <c r="E6" s="7">
        <f>D5+D6-C6</f>
        <v>184.52</v>
      </c>
    </row>
    <row r="7" spans="1:5" x14ac:dyDescent="0.2">
      <c r="A7" s="96"/>
      <c r="B7" s="100"/>
      <c r="C7" s="82"/>
      <c r="D7" s="82"/>
      <c r="E7" s="7">
        <f t="shared" ref="E7:E18" si="0">E6+D7-C7</f>
        <v>184.52</v>
      </c>
    </row>
    <row r="8" spans="1:5" x14ac:dyDescent="0.2">
      <c r="A8" s="96"/>
      <c r="B8" s="100"/>
      <c r="C8" s="82"/>
      <c r="D8" s="82"/>
      <c r="E8" s="7">
        <f t="shared" si="0"/>
        <v>184.52</v>
      </c>
    </row>
    <row r="9" spans="1:5" x14ac:dyDescent="0.2">
      <c r="A9" s="105"/>
      <c r="B9" s="100"/>
      <c r="C9" s="82"/>
      <c r="D9" s="82"/>
      <c r="E9" s="7">
        <f t="shared" si="0"/>
        <v>184.52</v>
      </c>
    </row>
    <row r="10" spans="1:5" x14ac:dyDescent="0.2">
      <c r="A10" s="105"/>
      <c r="B10" s="100"/>
      <c r="C10" s="82"/>
      <c r="D10" s="82"/>
      <c r="E10" s="7">
        <f t="shared" si="0"/>
        <v>184.52</v>
      </c>
    </row>
    <row r="11" spans="1:5" x14ac:dyDescent="0.2">
      <c r="A11" s="105"/>
      <c r="B11" s="106"/>
      <c r="C11" s="82"/>
      <c r="D11" s="82"/>
      <c r="E11" s="7">
        <f t="shared" si="0"/>
        <v>184.52</v>
      </c>
    </row>
    <row r="12" spans="1:5" x14ac:dyDescent="0.2">
      <c r="A12" s="105"/>
      <c r="B12" s="165"/>
      <c r="C12" s="82"/>
      <c r="D12" s="82"/>
      <c r="E12" s="7">
        <f t="shared" si="0"/>
        <v>184.52</v>
      </c>
    </row>
    <row r="13" spans="1:5" x14ac:dyDescent="0.2">
      <c r="A13" s="105"/>
      <c r="B13" s="106"/>
      <c r="C13" s="82"/>
      <c r="D13" s="82"/>
      <c r="E13" s="7">
        <f t="shared" si="0"/>
        <v>184.52</v>
      </c>
    </row>
    <row r="14" spans="1:5" x14ac:dyDescent="0.2">
      <c r="A14" s="105"/>
      <c r="B14" s="106"/>
      <c r="C14" s="82"/>
      <c r="D14" s="82"/>
      <c r="E14" s="7">
        <f t="shared" si="0"/>
        <v>184.52</v>
      </c>
    </row>
    <row r="15" spans="1:5" x14ac:dyDescent="0.2">
      <c r="A15" s="105"/>
      <c r="B15" s="165"/>
      <c r="C15" s="82"/>
      <c r="D15" s="82"/>
      <c r="E15" s="7">
        <f t="shared" si="0"/>
        <v>184.52</v>
      </c>
    </row>
    <row r="16" spans="1:5" x14ac:dyDescent="0.2">
      <c r="A16" s="105"/>
      <c r="B16" s="165"/>
      <c r="C16" s="82"/>
      <c r="D16" s="82"/>
      <c r="E16" s="7">
        <f t="shared" si="0"/>
        <v>184.52</v>
      </c>
    </row>
    <row r="17" spans="1:5" x14ac:dyDescent="0.2">
      <c r="A17" s="105"/>
      <c r="B17" s="165"/>
      <c r="C17" s="82"/>
      <c r="D17" s="82"/>
      <c r="E17" s="7">
        <f t="shared" si="0"/>
        <v>184.52</v>
      </c>
    </row>
    <row r="18" spans="1:5" x14ac:dyDescent="0.2">
      <c r="A18" s="105"/>
      <c r="B18" s="106"/>
      <c r="C18" s="82"/>
      <c r="D18" s="82"/>
      <c r="E18" s="7">
        <f t="shared" si="0"/>
        <v>184.52</v>
      </c>
    </row>
    <row r="19" spans="1:5" x14ac:dyDescent="0.2">
      <c r="A19" s="105"/>
      <c r="B19" s="106"/>
      <c r="C19" s="82"/>
      <c r="D19" s="82"/>
      <c r="E19" s="7"/>
    </row>
    <row r="20" spans="1:5" x14ac:dyDescent="0.2">
      <c r="A20" s="105"/>
      <c r="B20" s="106"/>
      <c r="C20" s="82"/>
      <c r="D20" s="82"/>
      <c r="E20" s="82"/>
    </row>
    <row r="21" spans="1:5" x14ac:dyDescent="0.2">
      <c r="A21" s="105"/>
      <c r="B21" s="106"/>
      <c r="C21" s="82"/>
      <c r="D21" s="82"/>
      <c r="E21" s="82"/>
    </row>
    <row r="22" spans="1:5" x14ac:dyDescent="0.2">
      <c r="A22" s="108"/>
      <c r="B22" s="108"/>
      <c r="C22" s="208">
        <f>SUM(C5:C21)</f>
        <v>0</v>
      </c>
      <c r="D22" s="208">
        <f>SUM(D5:D21)</f>
        <v>184.52</v>
      </c>
      <c r="E22" s="208">
        <f>D22-C22</f>
        <v>184.52</v>
      </c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pane ySplit="1" topLeftCell="A2" activePane="bottomLeft" state="frozen"/>
      <selection pane="bottomLeft"/>
    </sheetView>
  </sheetViews>
  <sheetFormatPr defaultRowHeight="14.25" x14ac:dyDescent="0.2"/>
  <cols>
    <col min="1" max="3" width="15.5" customWidth="1"/>
    <col min="4" max="4" width="14.5" bestFit="1" customWidth="1"/>
    <col min="5" max="5" width="37.875" customWidth="1"/>
    <col min="6" max="6" width="6.25" style="3" bestFit="1" customWidth="1"/>
    <col min="7" max="7" width="10.375" style="3" bestFit="1" customWidth="1"/>
    <col min="8" max="8" width="10.25" bestFit="1" customWidth="1"/>
  </cols>
  <sheetData>
    <row r="1" spans="1:11" x14ac:dyDescent="0.15">
      <c r="A1" s="202" t="s">
        <v>1027</v>
      </c>
      <c r="B1" s="51" t="s">
        <v>131</v>
      </c>
      <c r="C1" s="51" t="s">
        <v>132</v>
      </c>
      <c r="D1" s="51" t="s">
        <v>124</v>
      </c>
      <c r="E1" s="51" t="s">
        <v>178</v>
      </c>
      <c r="F1" s="3" t="s">
        <v>969</v>
      </c>
    </row>
    <row r="2" spans="1:11" ht="15.75" x14ac:dyDescent="0.25">
      <c r="A2" s="168" t="s">
        <v>794</v>
      </c>
      <c r="B2" s="50">
        <f>JIM!E23</f>
        <v>7622.74</v>
      </c>
      <c r="C2" s="50">
        <f>JIM!K23</f>
        <v>-164.79999999999927</v>
      </c>
      <c r="D2" s="153">
        <f>JIM!E1</f>
        <v>7457.9400000000005</v>
      </c>
      <c r="E2" s="50"/>
      <c r="F2" s="3">
        <f>D2-B2-C2</f>
        <v>0</v>
      </c>
      <c r="K2" s="3"/>
    </row>
    <row r="3" spans="1:11" ht="15.75" x14ac:dyDescent="0.25">
      <c r="A3" s="168" t="s">
        <v>841</v>
      </c>
      <c r="B3" s="50">
        <f>MARIA!E23</f>
        <v>3856.2900000000009</v>
      </c>
      <c r="C3" s="50">
        <f>MARIA!K23</f>
        <v>0</v>
      </c>
      <c r="D3" s="153">
        <f>MARIA!E1</f>
        <v>3856.2900000000009</v>
      </c>
      <c r="E3" s="50"/>
      <c r="F3" s="3">
        <f t="shared" ref="F3:F34" si="0">D3-B3-C3</f>
        <v>0</v>
      </c>
      <c r="H3" s="3"/>
      <c r="K3" s="3"/>
    </row>
    <row r="4" spans="1:11" ht="15.75" x14ac:dyDescent="0.25">
      <c r="A4" s="168" t="s">
        <v>420</v>
      </c>
      <c r="B4" s="50">
        <f>詹亮捷!E35</f>
        <v>810.18000000000029</v>
      </c>
      <c r="C4" s="252"/>
      <c r="D4" s="153">
        <f>詹亮捷!E1</f>
        <v>810.18000000000029</v>
      </c>
      <c r="E4" s="50"/>
      <c r="F4" s="3">
        <f t="shared" si="0"/>
        <v>0</v>
      </c>
      <c r="H4" s="3"/>
      <c r="K4" s="3"/>
    </row>
    <row r="5" spans="1:11" ht="15.75" x14ac:dyDescent="0.25">
      <c r="A5" s="169" t="s">
        <v>770</v>
      </c>
      <c r="B5" s="50">
        <f>赵嘉特!E23</f>
        <v>3156.5620000000004</v>
      </c>
      <c r="C5" s="252"/>
      <c r="D5" s="153">
        <f>赵嘉特!E1</f>
        <v>3156.5620000000004</v>
      </c>
      <c r="E5" s="50"/>
      <c r="F5" s="3">
        <f t="shared" si="0"/>
        <v>0</v>
      </c>
      <c r="H5" s="3"/>
      <c r="K5" s="3"/>
    </row>
    <row r="6" spans="1:11" ht="15.75" x14ac:dyDescent="0.25">
      <c r="A6" s="168" t="s">
        <v>419</v>
      </c>
      <c r="B6" s="50">
        <f>陈苏勇!E68</f>
        <v>2327.6698000000033</v>
      </c>
      <c r="C6" s="50">
        <f>陈苏勇!K13</f>
        <v>-150</v>
      </c>
      <c r="D6" s="153">
        <f>陈苏勇!E1</f>
        <v>2177.6698000000033</v>
      </c>
      <c r="E6" s="50" t="s">
        <v>962</v>
      </c>
      <c r="F6" s="3">
        <f t="shared" si="0"/>
        <v>0</v>
      </c>
      <c r="H6" s="3"/>
      <c r="K6" s="3"/>
    </row>
    <row r="7" spans="1:11" ht="15.75" x14ac:dyDescent="0.25">
      <c r="A7" s="168" t="s">
        <v>20</v>
      </c>
      <c r="B7" s="50">
        <f>丁森辉!E72</f>
        <v>0</v>
      </c>
      <c r="C7" s="252"/>
      <c r="D7" s="153">
        <f>丁森辉!E1</f>
        <v>0</v>
      </c>
      <c r="E7" s="50"/>
      <c r="F7" s="3">
        <f t="shared" si="0"/>
        <v>0</v>
      </c>
      <c r="H7" s="3"/>
      <c r="K7" s="3"/>
    </row>
    <row r="8" spans="1:11" ht="15.75" x14ac:dyDescent="0.25">
      <c r="A8" s="168" t="s">
        <v>621</v>
      </c>
      <c r="B8" s="50">
        <f>蒋敏焰!E28</f>
        <v>1608.92</v>
      </c>
      <c r="C8" s="50">
        <f>蒋敏焰!K28</f>
        <v>-1102.6400000000001</v>
      </c>
      <c r="D8" s="153">
        <f>蒋敏焰!E1</f>
        <v>506.28</v>
      </c>
      <c r="E8" s="50"/>
      <c r="F8" s="3">
        <f t="shared" si="0"/>
        <v>0</v>
      </c>
      <c r="H8" s="3"/>
      <c r="K8" s="3"/>
    </row>
    <row r="9" spans="1:11" ht="15.75" x14ac:dyDescent="0.25">
      <c r="A9" s="169" t="s">
        <v>648</v>
      </c>
      <c r="B9" s="50">
        <f>林显斌!E61</f>
        <v>8160.0499999999993</v>
      </c>
      <c r="C9" s="252"/>
      <c r="D9" s="153">
        <f>林显斌!E1</f>
        <v>8160.0499999999993</v>
      </c>
      <c r="E9" s="50"/>
      <c r="F9" s="3">
        <f t="shared" si="0"/>
        <v>0</v>
      </c>
      <c r="H9" s="3"/>
      <c r="K9" s="3"/>
    </row>
    <row r="10" spans="1:11" ht="15.75" x14ac:dyDescent="0.25">
      <c r="A10" s="168" t="s">
        <v>843</v>
      </c>
      <c r="B10" s="50">
        <f>毛丽萍!E15</f>
        <v>0.36000000000001364</v>
      </c>
      <c r="C10" s="252"/>
      <c r="D10" s="153">
        <f>毛丽萍!E1</f>
        <v>0.36000000000001364</v>
      </c>
      <c r="E10" s="50"/>
      <c r="F10" s="3">
        <f t="shared" si="0"/>
        <v>0</v>
      </c>
      <c r="H10" s="3"/>
      <c r="K10" s="3"/>
    </row>
    <row r="11" spans="1:11" ht="15.75" x14ac:dyDescent="0.25">
      <c r="A11" s="168" t="s">
        <v>745</v>
      </c>
      <c r="B11" s="50">
        <f>倪林伟!E12</f>
        <v>350.89000000000004</v>
      </c>
      <c r="C11" s="252"/>
      <c r="D11" s="153">
        <f>倪林伟!E1</f>
        <v>350.89000000000004</v>
      </c>
      <c r="E11" s="50"/>
      <c r="F11" s="3">
        <f t="shared" si="0"/>
        <v>0</v>
      </c>
      <c r="H11" s="3"/>
      <c r="K11" s="3"/>
    </row>
    <row r="12" spans="1:11" ht="15.75" x14ac:dyDescent="0.25">
      <c r="A12" s="168" t="s">
        <v>772</v>
      </c>
      <c r="B12" s="50">
        <f>施小东!E29</f>
        <v>5916.5299999999988</v>
      </c>
      <c r="C12" s="50">
        <f>施小东!K29</f>
        <v>413.46999999999997</v>
      </c>
      <c r="D12" s="153">
        <f>施小东!E1</f>
        <v>6329.9999999999991</v>
      </c>
      <c r="E12" s="50"/>
      <c r="F12" s="3">
        <f>ROUND(D12-B12-C12,2)</f>
        <v>0</v>
      </c>
      <c r="H12" s="3"/>
      <c r="K12" s="3"/>
    </row>
    <row r="13" spans="1:11" ht="15.75" x14ac:dyDescent="0.25">
      <c r="A13" s="169" t="s">
        <v>517</v>
      </c>
      <c r="B13" s="50">
        <f>许龙清!E29</f>
        <v>881.74000000000046</v>
      </c>
      <c r="C13" s="50">
        <f>许龙清!K29</f>
        <v>-3456.51</v>
      </c>
      <c r="D13" s="153">
        <f>许龙清!E1</f>
        <v>-2574.7699999999995</v>
      </c>
      <c r="E13" s="50"/>
      <c r="F13" s="3">
        <f t="shared" si="0"/>
        <v>0</v>
      </c>
      <c r="H13" s="3"/>
      <c r="K13" s="3"/>
    </row>
    <row r="14" spans="1:11" ht="15.75" x14ac:dyDescent="0.25">
      <c r="A14" s="168" t="s">
        <v>820</v>
      </c>
      <c r="B14" s="50">
        <f>周遵键!E34</f>
        <v>-8904.1900000000023</v>
      </c>
      <c r="C14" s="50">
        <f>周遵键!K12</f>
        <v>124.65</v>
      </c>
      <c r="D14" s="153">
        <f>周遵键!E1</f>
        <v>-8779.5400000000027</v>
      </c>
      <c r="E14" s="50" t="s">
        <v>821</v>
      </c>
      <c r="F14" s="3">
        <f>ROUND(D14-B14-C14,2)</f>
        <v>0</v>
      </c>
      <c r="H14" s="3"/>
      <c r="K14" s="3"/>
    </row>
    <row r="15" spans="1:11" ht="15.75" x14ac:dyDescent="0.25">
      <c r="A15" s="169" t="s">
        <v>123</v>
      </c>
      <c r="B15" s="50">
        <f>'郭水文 '!E94</f>
        <v>3093.7299999999996</v>
      </c>
      <c r="C15" s="50">
        <f>'郭水文 '!K94</f>
        <v>-8912.210000000021</v>
      </c>
      <c r="D15" s="153">
        <f>'郭水文 '!E1</f>
        <v>-5818.4800000000214</v>
      </c>
      <c r="E15" s="50"/>
      <c r="F15" s="3">
        <f t="shared" si="0"/>
        <v>0</v>
      </c>
      <c r="H15" s="3"/>
      <c r="K15" s="3"/>
    </row>
    <row r="16" spans="1:11" ht="15.75" x14ac:dyDescent="0.25">
      <c r="A16" s="168" t="s">
        <v>421</v>
      </c>
      <c r="B16" s="50">
        <f>杨小羊!E76</f>
        <v>2864.25</v>
      </c>
      <c r="C16" s="50">
        <f>杨小羊!K76</f>
        <v>1332.0999999999949</v>
      </c>
      <c r="D16" s="153">
        <f>杨小羊!E1</f>
        <v>4196.3499999999949</v>
      </c>
      <c r="E16" s="50"/>
      <c r="F16" s="3">
        <f t="shared" si="0"/>
        <v>0</v>
      </c>
      <c r="H16" s="3"/>
      <c r="K16" s="3"/>
    </row>
    <row r="17" spans="1:11" ht="15.75" x14ac:dyDescent="0.25">
      <c r="A17" s="169" t="s">
        <v>683</v>
      </c>
      <c r="B17" s="50">
        <f>郑鹏杰!E26</f>
        <v>8042.4299999999985</v>
      </c>
      <c r="C17" s="252"/>
      <c r="D17" s="153">
        <f>郑鹏杰!E1</f>
        <v>8042.4299999999985</v>
      </c>
      <c r="E17" s="50"/>
      <c r="F17" s="3">
        <f t="shared" si="0"/>
        <v>0</v>
      </c>
      <c r="H17" s="3"/>
      <c r="K17" s="3"/>
    </row>
    <row r="18" spans="1:11" ht="15.75" x14ac:dyDescent="0.25">
      <c r="A18" s="168" t="s">
        <v>1008</v>
      </c>
      <c r="B18" s="50">
        <f>王婧!E22</f>
        <v>184.52</v>
      </c>
      <c r="C18" s="252"/>
      <c r="D18" s="153">
        <f>王婧!E1</f>
        <v>184.52</v>
      </c>
      <c r="E18" s="50"/>
      <c r="F18" s="3">
        <f t="shared" si="0"/>
        <v>0</v>
      </c>
      <c r="H18" s="3"/>
      <c r="K18" s="3"/>
    </row>
    <row r="19" spans="1:11" ht="15.75" x14ac:dyDescent="0.25">
      <c r="A19" s="169" t="s">
        <v>1010</v>
      </c>
      <c r="B19" s="50">
        <f>王澳!E22</f>
        <v>0</v>
      </c>
      <c r="C19" s="252"/>
      <c r="D19" s="153">
        <f>王澳!E1</f>
        <v>0</v>
      </c>
      <c r="E19" s="50"/>
      <c r="F19" s="3">
        <f>D19-B19-C19</f>
        <v>0</v>
      </c>
      <c r="H19" s="3"/>
      <c r="K19" s="3"/>
    </row>
    <row r="20" spans="1:11" ht="15.75" x14ac:dyDescent="0.25">
      <c r="A20" s="168" t="s">
        <v>1040</v>
      </c>
      <c r="B20" s="50">
        <f>金阳!E22</f>
        <v>0</v>
      </c>
      <c r="C20" s="252"/>
      <c r="D20" s="153">
        <f>金阳!E1</f>
        <v>0</v>
      </c>
      <c r="E20" s="50"/>
      <c r="F20" s="3">
        <f>D20-B20-C20</f>
        <v>0</v>
      </c>
      <c r="H20" s="3"/>
      <c r="K20" s="3"/>
    </row>
    <row r="21" spans="1:11" ht="15.75" x14ac:dyDescent="0.25">
      <c r="A21" s="168" t="s">
        <v>850</v>
      </c>
      <c r="B21" s="50">
        <f>郑宝清!E12</f>
        <v>0</v>
      </c>
      <c r="C21" s="252"/>
      <c r="D21" s="153">
        <f>郑宝清!E1</f>
        <v>0</v>
      </c>
      <c r="E21" s="50" t="s">
        <v>519</v>
      </c>
      <c r="F21" s="3">
        <f t="shared" si="0"/>
        <v>0</v>
      </c>
      <c r="H21" s="3"/>
      <c r="K21" s="3"/>
    </row>
    <row r="22" spans="1:11" ht="15.75" x14ac:dyDescent="0.25">
      <c r="A22" s="168" t="s">
        <v>914</v>
      </c>
      <c r="B22" s="50">
        <f>单坤!E15</f>
        <v>515.38000000000011</v>
      </c>
      <c r="C22" s="252"/>
      <c r="D22" s="153">
        <f>单坤!E1</f>
        <v>515.38000000000011</v>
      </c>
      <c r="E22" s="50" t="s">
        <v>519</v>
      </c>
      <c r="F22" s="3">
        <f t="shared" si="0"/>
        <v>0</v>
      </c>
      <c r="H22" s="3"/>
      <c r="K22" s="3"/>
    </row>
    <row r="23" spans="1:11" ht="15.75" x14ac:dyDescent="0.25">
      <c r="A23" s="168" t="s">
        <v>1045</v>
      </c>
      <c r="B23" s="50">
        <f>吴家隽!E15</f>
        <v>0</v>
      </c>
      <c r="C23" s="252"/>
      <c r="D23" s="153">
        <f>吴家隽!E1</f>
        <v>0</v>
      </c>
      <c r="E23" s="50" t="s">
        <v>519</v>
      </c>
      <c r="F23" s="3">
        <f t="shared" si="0"/>
        <v>0</v>
      </c>
      <c r="H23" s="3"/>
      <c r="K23" s="3"/>
    </row>
    <row r="24" spans="1:11" ht="15.75" customHeight="1" x14ac:dyDescent="0.25">
      <c r="A24" s="152" t="s">
        <v>741</v>
      </c>
      <c r="B24" s="50">
        <f>丁小伟!E24</f>
        <v>0</v>
      </c>
      <c r="C24" s="252"/>
      <c r="D24" s="153">
        <f>丁小伟!E1</f>
        <v>0</v>
      </c>
      <c r="E24" s="50"/>
      <c r="F24" s="3">
        <f t="shared" si="0"/>
        <v>0</v>
      </c>
      <c r="H24" s="3"/>
      <c r="K24" s="3"/>
    </row>
    <row r="25" spans="1:11" ht="15.75" x14ac:dyDescent="0.25">
      <c r="A25" s="152" t="s">
        <v>715</v>
      </c>
      <c r="B25" s="50">
        <f>李英豪!E12</f>
        <v>84.07</v>
      </c>
      <c r="C25" s="252"/>
      <c r="D25" s="153">
        <f>李英豪!E1</f>
        <v>84.07</v>
      </c>
      <c r="E25" s="50"/>
      <c r="F25" s="3">
        <f t="shared" si="0"/>
        <v>0</v>
      </c>
      <c r="H25" s="3"/>
      <c r="K25" s="3"/>
    </row>
    <row r="26" spans="1:11" ht="15.75" x14ac:dyDescent="0.25">
      <c r="A26" s="152" t="s">
        <v>515</v>
      </c>
      <c r="B26" s="50">
        <f>柯莉荣!E18</f>
        <v>304.48</v>
      </c>
      <c r="C26" s="252"/>
      <c r="D26" s="153">
        <f>柯莉荣!E1</f>
        <v>304.48</v>
      </c>
      <c r="E26" s="50"/>
      <c r="F26" s="3">
        <f t="shared" si="0"/>
        <v>0</v>
      </c>
      <c r="H26" s="3"/>
      <c r="K26" s="3"/>
    </row>
    <row r="27" spans="1:11" ht="15.75" x14ac:dyDescent="0.25">
      <c r="A27" s="152" t="s">
        <v>859</v>
      </c>
      <c r="B27" s="50">
        <f>刘晓阳!E27</f>
        <v>2056.1200000000008</v>
      </c>
      <c r="C27" s="50">
        <f>刘晓阳!K11</f>
        <v>140.28999999999996</v>
      </c>
      <c r="D27" s="153">
        <f>刘晓阳!E1</f>
        <v>2196.4100000000008</v>
      </c>
      <c r="E27" s="50" t="s">
        <v>752</v>
      </c>
      <c r="F27" s="3">
        <f t="shared" si="0"/>
        <v>0</v>
      </c>
      <c r="H27" s="3"/>
      <c r="K27" s="3"/>
    </row>
    <row r="28" spans="1:11" ht="15.75" x14ac:dyDescent="0.25">
      <c r="A28" s="152" t="s">
        <v>861</v>
      </c>
      <c r="B28" s="50">
        <f>王龙杰!E22</f>
        <v>33.860000000000127</v>
      </c>
      <c r="C28" s="252"/>
      <c r="D28" s="153">
        <f>王龙杰!E1</f>
        <v>33.860000000000127</v>
      </c>
      <c r="E28" s="50"/>
      <c r="F28" s="3">
        <f t="shared" si="0"/>
        <v>0</v>
      </c>
      <c r="H28" s="3"/>
      <c r="K28" s="3"/>
    </row>
    <row r="29" spans="1:11" ht="15.75" x14ac:dyDescent="0.25">
      <c r="A29" s="152" t="s">
        <v>739</v>
      </c>
      <c r="B29" s="50">
        <f>诸葛贾横!E13</f>
        <v>30.39</v>
      </c>
      <c r="C29" s="252"/>
      <c r="D29" s="153">
        <f>诸葛贾横!E1</f>
        <v>30.39</v>
      </c>
      <c r="E29" s="50" t="s">
        <v>519</v>
      </c>
      <c r="F29" s="3">
        <f t="shared" si="0"/>
        <v>0</v>
      </c>
      <c r="H29" s="3"/>
      <c r="K29" s="3"/>
    </row>
    <row r="30" spans="1:11" ht="15.75" x14ac:dyDescent="0.25">
      <c r="A30" s="152" t="s">
        <v>695</v>
      </c>
      <c r="B30" s="50">
        <f>厉龙杰!E36</f>
        <v>323.41180000000065</v>
      </c>
      <c r="C30" s="50">
        <f>厉龙杰!L10</f>
        <v>0</v>
      </c>
      <c r="D30" s="153">
        <f>厉龙杰!E1</f>
        <v>323.41180000000065</v>
      </c>
      <c r="E30" s="50"/>
      <c r="F30" s="3">
        <f t="shared" si="0"/>
        <v>0</v>
      </c>
      <c r="H30" s="3"/>
      <c r="K30" s="3"/>
    </row>
    <row r="31" spans="1:11" ht="15.75" x14ac:dyDescent="0.25">
      <c r="A31" s="152" t="s">
        <v>694</v>
      </c>
      <c r="B31" s="50">
        <f>贾子豪!E14</f>
        <v>12.9</v>
      </c>
      <c r="C31" s="252"/>
      <c r="D31" s="153">
        <f>贾子豪!E1</f>
        <v>12.9</v>
      </c>
      <c r="E31" s="50"/>
      <c r="F31" s="3">
        <f t="shared" si="0"/>
        <v>0</v>
      </c>
      <c r="H31" s="3"/>
      <c r="K31" s="3"/>
    </row>
    <row r="32" spans="1:11" ht="15.75" x14ac:dyDescent="0.25">
      <c r="A32" s="152" t="s">
        <v>418</v>
      </c>
      <c r="B32" s="50">
        <f>金敢峰!E33</f>
        <v>259.28009999999995</v>
      </c>
      <c r="C32" s="50">
        <f>金敢峰!K26</f>
        <v>0</v>
      </c>
      <c r="D32" s="153">
        <f>金敢峰!E1</f>
        <v>259.28009999999995</v>
      </c>
      <c r="E32" s="50"/>
      <c r="F32" s="3">
        <f t="shared" si="0"/>
        <v>0</v>
      </c>
      <c r="H32" s="3"/>
      <c r="K32" s="3"/>
    </row>
    <row r="33" spans="1:11" ht="15.75" x14ac:dyDescent="0.25">
      <c r="A33" s="152" t="s">
        <v>286</v>
      </c>
      <c r="B33" s="50">
        <f>陈姿彩!E31</f>
        <v>96.820000000001528</v>
      </c>
      <c r="C33" s="50">
        <f>陈姿彩!K14</f>
        <v>0</v>
      </c>
      <c r="D33" s="153">
        <f>陈姿彩!E1</f>
        <v>96.820000000001528</v>
      </c>
      <c r="E33" s="50"/>
      <c r="F33" s="3">
        <f t="shared" si="0"/>
        <v>0</v>
      </c>
      <c r="H33" s="3"/>
      <c r="K33" s="3"/>
    </row>
    <row r="34" spans="1:11" ht="15.75" x14ac:dyDescent="0.25">
      <c r="A34" s="152" t="s">
        <v>187</v>
      </c>
      <c r="B34" s="50">
        <f>刘一波!E11</f>
        <v>-52.34</v>
      </c>
      <c r="C34" s="252"/>
      <c r="D34" s="153">
        <f>刘一波!E1</f>
        <v>-52.34</v>
      </c>
      <c r="E34" s="50"/>
      <c r="F34" s="3">
        <f t="shared" si="0"/>
        <v>0</v>
      </c>
      <c r="H34" s="3"/>
      <c r="K34" s="3"/>
    </row>
    <row r="35" spans="1:11" ht="15.75" hidden="1" x14ac:dyDescent="0.25">
      <c r="A35" s="152" t="s">
        <v>860</v>
      </c>
      <c r="B35" s="50">
        <f>杨杰峰!E51</f>
        <v>0</v>
      </c>
      <c r="C35" s="50">
        <f>杨杰峰!K8</f>
        <v>0</v>
      </c>
      <c r="D35" s="153">
        <f>杨杰峰!E1</f>
        <v>0</v>
      </c>
      <c r="E35" s="50"/>
      <c r="F35" s="254"/>
      <c r="K35" s="3"/>
    </row>
    <row r="36" spans="1:11" ht="15.75" hidden="1" x14ac:dyDescent="0.25">
      <c r="A36" s="152" t="s">
        <v>880</v>
      </c>
      <c r="B36" s="50">
        <f>迟辛海!E12</f>
        <v>0</v>
      </c>
      <c r="C36" s="252"/>
      <c r="D36" s="153">
        <f>迟辛海!E1</f>
        <v>0</v>
      </c>
      <c r="E36" s="50"/>
      <c r="F36" s="254"/>
      <c r="K36" s="3"/>
    </row>
    <row r="37" spans="1:11" ht="15.75" hidden="1" customHeight="1" x14ac:dyDescent="0.25">
      <c r="A37" s="152" t="s">
        <v>742</v>
      </c>
      <c r="B37" s="50">
        <f>黄炳臻!E53</f>
        <v>0</v>
      </c>
      <c r="C37" s="50">
        <f>黄炳臻!K11</f>
        <v>0</v>
      </c>
      <c r="D37" s="153">
        <f>黄炳臻!E1</f>
        <v>0</v>
      </c>
      <c r="E37" s="50"/>
      <c r="F37" s="254"/>
      <c r="K37" s="3"/>
    </row>
    <row r="38" spans="1:11" ht="15.75" hidden="1" customHeight="1" x14ac:dyDescent="0.25">
      <c r="A38" s="152" t="s">
        <v>743</v>
      </c>
      <c r="B38" s="50">
        <f>苏志炯!E26</f>
        <v>0</v>
      </c>
      <c r="C38" s="50"/>
      <c r="D38" s="153">
        <f>苏志炯!E1</f>
        <v>0</v>
      </c>
      <c r="E38" s="50"/>
      <c r="F38" s="254"/>
      <c r="K38" s="3"/>
    </row>
    <row r="39" spans="1:11" ht="15.75" hidden="1" customHeight="1" x14ac:dyDescent="0.25">
      <c r="A39" s="152" t="s">
        <v>740</v>
      </c>
      <c r="B39" s="50">
        <f>余自军!E14</f>
        <v>0</v>
      </c>
      <c r="C39" s="50"/>
      <c r="D39" s="153">
        <f>余自军!E1</f>
        <v>0</v>
      </c>
      <c r="E39" s="50"/>
      <c r="F39" s="254"/>
      <c r="K39" s="3"/>
    </row>
    <row r="40" spans="1:11" ht="15.75" hidden="1" customHeight="1" x14ac:dyDescent="0.25">
      <c r="A40" s="152" t="s">
        <v>696</v>
      </c>
      <c r="B40" s="50">
        <f>姚建永!E13</f>
        <v>0</v>
      </c>
      <c r="C40" s="50"/>
      <c r="D40" s="153">
        <f>姚建永!E1</f>
        <v>0</v>
      </c>
      <c r="E40" s="50"/>
      <c r="F40" s="254"/>
      <c r="K40" s="3"/>
    </row>
    <row r="41" spans="1:11" ht="15.75" hidden="1" customHeight="1" x14ac:dyDescent="0.25">
      <c r="A41" s="152" t="s">
        <v>24</v>
      </c>
      <c r="B41" s="50">
        <f>王充!E33</f>
        <v>0</v>
      </c>
      <c r="C41" s="50"/>
      <c r="D41" s="153">
        <f>王充!E1</f>
        <v>0</v>
      </c>
      <c r="E41" s="50"/>
      <c r="F41" s="254"/>
    </row>
    <row r="42" spans="1:11" ht="15.75" hidden="1" customHeight="1" x14ac:dyDescent="0.25">
      <c r="A42" s="152" t="s">
        <v>209</v>
      </c>
      <c r="B42" s="50">
        <f>赵岩!E28</f>
        <v>0</v>
      </c>
      <c r="C42" s="50">
        <f>赵岩!K9</f>
        <v>0</v>
      </c>
      <c r="D42" s="153">
        <f>赵岩!E1</f>
        <v>0</v>
      </c>
      <c r="E42" s="50"/>
      <c r="F42" s="254"/>
    </row>
    <row r="43" spans="1:11" ht="15.75" hidden="1" customHeight="1" x14ac:dyDescent="0.25">
      <c r="A43" s="152" t="s">
        <v>111</v>
      </c>
      <c r="B43" s="50">
        <f>林琪!E17</f>
        <v>0</v>
      </c>
      <c r="C43" s="50"/>
      <c r="D43" s="153">
        <f>林琪!E1</f>
        <v>0</v>
      </c>
      <c r="E43" s="50"/>
      <c r="F43" s="254"/>
    </row>
    <row r="44" spans="1:11" ht="15.75" hidden="1" customHeight="1" x14ac:dyDescent="0.25">
      <c r="A44" s="152" t="s">
        <v>25</v>
      </c>
      <c r="B44" s="50">
        <f>周圆圆!E27</f>
        <v>0</v>
      </c>
      <c r="C44" s="50"/>
      <c r="D44" s="153">
        <f>周圆圆!E1</f>
        <v>0</v>
      </c>
      <c r="E44" s="50"/>
      <c r="F44" s="254"/>
    </row>
    <row r="45" spans="1:11" ht="15.75" hidden="1" customHeight="1" x14ac:dyDescent="0.25">
      <c r="A45" s="152" t="s">
        <v>14</v>
      </c>
      <c r="B45" s="50">
        <f>DIANA!E22</f>
        <v>0</v>
      </c>
      <c r="C45" s="50"/>
      <c r="D45" s="153">
        <f>DIANA!E1</f>
        <v>0</v>
      </c>
      <c r="E45" s="50"/>
      <c r="F45" s="254"/>
    </row>
    <row r="46" spans="1:11" ht="15.75" hidden="1" customHeight="1" x14ac:dyDescent="0.25">
      <c r="A46" s="152" t="s">
        <v>23</v>
      </c>
      <c r="B46" s="50">
        <f>天浩!E13</f>
        <v>0</v>
      </c>
      <c r="C46" s="50"/>
      <c r="D46" s="153">
        <f>天浩!E1</f>
        <v>0</v>
      </c>
      <c r="E46" s="50"/>
      <c r="F46" s="254"/>
    </row>
    <row r="47" spans="1:11" ht="15.75" hidden="1" customHeight="1" x14ac:dyDescent="0.25">
      <c r="A47" s="152" t="s">
        <v>98</v>
      </c>
      <c r="B47" s="50">
        <f>周天龙!E31</f>
        <v>0</v>
      </c>
      <c r="C47" s="50"/>
      <c r="D47" s="153">
        <f>周天龙!E1</f>
        <v>0</v>
      </c>
      <c r="E47" s="50"/>
      <c r="F47" s="254"/>
    </row>
    <row r="48" spans="1:11" ht="15.75" hidden="1" customHeight="1" x14ac:dyDescent="0.25">
      <c r="A48" s="152" t="s">
        <v>114</v>
      </c>
      <c r="B48" s="50">
        <f>邵贤亮!E24</f>
        <v>0</v>
      </c>
      <c r="C48" s="50"/>
      <c r="D48" s="153">
        <f>邵贤亮!E1</f>
        <v>0</v>
      </c>
      <c r="E48" s="50"/>
      <c r="F48" s="254"/>
    </row>
    <row r="49" spans="1:6" ht="15.75" hidden="1" customHeight="1" x14ac:dyDescent="0.25">
      <c r="A49" s="152" t="s">
        <v>99</v>
      </c>
      <c r="B49" s="50">
        <f>叶建南!E11</f>
        <v>0</v>
      </c>
      <c r="C49" s="50"/>
      <c r="D49" s="153">
        <f>叶建南!E1</f>
        <v>0</v>
      </c>
      <c r="E49" s="50"/>
      <c r="F49" s="254"/>
    </row>
    <row r="50" spans="1:6" ht="15.75" hidden="1" customHeight="1" x14ac:dyDescent="0.25">
      <c r="A50" s="152" t="s">
        <v>101</v>
      </c>
      <c r="B50" s="50">
        <f>于点!E13</f>
        <v>0</v>
      </c>
      <c r="C50" s="50"/>
      <c r="D50" s="153">
        <f>于点!E1</f>
        <v>0</v>
      </c>
      <c r="E50" s="50"/>
      <c r="F50" s="254"/>
    </row>
    <row r="51" spans="1:6" ht="15.75" x14ac:dyDescent="0.25">
      <c r="A51" s="48" t="s">
        <v>28</v>
      </c>
      <c r="B51" s="49">
        <f>SUM(B2:B50)</f>
        <v>43637.043700000002</v>
      </c>
      <c r="C51" s="49">
        <f>SUM(C2:C50)</f>
        <v>-11775.650000000027</v>
      </c>
      <c r="D51" s="49">
        <f>SUM(D2:D50)</f>
        <v>31861.393699999975</v>
      </c>
      <c r="E51" s="153"/>
    </row>
    <row r="52" spans="1:6" x14ac:dyDescent="0.2">
      <c r="A52" s="257" t="s">
        <v>1042</v>
      </c>
      <c r="D52" s="3"/>
    </row>
  </sheetData>
  <phoneticPr fontId="6" type="noConversion"/>
  <hyperlinks>
    <hyperlink ref="A45" location="DIANA!A1" display="DIANA"/>
    <hyperlink ref="A6" location="陈苏勇!A1" display="陈苏勇"/>
    <hyperlink ref="A7" location="丁森辉!A1" display="丁森辉"/>
    <hyperlink ref="A24" location="丁小伟!A1" display="丁小伟"/>
    <hyperlink ref="A30" location="厉龙杰!A1" display="厉龙杰"/>
    <hyperlink ref="A35" location="杨杰峰!A1" display="杨杰峰"/>
    <hyperlink ref="A42" location="赵岩!A1" display="赵岩"/>
    <hyperlink ref="A46" location="天浩!A1" display="天浩"/>
    <hyperlink ref="A41" location="王充!A1" display="王充"/>
    <hyperlink ref="A33" location="陈姿彩!A1" display="陈姿彩"/>
    <hyperlink ref="A37" location="黄炳臻!A1" display="黄炳臻"/>
    <hyperlink ref="A38" location="苏志炯!A1" display="苏志炯"/>
    <hyperlink ref="A32" location="金敢峰!A1" display="金敢峰"/>
    <hyperlink ref="A47" location="周天龙!A1" display="周天龙"/>
    <hyperlink ref="A49" location="叶建南!A1" display="叶建南"/>
    <hyperlink ref="A48" location="邵贤亮!A1" display="邵贤亮"/>
    <hyperlink ref="A50" location="于点!A1" display="于点"/>
    <hyperlink ref="A15" location="'郭水文 '!A1" display="郭水文"/>
    <hyperlink ref="A16" location="杨小羊!A1" display="杨小羊"/>
    <hyperlink ref="A43" location="林琪!A1" display="林琪"/>
    <hyperlink ref="A44" location="周圆圆!A1" display="周圆圆"/>
    <hyperlink ref="A34" location="刘一波!A1" display="刘一波"/>
    <hyperlink ref="A40" location="姚建永!A1" display="姚建永"/>
    <hyperlink ref="A26" location="柯莉荣!A1" display="柯莉荣"/>
    <hyperlink ref="A9" location="林显斌!A1" display="林显斌"/>
    <hyperlink ref="A28" location="王龙杰!A1" display="王龙杰"/>
    <hyperlink ref="A13" location="许龙清!A1" display="许龙清"/>
    <hyperlink ref="A39" location="余自军!A1" display="余自军"/>
    <hyperlink ref="A4" location="詹亮捷!A1" display="詹亮捷"/>
    <hyperlink ref="A29" location="诸葛贾横!A1" display="诸葛贾横"/>
    <hyperlink ref="A8" location="蒋敏焰!A1" display="蒋敏焰"/>
    <hyperlink ref="A31" location="贾子豪!A1" display="贾子豪"/>
    <hyperlink ref="A27" location="刘晓阳!A1" display="刘晓阳"/>
    <hyperlink ref="A17" location="郑鹏杰!A1" display="郑鹏杰"/>
    <hyperlink ref="A2" location="JIM!A1" display="JIM"/>
    <hyperlink ref="A25" location="李英豪!A1" display="李英豪"/>
    <hyperlink ref="A36" location="迟辛海!A1" display="迟辛海"/>
    <hyperlink ref="A11" location="倪林伟!A1" display="倪林伟"/>
    <hyperlink ref="A5" location="赵嘉特!A1" display="赵嘉特"/>
    <hyperlink ref="A12" location="施小东!A1" display="施小东"/>
    <hyperlink ref="A14" location="周遵键!A1" display="周遵键"/>
    <hyperlink ref="A3" location="MARIA!A1" display="MARIA"/>
    <hyperlink ref="A10" location="毛丽萍!A1" display="毛丽萍"/>
    <hyperlink ref="A21" location="郑宝清!A1" display="郑宝清"/>
    <hyperlink ref="A22" location="单坤!A1" display="单坤"/>
    <hyperlink ref="A18" location="王婧!A1" display="王婧"/>
    <hyperlink ref="A19" location="王澳!A1" display="王澳"/>
    <hyperlink ref="A20" location="金阳!A1" display="金阳"/>
    <hyperlink ref="A23" location="吴家隽!A1" display="吴家隽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pane ySplit="4" topLeftCell="A5" activePane="bottomLeft" state="frozen"/>
      <selection activeCell="H40" sqref="H40"/>
      <selection pane="bottomLeft"/>
    </sheetView>
  </sheetViews>
  <sheetFormatPr defaultRowHeight="14.25" x14ac:dyDescent="0.2"/>
  <cols>
    <col min="1" max="1" width="12.625" style="92" customWidth="1"/>
    <col min="2" max="2" width="30.625" style="92" customWidth="1"/>
    <col min="3" max="5" width="10.625" style="92" customWidth="1"/>
    <col min="6" max="16384" width="9" style="92"/>
  </cols>
  <sheetData>
    <row r="1" spans="1:5" s="58" customFormat="1" ht="15.75" x14ac:dyDescent="0.2">
      <c r="A1" s="249" t="s">
        <v>1011</v>
      </c>
      <c r="B1" s="264" t="s">
        <v>8</v>
      </c>
      <c r="C1" s="264"/>
      <c r="D1" s="264"/>
      <c r="E1" s="204">
        <f>E22</f>
        <v>0</v>
      </c>
    </row>
    <row r="3" spans="1:5" ht="18.75" x14ac:dyDescent="0.2">
      <c r="A3" s="90" t="s">
        <v>0</v>
      </c>
      <c r="B3" s="91"/>
      <c r="C3" s="75"/>
      <c r="D3" s="75"/>
      <c r="E3" s="75"/>
    </row>
    <row r="4" spans="1:5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</row>
    <row r="5" spans="1:5" x14ac:dyDescent="0.2">
      <c r="A5" s="46"/>
      <c r="B5" s="54" t="s">
        <v>56</v>
      </c>
      <c r="C5" s="7">
        <v>0</v>
      </c>
      <c r="D5" s="7">
        <v>0</v>
      </c>
      <c r="E5" s="60"/>
    </row>
    <row r="6" spans="1:5" x14ac:dyDescent="0.2">
      <c r="A6" s="96"/>
      <c r="B6" s="100"/>
      <c r="C6" s="82"/>
      <c r="D6" s="82"/>
      <c r="E6" s="7">
        <f>D5+D6-C6</f>
        <v>0</v>
      </c>
    </row>
    <row r="7" spans="1:5" x14ac:dyDescent="0.2">
      <c r="A7" s="96"/>
      <c r="B7" s="100"/>
      <c r="C7" s="82"/>
      <c r="D7" s="82"/>
      <c r="E7" s="7">
        <f t="shared" ref="E7:E18" si="0">E6+D7-C7</f>
        <v>0</v>
      </c>
    </row>
    <row r="8" spans="1:5" x14ac:dyDescent="0.2">
      <c r="A8" s="96"/>
      <c r="B8" s="100"/>
      <c r="C8" s="82"/>
      <c r="D8" s="82"/>
      <c r="E8" s="7">
        <f t="shared" si="0"/>
        <v>0</v>
      </c>
    </row>
    <row r="9" spans="1:5" x14ac:dyDescent="0.2">
      <c r="A9" s="105"/>
      <c r="B9" s="100"/>
      <c r="C9" s="82"/>
      <c r="D9" s="82"/>
      <c r="E9" s="7">
        <f t="shared" si="0"/>
        <v>0</v>
      </c>
    </row>
    <row r="10" spans="1:5" x14ac:dyDescent="0.2">
      <c r="A10" s="105"/>
      <c r="B10" s="100"/>
      <c r="C10" s="82"/>
      <c r="D10" s="82"/>
      <c r="E10" s="7">
        <f t="shared" si="0"/>
        <v>0</v>
      </c>
    </row>
    <row r="11" spans="1:5" x14ac:dyDescent="0.2">
      <c r="A11" s="105"/>
      <c r="B11" s="106"/>
      <c r="C11" s="82"/>
      <c r="D11" s="82"/>
      <c r="E11" s="7">
        <f t="shared" si="0"/>
        <v>0</v>
      </c>
    </row>
    <row r="12" spans="1:5" x14ac:dyDescent="0.2">
      <c r="A12" s="105"/>
      <c r="B12" s="165"/>
      <c r="C12" s="82"/>
      <c r="D12" s="82"/>
      <c r="E12" s="7">
        <f t="shared" si="0"/>
        <v>0</v>
      </c>
    </row>
    <row r="13" spans="1:5" x14ac:dyDescent="0.2">
      <c r="A13" s="105"/>
      <c r="B13" s="106"/>
      <c r="C13" s="82"/>
      <c r="D13" s="82"/>
      <c r="E13" s="7">
        <f t="shared" si="0"/>
        <v>0</v>
      </c>
    </row>
    <row r="14" spans="1:5" x14ac:dyDescent="0.2">
      <c r="A14" s="105"/>
      <c r="B14" s="106"/>
      <c r="C14" s="82"/>
      <c r="D14" s="82"/>
      <c r="E14" s="7">
        <f t="shared" si="0"/>
        <v>0</v>
      </c>
    </row>
    <row r="15" spans="1:5" x14ac:dyDescent="0.2">
      <c r="A15" s="105"/>
      <c r="B15" s="165"/>
      <c r="C15" s="82"/>
      <c r="D15" s="82"/>
      <c r="E15" s="7">
        <f t="shared" si="0"/>
        <v>0</v>
      </c>
    </row>
    <row r="16" spans="1:5" x14ac:dyDescent="0.2">
      <c r="A16" s="105"/>
      <c r="B16" s="165"/>
      <c r="C16" s="82"/>
      <c r="D16" s="82"/>
      <c r="E16" s="7">
        <f t="shared" si="0"/>
        <v>0</v>
      </c>
    </row>
    <row r="17" spans="1:5" x14ac:dyDescent="0.2">
      <c r="A17" s="105"/>
      <c r="B17" s="165"/>
      <c r="C17" s="82"/>
      <c r="D17" s="82"/>
      <c r="E17" s="7">
        <f t="shared" si="0"/>
        <v>0</v>
      </c>
    </row>
    <row r="18" spans="1:5" x14ac:dyDescent="0.2">
      <c r="A18" s="105"/>
      <c r="B18" s="106"/>
      <c r="C18" s="82"/>
      <c r="D18" s="82"/>
      <c r="E18" s="7">
        <f t="shared" si="0"/>
        <v>0</v>
      </c>
    </row>
    <row r="19" spans="1:5" x14ac:dyDescent="0.2">
      <c r="A19" s="105"/>
      <c r="B19" s="106"/>
      <c r="C19" s="82"/>
      <c r="D19" s="82"/>
      <c r="E19" s="7"/>
    </row>
    <row r="20" spans="1:5" x14ac:dyDescent="0.2">
      <c r="A20" s="105"/>
      <c r="B20" s="106"/>
      <c r="C20" s="82"/>
      <c r="D20" s="82"/>
      <c r="E20" s="82"/>
    </row>
    <row r="21" spans="1:5" x14ac:dyDescent="0.2">
      <c r="A21" s="105"/>
      <c r="B21" s="106"/>
      <c r="C21" s="82"/>
      <c r="D21" s="82"/>
      <c r="E21" s="82"/>
    </row>
    <row r="22" spans="1:5" x14ac:dyDescent="0.2">
      <c r="A22" s="108"/>
      <c r="B22" s="108"/>
      <c r="C22" s="208">
        <f>SUM(C5:C21)</f>
        <v>0</v>
      </c>
      <c r="D22" s="208">
        <f>SUM(D5:D21)</f>
        <v>0</v>
      </c>
      <c r="E22" s="208">
        <f>D22-C22</f>
        <v>0</v>
      </c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pane ySplit="4" topLeftCell="A5" activePane="bottomLeft" state="frozen"/>
      <selection activeCell="H40" sqref="H40"/>
      <selection pane="bottomLeft"/>
    </sheetView>
  </sheetViews>
  <sheetFormatPr defaultRowHeight="14.25" x14ac:dyDescent="0.2"/>
  <cols>
    <col min="1" max="1" width="12.625" style="92" customWidth="1"/>
    <col min="2" max="2" width="30.625" style="92" customWidth="1"/>
    <col min="3" max="5" width="10.625" style="92" customWidth="1"/>
    <col min="6" max="16384" width="9" style="92"/>
  </cols>
  <sheetData>
    <row r="1" spans="1:5" s="58" customFormat="1" ht="15.75" x14ac:dyDescent="0.2">
      <c r="A1" s="249" t="s">
        <v>1040</v>
      </c>
      <c r="B1" s="264" t="s">
        <v>8</v>
      </c>
      <c r="C1" s="264"/>
      <c r="D1" s="264"/>
      <c r="E1" s="204">
        <f>E22</f>
        <v>0</v>
      </c>
    </row>
    <row r="3" spans="1:5" ht="18.75" x14ac:dyDescent="0.2">
      <c r="A3" s="90" t="s">
        <v>0</v>
      </c>
      <c r="B3" s="91"/>
      <c r="C3" s="75"/>
      <c r="D3" s="75"/>
      <c r="E3" s="75"/>
    </row>
    <row r="4" spans="1:5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</row>
    <row r="5" spans="1:5" x14ac:dyDescent="0.2">
      <c r="A5" s="46"/>
      <c r="B5" s="54" t="s">
        <v>56</v>
      </c>
      <c r="C5" s="7">
        <v>0</v>
      </c>
      <c r="D5" s="7">
        <v>0</v>
      </c>
      <c r="E5" s="60"/>
    </row>
    <row r="6" spans="1:5" x14ac:dyDescent="0.2">
      <c r="A6" s="96"/>
      <c r="B6" s="100"/>
      <c r="C6" s="82"/>
      <c r="D6" s="82"/>
      <c r="E6" s="7">
        <f>D5+D6-C6</f>
        <v>0</v>
      </c>
    </row>
    <row r="7" spans="1:5" x14ac:dyDescent="0.2">
      <c r="A7" s="96"/>
      <c r="B7" s="100"/>
      <c r="C7" s="82"/>
      <c r="D7" s="82"/>
      <c r="E7" s="7">
        <f t="shared" ref="E7:E18" si="0">E6+D7-C7</f>
        <v>0</v>
      </c>
    </row>
    <row r="8" spans="1:5" x14ac:dyDescent="0.2">
      <c r="A8" s="96"/>
      <c r="B8" s="100"/>
      <c r="C8" s="82"/>
      <c r="D8" s="82"/>
      <c r="E8" s="7">
        <f t="shared" si="0"/>
        <v>0</v>
      </c>
    </row>
    <row r="9" spans="1:5" x14ac:dyDescent="0.2">
      <c r="A9" s="105"/>
      <c r="B9" s="100"/>
      <c r="C9" s="82"/>
      <c r="D9" s="82"/>
      <c r="E9" s="7">
        <f t="shared" si="0"/>
        <v>0</v>
      </c>
    </row>
    <row r="10" spans="1:5" x14ac:dyDescent="0.2">
      <c r="A10" s="105"/>
      <c r="B10" s="100"/>
      <c r="C10" s="82"/>
      <c r="D10" s="82"/>
      <c r="E10" s="7">
        <f t="shared" si="0"/>
        <v>0</v>
      </c>
    </row>
    <row r="11" spans="1:5" x14ac:dyDescent="0.2">
      <c r="A11" s="105"/>
      <c r="B11" s="106"/>
      <c r="C11" s="82"/>
      <c r="D11" s="82"/>
      <c r="E11" s="7">
        <f t="shared" si="0"/>
        <v>0</v>
      </c>
    </row>
    <row r="12" spans="1:5" x14ac:dyDescent="0.2">
      <c r="A12" s="105"/>
      <c r="B12" s="165"/>
      <c r="C12" s="82"/>
      <c r="D12" s="82"/>
      <c r="E12" s="7">
        <f t="shared" si="0"/>
        <v>0</v>
      </c>
    </row>
    <row r="13" spans="1:5" x14ac:dyDescent="0.2">
      <c r="A13" s="105"/>
      <c r="B13" s="106"/>
      <c r="C13" s="82"/>
      <c r="D13" s="82"/>
      <c r="E13" s="7">
        <f t="shared" si="0"/>
        <v>0</v>
      </c>
    </row>
    <row r="14" spans="1:5" x14ac:dyDescent="0.2">
      <c r="A14" s="105"/>
      <c r="B14" s="106"/>
      <c r="C14" s="82"/>
      <c r="D14" s="82"/>
      <c r="E14" s="7">
        <f t="shared" si="0"/>
        <v>0</v>
      </c>
    </row>
    <row r="15" spans="1:5" x14ac:dyDescent="0.2">
      <c r="A15" s="105"/>
      <c r="B15" s="165"/>
      <c r="C15" s="82"/>
      <c r="D15" s="82"/>
      <c r="E15" s="7">
        <f t="shared" si="0"/>
        <v>0</v>
      </c>
    </row>
    <row r="16" spans="1:5" x14ac:dyDescent="0.2">
      <c r="A16" s="105"/>
      <c r="B16" s="165"/>
      <c r="C16" s="82"/>
      <c r="D16" s="82"/>
      <c r="E16" s="7">
        <f t="shared" si="0"/>
        <v>0</v>
      </c>
    </row>
    <row r="17" spans="1:5" x14ac:dyDescent="0.2">
      <c r="A17" s="105"/>
      <c r="B17" s="165"/>
      <c r="C17" s="82"/>
      <c r="D17" s="82"/>
      <c r="E17" s="7">
        <f t="shared" si="0"/>
        <v>0</v>
      </c>
    </row>
    <row r="18" spans="1:5" x14ac:dyDescent="0.2">
      <c r="A18" s="105"/>
      <c r="B18" s="106"/>
      <c r="C18" s="82"/>
      <c r="D18" s="82"/>
      <c r="E18" s="7">
        <f t="shared" si="0"/>
        <v>0</v>
      </c>
    </row>
    <row r="19" spans="1:5" x14ac:dyDescent="0.2">
      <c r="A19" s="105"/>
      <c r="B19" s="106"/>
      <c r="C19" s="82"/>
      <c r="D19" s="82"/>
      <c r="E19" s="7"/>
    </row>
    <row r="20" spans="1:5" x14ac:dyDescent="0.2">
      <c r="A20" s="105"/>
      <c r="B20" s="106"/>
      <c r="C20" s="82"/>
      <c r="D20" s="82"/>
      <c r="E20" s="82"/>
    </row>
    <row r="21" spans="1:5" x14ac:dyDescent="0.2">
      <c r="A21" s="105"/>
      <c r="B21" s="106"/>
      <c r="C21" s="82"/>
      <c r="D21" s="82"/>
      <c r="E21" s="82"/>
    </row>
    <row r="22" spans="1:5" x14ac:dyDescent="0.2">
      <c r="A22" s="108"/>
      <c r="B22" s="108"/>
      <c r="C22" s="208">
        <f>SUM(C5:C21)</f>
        <v>0</v>
      </c>
      <c r="D22" s="208">
        <f>SUM(D5:D21)</f>
        <v>0</v>
      </c>
      <c r="E22" s="208">
        <f>D22-C22</f>
        <v>0</v>
      </c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pane ySplit="4" topLeftCell="A5" activePane="bottomLeft" state="frozen"/>
      <selection activeCell="H40" sqref="H40"/>
      <selection pane="bottomLeft"/>
    </sheetView>
  </sheetViews>
  <sheetFormatPr defaultRowHeight="14.25" x14ac:dyDescent="0.2"/>
  <cols>
    <col min="1" max="1" width="13.625" style="92" customWidth="1"/>
    <col min="2" max="2" width="27.875" style="92" customWidth="1"/>
    <col min="3" max="5" width="10.625" style="92" customWidth="1"/>
    <col min="6" max="6" width="5.75" style="92" customWidth="1"/>
    <col min="7" max="7" width="13.125" style="92" customWidth="1"/>
    <col min="8" max="8" width="34.125" style="92" customWidth="1"/>
    <col min="9" max="16384" width="9" style="92"/>
  </cols>
  <sheetData>
    <row r="1" spans="1:11" s="58" customFormat="1" ht="15.75" x14ac:dyDescent="0.2">
      <c r="A1" s="249" t="s">
        <v>851</v>
      </c>
      <c r="B1" s="264" t="s">
        <v>8</v>
      </c>
      <c r="C1" s="264"/>
      <c r="D1" s="264"/>
      <c r="E1" s="204">
        <f>E12</f>
        <v>0</v>
      </c>
    </row>
    <row r="2" spans="1:11" x14ac:dyDescent="0.2">
      <c r="G2" s="58"/>
      <c r="H2" s="58"/>
      <c r="I2" s="58"/>
      <c r="J2" s="58"/>
      <c r="K2" s="58"/>
    </row>
    <row r="3" spans="1:11" ht="18.75" x14ac:dyDescent="0.2">
      <c r="A3" s="90" t="s">
        <v>0</v>
      </c>
      <c r="B3" s="91"/>
      <c r="C3" s="75"/>
      <c r="D3" s="75"/>
      <c r="E3" s="75"/>
      <c r="G3" s="58"/>
      <c r="H3" s="58"/>
      <c r="I3" s="58"/>
      <c r="J3" s="58"/>
      <c r="K3" s="58"/>
    </row>
    <row r="4" spans="1:11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  <c r="G4" s="58"/>
      <c r="H4" s="58"/>
      <c r="I4" s="58"/>
      <c r="J4" s="58"/>
      <c r="K4" s="58"/>
    </row>
    <row r="5" spans="1:11" x14ac:dyDescent="0.2">
      <c r="A5" s="46"/>
      <c r="B5" s="54" t="s">
        <v>56</v>
      </c>
      <c r="C5" s="7">
        <v>0</v>
      </c>
      <c r="D5" s="7">
        <v>0</v>
      </c>
      <c r="E5" s="60"/>
      <c r="G5" s="58"/>
      <c r="H5" s="58"/>
      <c r="I5" s="58"/>
      <c r="J5" s="58"/>
      <c r="K5" s="58"/>
    </row>
    <row r="6" spans="1:11" x14ac:dyDescent="0.2">
      <c r="A6" s="96"/>
      <c r="B6" s="100"/>
      <c r="C6" s="82"/>
      <c r="D6" s="82"/>
      <c r="E6" s="7">
        <f>D5+D6-C6</f>
        <v>0</v>
      </c>
      <c r="G6" s="58"/>
      <c r="H6" s="58"/>
      <c r="I6" s="58"/>
      <c r="J6" s="58"/>
      <c r="K6" s="58"/>
    </row>
    <row r="7" spans="1:11" x14ac:dyDescent="0.2">
      <c r="A7" s="96"/>
      <c r="B7" s="100"/>
      <c r="C7" s="82"/>
      <c r="D7" s="82"/>
      <c r="E7" s="7">
        <f t="shared" ref="E7" si="0">E6+D7-C7</f>
        <v>0</v>
      </c>
      <c r="G7" s="58"/>
      <c r="H7" s="58"/>
      <c r="I7" s="58"/>
      <c r="J7" s="58"/>
      <c r="K7" s="58"/>
    </row>
    <row r="8" spans="1:11" x14ac:dyDescent="0.2">
      <c r="A8" s="96"/>
      <c r="B8" s="100"/>
      <c r="C8" s="82"/>
      <c r="D8" s="82"/>
      <c r="E8" s="82"/>
      <c r="G8" s="58"/>
      <c r="H8" s="58"/>
      <c r="I8" s="58"/>
      <c r="J8" s="58"/>
      <c r="K8" s="58"/>
    </row>
    <row r="9" spans="1:11" x14ac:dyDescent="0.2">
      <c r="A9" s="105"/>
      <c r="B9" s="106"/>
      <c r="C9" s="82"/>
      <c r="D9" s="82"/>
      <c r="E9" s="82"/>
      <c r="G9" s="58"/>
      <c r="H9" s="58"/>
      <c r="I9" s="58"/>
      <c r="J9" s="58"/>
      <c r="K9" s="58"/>
    </row>
    <row r="10" spans="1:11" x14ac:dyDescent="0.2">
      <c r="A10" s="105"/>
      <c r="B10" s="106"/>
      <c r="C10" s="82"/>
      <c r="D10" s="82"/>
      <c r="E10" s="82"/>
      <c r="G10" s="58"/>
      <c r="H10" s="58"/>
      <c r="I10" s="58"/>
      <c r="J10" s="58"/>
      <c r="K10" s="58"/>
    </row>
    <row r="11" spans="1:11" x14ac:dyDescent="0.2">
      <c r="A11" s="105"/>
      <c r="B11" s="106"/>
      <c r="C11" s="82"/>
      <c r="D11" s="82"/>
      <c r="E11" s="82"/>
      <c r="G11" s="58"/>
      <c r="H11" s="58"/>
      <c r="I11" s="58"/>
      <c r="J11" s="58"/>
      <c r="K11" s="58"/>
    </row>
    <row r="12" spans="1:11" x14ac:dyDescent="0.2">
      <c r="A12" s="108"/>
      <c r="B12" s="108"/>
      <c r="C12" s="208">
        <f>SUM(C5:C11)</f>
        <v>0</v>
      </c>
      <c r="D12" s="208">
        <f>SUM(D5:D11)</f>
        <v>0</v>
      </c>
      <c r="E12" s="208">
        <f>D12-C12</f>
        <v>0</v>
      </c>
      <c r="G12" s="58"/>
      <c r="H12" s="58"/>
      <c r="I12" s="58"/>
      <c r="J12" s="58"/>
      <c r="K12" s="58"/>
    </row>
    <row r="13" spans="1:11" x14ac:dyDescent="0.2">
      <c r="G13" s="58"/>
      <c r="H13" s="58"/>
      <c r="I13" s="58"/>
      <c r="J13" s="58"/>
      <c r="K13" s="58"/>
    </row>
    <row r="14" spans="1:11" x14ac:dyDescent="0.2">
      <c r="G14" s="58"/>
      <c r="H14" s="58"/>
      <c r="I14" s="58"/>
      <c r="J14" s="58"/>
      <c r="K14" s="58"/>
    </row>
    <row r="15" spans="1:11" x14ac:dyDescent="0.2">
      <c r="G15" s="58"/>
      <c r="H15" s="58"/>
      <c r="I15" s="58"/>
      <c r="J15" s="58"/>
      <c r="K15" s="58"/>
    </row>
    <row r="16" spans="1:11" x14ac:dyDescent="0.2">
      <c r="G16" s="58"/>
      <c r="H16" s="58"/>
      <c r="I16" s="58"/>
      <c r="J16" s="58"/>
      <c r="K16" s="58"/>
    </row>
    <row r="17" spans="7:11" x14ac:dyDescent="0.2">
      <c r="G17" s="58"/>
      <c r="H17" s="58"/>
      <c r="I17" s="58"/>
      <c r="J17" s="58"/>
      <c r="K17" s="58"/>
    </row>
  </sheetData>
  <mergeCells count="1">
    <mergeCell ref="B1:D1"/>
  </mergeCells>
  <phoneticPr fontId="6" type="noConversion"/>
  <hyperlinks>
    <hyperlink ref="A1" location="兼职业务员往来账余额!A1" display="毛丽萍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pane ySplit="4" topLeftCell="A5" activePane="bottomLeft" state="frozen"/>
      <selection activeCell="H40" sqref="H40"/>
      <selection pane="bottomLeft"/>
    </sheetView>
  </sheetViews>
  <sheetFormatPr defaultRowHeight="14.25" x14ac:dyDescent="0.2"/>
  <cols>
    <col min="1" max="1" width="13.625" style="92" customWidth="1"/>
    <col min="2" max="2" width="43.5" style="92" bestFit="1" customWidth="1"/>
    <col min="3" max="5" width="10.625" style="92" customWidth="1"/>
    <col min="6" max="6" width="5.75" style="92" customWidth="1"/>
    <col min="7" max="7" width="13.125" style="92" customWidth="1"/>
    <col min="8" max="8" width="34.125" style="92" customWidth="1"/>
    <col min="9" max="16384" width="9" style="92"/>
  </cols>
  <sheetData>
    <row r="1" spans="1:11" s="58" customFormat="1" ht="15.75" x14ac:dyDescent="0.2">
      <c r="A1" s="249" t="s">
        <v>914</v>
      </c>
      <c r="B1" s="264" t="s">
        <v>8</v>
      </c>
      <c r="C1" s="264"/>
      <c r="D1" s="264"/>
      <c r="E1" s="204">
        <f>E15</f>
        <v>515.38000000000011</v>
      </c>
    </row>
    <row r="2" spans="1:11" x14ac:dyDescent="0.2">
      <c r="G2" s="58"/>
      <c r="H2" s="58"/>
      <c r="I2" s="58"/>
      <c r="J2" s="58"/>
      <c r="K2" s="58"/>
    </row>
    <row r="3" spans="1:11" ht="18.75" x14ac:dyDescent="0.2">
      <c r="A3" s="90" t="s">
        <v>0</v>
      </c>
      <c r="B3" s="91"/>
      <c r="C3" s="75"/>
      <c r="D3" s="75"/>
      <c r="E3" s="75"/>
      <c r="G3" s="58"/>
      <c r="H3" s="58"/>
      <c r="I3" s="58"/>
      <c r="J3" s="58"/>
      <c r="K3" s="58"/>
    </row>
    <row r="4" spans="1:11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  <c r="G4" s="58"/>
      <c r="H4" s="58"/>
      <c r="I4" s="58"/>
      <c r="J4" s="58"/>
      <c r="K4" s="58"/>
    </row>
    <row r="5" spans="1:11" x14ac:dyDescent="0.2">
      <c r="A5" s="46"/>
      <c r="B5" s="54" t="s">
        <v>56</v>
      </c>
      <c r="C5" s="7">
        <v>0</v>
      </c>
      <c r="D5" s="7">
        <v>0</v>
      </c>
      <c r="E5" s="60"/>
      <c r="G5" s="58"/>
      <c r="H5" s="58"/>
      <c r="I5" s="58"/>
      <c r="J5" s="58"/>
      <c r="K5" s="58"/>
    </row>
    <row r="6" spans="1:11" x14ac:dyDescent="0.2">
      <c r="A6" s="96">
        <v>45173</v>
      </c>
      <c r="B6" s="100" t="s">
        <v>967</v>
      </c>
      <c r="C6" s="82">
        <v>1000</v>
      </c>
      <c r="D6" s="82"/>
      <c r="E6" s="7">
        <f>D5+D6-C6</f>
        <v>-1000</v>
      </c>
      <c r="G6" s="58"/>
      <c r="H6" s="58"/>
      <c r="I6" s="58"/>
      <c r="J6" s="58"/>
      <c r="K6" s="58"/>
    </row>
    <row r="7" spans="1:11" x14ac:dyDescent="0.2">
      <c r="A7" s="96">
        <v>45184</v>
      </c>
      <c r="B7" s="100" t="s">
        <v>973</v>
      </c>
      <c r="C7" s="82"/>
      <c r="D7" s="82">
        <v>1944.45</v>
      </c>
      <c r="E7" s="7">
        <f t="shared" ref="E7:E11" si="0">E6+D7-C7</f>
        <v>944.45</v>
      </c>
      <c r="G7" s="58"/>
      <c r="H7" s="58"/>
      <c r="I7" s="58"/>
      <c r="J7" s="58"/>
      <c r="K7" s="58"/>
    </row>
    <row r="8" spans="1:11" x14ac:dyDescent="0.2">
      <c r="A8" s="105">
        <v>45223</v>
      </c>
      <c r="B8" s="165" t="s">
        <v>1041</v>
      </c>
      <c r="C8" s="82">
        <v>2000</v>
      </c>
      <c r="D8" s="82"/>
      <c r="E8" s="7">
        <f t="shared" si="0"/>
        <v>-1055.55</v>
      </c>
      <c r="G8" s="58"/>
      <c r="H8" s="58"/>
      <c r="I8" s="58"/>
      <c r="J8" s="58"/>
      <c r="K8" s="58"/>
    </row>
    <row r="9" spans="1:11" x14ac:dyDescent="0.2">
      <c r="A9" s="96">
        <v>45224</v>
      </c>
      <c r="B9" s="100" t="s">
        <v>1017</v>
      </c>
      <c r="C9" s="82"/>
      <c r="D9" s="82">
        <v>1147.24</v>
      </c>
      <c r="E9" s="7">
        <f t="shared" si="0"/>
        <v>91.690000000000055</v>
      </c>
      <c r="G9" s="58"/>
      <c r="H9" s="58"/>
      <c r="I9" s="58"/>
      <c r="J9" s="58"/>
      <c r="K9" s="58"/>
    </row>
    <row r="10" spans="1:11" x14ac:dyDescent="0.2">
      <c r="A10" s="105">
        <v>45240</v>
      </c>
      <c r="B10" s="106" t="s">
        <v>967</v>
      </c>
      <c r="C10" s="82">
        <v>2000</v>
      </c>
      <c r="D10" s="82"/>
      <c r="E10" s="7">
        <f t="shared" si="0"/>
        <v>-1908.31</v>
      </c>
      <c r="G10" s="58"/>
      <c r="H10" s="58"/>
      <c r="I10" s="58"/>
      <c r="J10" s="58"/>
      <c r="K10" s="58"/>
    </row>
    <row r="11" spans="1:11" x14ac:dyDescent="0.2">
      <c r="A11" s="105">
        <v>45245</v>
      </c>
      <c r="B11" s="165" t="s">
        <v>1044</v>
      </c>
      <c r="C11" s="82"/>
      <c r="D11" s="82">
        <v>2423.69</v>
      </c>
      <c r="E11" s="7">
        <f t="shared" si="0"/>
        <v>515.38000000000011</v>
      </c>
      <c r="G11" s="58"/>
      <c r="H11" s="58"/>
      <c r="I11" s="58"/>
      <c r="J11" s="58"/>
      <c r="K11" s="58"/>
    </row>
    <row r="12" spans="1:11" x14ac:dyDescent="0.2">
      <c r="A12" s="105"/>
      <c r="B12" s="106"/>
      <c r="C12" s="82"/>
      <c r="D12" s="82"/>
      <c r="E12" s="82"/>
      <c r="G12" s="58"/>
      <c r="H12" s="58"/>
      <c r="I12" s="58"/>
      <c r="J12" s="58"/>
      <c r="K12" s="58"/>
    </row>
    <row r="13" spans="1:11" x14ac:dyDescent="0.2">
      <c r="A13" s="105"/>
      <c r="B13" s="106"/>
      <c r="C13" s="82"/>
      <c r="D13" s="82"/>
      <c r="E13" s="82"/>
      <c r="G13" s="58"/>
      <c r="H13" s="58"/>
      <c r="I13" s="58"/>
      <c r="J13" s="58"/>
      <c r="K13" s="58"/>
    </row>
    <row r="14" spans="1:11" x14ac:dyDescent="0.2">
      <c r="A14" s="105"/>
      <c r="B14" s="106"/>
      <c r="C14" s="82"/>
      <c r="D14" s="82"/>
      <c r="E14" s="82"/>
      <c r="G14" s="58"/>
      <c r="H14" s="58"/>
      <c r="I14" s="58"/>
      <c r="J14" s="58"/>
      <c r="K14" s="58"/>
    </row>
    <row r="15" spans="1:11" x14ac:dyDescent="0.2">
      <c r="A15" s="108"/>
      <c r="B15" s="108"/>
      <c r="C15" s="208">
        <f>SUM(C5:C14)</f>
        <v>5000</v>
      </c>
      <c r="D15" s="208">
        <f>SUM(D5:D14)</f>
        <v>5515.38</v>
      </c>
      <c r="E15" s="208">
        <f>D15-C15</f>
        <v>515.38000000000011</v>
      </c>
      <c r="G15" s="58"/>
      <c r="H15" s="58"/>
      <c r="I15" s="58"/>
      <c r="J15" s="58"/>
      <c r="K15" s="58"/>
    </row>
    <row r="16" spans="1:11" x14ac:dyDescent="0.2">
      <c r="G16" s="58"/>
      <c r="H16" s="58"/>
      <c r="I16" s="58"/>
      <c r="J16" s="58"/>
      <c r="K16" s="58"/>
    </row>
    <row r="17" spans="7:11" x14ac:dyDescent="0.2">
      <c r="G17" s="58"/>
      <c r="H17" s="58"/>
      <c r="I17" s="58"/>
      <c r="J17" s="58"/>
      <c r="K17" s="58"/>
    </row>
    <row r="18" spans="7:11" x14ac:dyDescent="0.2">
      <c r="G18" s="58"/>
      <c r="H18" s="58"/>
      <c r="I18" s="58"/>
      <c r="J18" s="58"/>
      <c r="K18" s="58"/>
    </row>
    <row r="19" spans="7:11" x14ac:dyDescent="0.2">
      <c r="G19" s="58"/>
      <c r="H19" s="58"/>
      <c r="I19" s="58"/>
      <c r="J19" s="58"/>
      <c r="K19" s="58"/>
    </row>
    <row r="20" spans="7:11" x14ac:dyDescent="0.2">
      <c r="G20" s="58"/>
      <c r="H20" s="58"/>
      <c r="I20" s="58"/>
      <c r="J20" s="58"/>
      <c r="K20" s="58"/>
    </row>
  </sheetData>
  <mergeCells count="1">
    <mergeCell ref="B1:D1"/>
  </mergeCells>
  <phoneticPr fontId="6" type="noConversion"/>
  <hyperlinks>
    <hyperlink ref="A1" location="兼职业务员往来账余额!A1" display="毛丽萍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pane ySplit="4" topLeftCell="A5" activePane="bottomLeft" state="frozen"/>
      <selection activeCell="H40" sqref="H40"/>
      <selection pane="bottomLeft"/>
    </sheetView>
  </sheetViews>
  <sheetFormatPr defaultRowHeight="14.25" x14ac:dyDescent="0.2"/>
  <cols>
    <col min="1" max="1" width="13.625" style="92" customWidth="1"/>
    <col min="2" max="2" width="43.5" style="92" bestFit="1" customWidth="1"/>
    <col min="3" max="5" width="10.625" style="92" customWidth="1"/>
    <col min="6" max="6" width="5.75" style="92" customWidth="1"/>
    <col min="7" max="7" width="13.125" style="92" customWidth="1"/>
    <col min="8" max="8" width="34.125" style="92" customWidth="1"/>
    <col min="9" max="16384" width="9" style="92"/>
  </cols>
  <sheetData>
    <row r="1" spans="1:11" s="58" customFormat="1" ht="15.75" x14ac:dyDescent="0.2">
      <c r="A1" s="249" t="s">
        <v>1046</v>
      </c>
      <c r="B1" s="264" t="s">
        <v>8</v>
      </c>
      <c r="C1" s="264"/>
      <c r="D1" s="264"/>
      <c r="E1" s="204">
        <f>E15</f>
        <v>0</v>
      </c>
    </row>
    <row r="2" spans="1:11" x14ac:dyDescent="0.2">
      <c r="G2" s="58"/>
      <c r="H2" s="58"/>
      <c r="I2" s="58"/>
      <c r="J2" s="58"/>
      <c r="K2" s="58"/>
    </row>
    <row r="3" spans="1:11" ht="18.75" x14ac:dyDescent="0.2">
      <c r="A3" s="90" t="s">
        <v>0</v>
      </c>
      <c r="B3" s="91"/>
      <c r="C3" s="75"/>
      <c r="D3" s="75"/>
      <c r="E3" s="75"/>
      <c r="G3" s="58"/>
      <c r="H3" s="58"/>
      <c r="I3" s="58"/>
      <c r="J3" s="58"/>
      <c r="K3" s="58"/>
    </row>
    <row r="4" spans="1:11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  <c r="G4" s="58"/>
      <c r="H4" s="58"/>
      <c r="I4" s="58"/>
      <c r="J4" s="58"/>
      <c r="K4" s="58"/>
    </row>
    <row r="5" spans="1:11" x14ac:dyDescent="0.2">
      <c r="A5" s="46"/>
      <c r="B5" s="54" t="s">
        <v>56</v>
      </c>
      <c r="C5" s="7">
        <v>0</v>
      </c>
      <c r="D5" s="7">
        <v>0</v>
      </c>
      <c r="E5" s="60"/>
      <c r="G5" s="58"/>
      <c r="H5" s="58"/>
      <c r="I5" s="58"/>
      <c r="J5" s="58"/>
      <c r="K5" s="58"/>
    </row>
    <row r="6" spans="1:11" x14ac:dyDescent="0.2">
      <c r="A6" s="96"/>
      <c r="B6" s="100"/>
      <c r="C6" s="82"/>
      <c r="D6" s="82"/>
      <c r="E6" s="7">
        <f>D5+D6-C6</f>
        <v>0</v>
      </c>
      <c r="G6" s="58"/>
      <c r="H6" s="58"/>
      <c r="I6" s="58"/>
      <c r="J6" s="58"/>
      <c r="K6" s="58"/>
    </row>
    <row r="7" spans="1:11" x14ac:dyDescent="0.2">
      <c r="A7" s="96"/>
      <c r="B7" s="100"/>
      <c r="C7" s="82"/>
      <c r="D7" s="82"/>
      <c r="E7" s="7">
        <f t="shared" ref="E7:E11" si="0">E6+D7-C7</f>
        <v>0</v>
      </c>
      <c r="G7" s="58"/>
      <c r="H7" s="58"/>
      <c r="I7" s="58"/>
      <c r="J7" s="58"/>
      <c r="K7" s="58"/>
    </row>
    <row r="8" spans="1:11" x14ac:dyDescent="0.2">
      <c r="A8" s="105"/>
      <c r="B8" s="165"/>
      <c r="C8" s="82"/>
      <c r="D8" s="82"/>
      <c r="E8" s="7">
        <f t="shared" si="0"/>
        <v>0</v>
      </c>
      <c r="G8" s="58"/>
      <c r="H8" s="58"/>
      <c r="I8" s="58"/>
      <c r="J8" s="58"/>
      <c r="K8" s="58"/>
    </row>
    <row r="9" spans="1:11" x14ac:dyDescent="0.2">
      <c r="A9" s="96"/>
      <c r="B9" s="100"/>
      <c r="C9" s="82"/>
      <c r="D9" s="82"/>
      <c r="E9" s="7">
        <f t="shared" si="0"/>
        <v>0</v>
      </c>
      <c r="G9" s="58"/>
      <c r="H9" s="58"/>
      <c r="I9" s="58"/>
      <c r="J9" s="58"/>
      <c r="K9" s="58"/>
    </row>
    <row r="10" spans="1:11" x14ac:dyDescent="0.2">
      <c r="A10" s="105"/>
      <c r="B10" s="106"/>
      <c r="C10" s="82"/>
      <c r="D10" s="82"/>
      <c r="E10" s="7">
        <f t="shared" si="0"/>
        <v>0</v>
      </c>
      <c r="G10" s="58"/>
      <c r="H10" s="58"/>
      <c r="I10" s="58"/>
      <c r="J10" s="58"/>
      <c r="K10" s="58"/>
    </row>
    <row r="11" spans="1:11" x14ac:dyDescent="0.2">
      <c r="A11" s="105"/>
      <c r="B11" s="165"/>
      <c r="C11" s="82"/>
      <c r="D11" s="82"/>
      <c r="E11" s="7">
        <f t="shared" si="0"/>
        <v>0</v>
      </c>
      <c r="G11" s="58"/>
      <c r="H11" s="58"/>
      <c r="I11" s="58"/>
      <c r="J11" s="58"/>
      <c r="K11" s="58"/>
    </row>
    <row r="12" spans="1:11" x14ac:dyDescent="0.2">
      <c r="A12" s="105"/>
      <c r="B12" s="106"/>
      <c r="C12" s="82"/>
      <c r="D12" s="82"/>
      <c r="E12" s="82"/>
      <c r="G12" s="58"/>
      <c r="H12" s="58"/>
      <c r="I12" s="58"/>
      <c r="J12" s="58"/>
      <c r="K12" s="58"/>
    </row>
    <row r="13" spans="1:11" x14ac:dyDescent="0.2">
      <c r="A13" s="105"/>
      <c r="B13" s="106"/>
      <c r="C13" s="82"/>
      <c r="D13" s="82"/>
      <c r="E13" s="82"/>
      <c r="G13" s="58"/>
      <c r="H13" s="58"/>
      <c r="I13" s="58"/>
      <c r="J13" s="58"/>
      <c r="K13" s="58"/>
    </row>
    <row r="14" spans="1:11" x14ac:dyDescent="0.2">
      <c r="A14" s="105"/>
      <c r="B14" s="106"/>
      <c r="C14" s="82"/>
      <c r="D14" s="82"/>
      <c r="E14" s="82"/>
      <c r="G14" s="58"/>
      <c r="H14" s="58"/>
      <c r="I14" s="58"/>
      <c r="J14" s="58"/>
      <c r="K14" s="58"/>
    </row>
    <row r="15" spans="1:11" x14ac:dyDescent="0.2">
      <c r="A15" s="108"/>
      <c r="B15" s="108"/>
      <c r="C15" s="208">
        <f>SUM(C5:C14)</f>
        <v>0</v>
      </c>
      <c r="D15" s="208">
        <f>SUM(D5:D14)</f>
        <v>0</v>
      </c>
      <c r="E15" s="208">
        <f>D15-C15</f>
        <v>0</v>
      </c>
      <c r="G15" s="58"/>
      <c r="H15" s="58"/>
      <c r="I15" s="58"/>
      <c r="J15" s="58"/>
      <c r="K15" s="58"/>
    </row>
    <row r="16" spans="1:11" x14ac:dyDescent="0.2">
      <c r="G16" s="58"/>
      <c r="H16" s="58"/>
      <c r="I16" s="58"/>
      <c r="J16" s="58"/>
      <c r="K16" s="58"/>
    </row>
    <row r="17" spans="7:11" x14ac:dyDescent="0.2">
      <c r="G17" s="58"/>
      <c r="H17" s="58"/>
      <c r="I17" s="58"/>
      <c r="J17" s="58"/>
      <c r="K17" s="58"/>
    </row>
    <row r="18" spans="7:11" x14ac:dyDescent="0.2">
      <c r="G18" s="58"/>
      <c r="H18" s="58"/>
      <c r="I18" s="58"/>
      <c r="J18" s="58"/>
      <c r="K18" s="58"/>
    </row>
    <row r="19" spans="7:11" x14ac:dyDescent="0.2">
      <c r="G19" s="58"/>
      <c r="H19" s="58"/>
      <c r="I19" s="58"/>
      <c r="J19" s="58"/>
      <c r="K19" s="58"/>
    </row>
    <row r="20" spans="7:11" x14ac:dyDescent="0.2">
      <c r="G20" s="58"/>
      <c r="H20" s="58"/>
      <c r="I20" s="58"/>
      <c r="J20" s="58"/>
      <c r="K20" s="58"/>
    </row>
  </sheetData>
  <mergeCells count="1">
    <mergeCell ref="B1:D1"/>
  </mergeCells>
  <phoneticPr fontId="6" type="noConversion"/>
  <hyperlinks>
    <hyperlink ref="A1" location="兼职业务员往来账余额!A1" display="毛丽萍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4"/>
  <sheetViews>
    <sheetView workbookViewId="0"/>
  </sheetViews>
  <sheetFormatPr defaultRowHeight="14.25" x14ac:dyDescent="0.2"/>
  <cols>
    <col min="1" max="1" width="12.625" style="92" customWidth="1"/>
    <col min="2" max="2" width="51.75" style="92" customWidth="1"/>
    <col min="3" max="4" width="12.75" style="92" bestFit="1" customWidth="1"/>
    <col min="5" max="5" width="10.625" style="92" customWidth="1"/>
    <col min="6" max="16384" width="9" style="92"/>
  </cols>
  <sheetData>
    <row r="1" spans="1:6" s="58" customFormat="1" x14ac:dyDescent="0.2">
      <c r="A1" s="151" t="s">
        <v>724</v>
      </c>
      <c r="B1" s="264" t="s">
        <v>8</v>
      </c>
      <c r="C1" s="264"/>
      <c r="D1" s="264"/>
      <c r="E1" s="204">
        <f>E24</f>
        <v>0</v>
      </c>
    </row>
    <row r="3" spans="1:6" ht="18.75" x14ac:dyDescent="0.2">
      <c r="A3" s="90" t="s">
        <v>150</v>
      </c>
      <c r="B3" s="91"/>
      <c r="C3" s="75"/>
      <c r="D3" s="75"/>
      <c r="E3" s="75"/>
    </row>
    <row r="4" spans="1:6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</row>
    <row r="5" spans="1:6" x14ac:dyDescent="0.2">
      <c r="A5" s="94"/>
      <c r="B5" s="95" t="s">
        <v>151</v>
      </c>
      <c r="C5" s="81">
        <v>0</v>
      </c>
      <c r="D5" s="82">
        <v>0</v>
      </c>
      <c r="E5" s="60"/>
    </row>
    <row r="6" spans="1:6" x14ac:dyDescent="0.2">
      <c r="A6" s="94"/>
      <c r="B6" s="95" t="s">
        <v>38</v>
      </c>
      <c r="C6" s="81"/>
      <c r="D6" s="82">
        <v>5715.45</v>
      </c>
      <c r="E6" s="7">
        <f>D5+D6-C6</f>
        <v>5715.45</v>
      </c>
      <c r="F6" s="112"/>
    </row>
    <row r="7" spans="1:6" x14ac:dyDescent="0.2">
      <c r="A7" s="96"/>
      <c r="B7" s="100" t="s">
        <v>39</v>
      </c>
      <c r="C7" s="82"/>
      <c r="D7" s="82">
        <v>6142.4</v>
      </c>
      <c r="E7" s="7">
        <f t="shared" ref="E7:E11" si="0">E6+D7-C7</f>
        <v>11857.849999999999</v>
      </c>
      <c r="F7" s="112"/>
    </row>
    <row r="8" spans="1:6" x14ac:dyDescent="0.2">
      <c r="A8" s="96"/>
      <c r="B8" s="100" t="s">
        <v>40</v>
      </c>
      <c r="C8" s="82"/>
      <c r="D8" s="82">
        <v>3022.08</v>
      </c>
      <c r="E8" s="7">
        <f t="shared" si="0"/>
        <v>14879.929999999998</v>
      </c>
      <c r="F8" s="112"/>
    </row>
    <row r="9" spans="1:6" x14ac:dyDescent="0.2">
      <c r="A9" s="96">
        <v>44175</v>
      </c>
      <c r="B9" s="100" t="s">
        <v>152</v>
      </c>
      <c r="C9" s="82">
        <v>1250</v>
      </c>
      <c r="D9" s="82"/>
      <c r="E9" s="7">
        <f t="shared" si="0"/>
        <v>13629.929999999998</v>
      </c>
    </row>
    <row r="10" spans="1:6" x14ac:dyDescent="0.2">
      <c r="A10" s="96">
        <v>44295</v>
      </c>
      <c r="B10" s="100" t="s">
        <v>83</v>
      </c>
      <c r="C10" s="82">
        <v>10000</v>
      </c>
      <c r="D10" s="82"/>
      <c r="E10" s="7">
        <f t="shared" si="0"/>
        <v>3629.9299999999985</v>
      </c>
    </row>
    <row r="11" spans="1:6" x14ac:dyDescent="0.2">
      <c r="A11" s="96">
        <v>44517</v>
      </c>
      <c r="B11" s="100" t="s">
        <v>153</v>
      </c>
      <c r="C11" s="82">
        <v>3629.93</v>
      </c>
      <c r="D11" s="82"/>
      <c r="E11" s="7">
        <f t="shared" si="0"/>
        <v>0</v>
      </c>
    </row>
    <row r="12" spans="1:6" x14ac:dyDescent="0.2">
      <c r="A12" s="108"/>
      <c r="B12" s="102" t="s">
        <v>143</v>
      </c>
      <c r="C12" s="208">
        <f>SUM(C5:C11)</f>
        <v>14879.93</v>
      </c>
      <c r="D12" s="208">
        <f>SUM(D5:D11)</f>
        <v>14879.929999999998</v>
      </c>
      <c r="E12" s="208">
        <f>D12-C12</f>
        <v>0</v>
      </c>
    </row>
    <row r="13" spans="1:6" x14ac:dyDescent="0.2">
      <c r="A13" s="104"/>
      <c r="B13" s="100" t="s">
        <v>151</v>
      </c>
      <c r="C13" s="82"/>
      <c r="D13" s="82">
        <f>E12</f>
        <v>0</v>
      </c>
      <c r="E13" s="60"/>
    </row>
    <row r="14" spans="1:6" x14ac:dyDescent="0.2">
      <c r="A14" s="96">
        <v>44897</v>
      </c>
      <c r="B14" s="100" t="s">
        <v>565</v>
      </c>
      <c r="C14" s="82"/>
      <c r="D14" s="82">
        <v>2346.6</v>
      </c>
      <c r="E14" s="7">
        <f>D13+D14-C14</f>
        <v>2346.6</v>
      </c>
    </row>
    <row r="15" spans="1:6" x14ac:dyDescent="0.2">
      <c r="A15" s="96">
        <v>44897</v>
      </c>
      <c r="B15" s="100" t="s">
        <v>566</v>
      </c>
      <c r="C15" s="82"/>
      <c r="D15" s="82">
        <v>912.43</v>
      </c>
      <c r="E15" s="7">
        <f t="shared" ref="E15:E22" si="1">E14+D15-C15</f>
        <v>3259.0299999999997</v>
      </c>
    </row>
    <row r="16" spans="1:6" x14ac:dyDescent="0.2">
      <c r="A16" s="105">
        <v>44897</v>
      </c>
      <c r="B16" s="106" t="s">
        <v>567</v>
      </c>
      <c r="C16" s="82"/>
      <c r="D16" s="82">
        <f>1367.66</f>
        <v>1367.66</v>
      </c>
      <c r="E16" s="7">
        <f t="shared" si="1"/>
        <v>4626.6899999999996</v>
      </c>
    </row>
    <row r="17" spans="1:5" x14ac:dyDescent="0.2">
      <c r="A17" s="105">
        <v>44897</v>
      </c>
      <c r="B17" s="106" t="s">
        <v>568</v>
      </c>
      <c r="C17" s="82">
        <v>4626.6899999999996</v>
      </c>
      <c r="D17" s="82"/>
      <c r="E17" s="7">
        <f t="shared" si="1"/>
        <v>0</v>
      </c>
    </row>
    <row r="18" spans="1:5" x14ac:dyDescent="0.2">
      <c r="A18" s="105">
        <v>45117</v>
      </c>
      <c r="B18" s="165" t="s">
        <v>891</v>
      </c>
      <c r="C18" s="82"/>
      <c r="D18" s="82">
        <v>1378.72</v>
      </c>
      <c r="E18" s="7">
        <f t="shared" si="1"/>
        <v>1378.72</v>
      </c>
    </row>
    <row r="19" spans="1:5" x14ac:dyDescent="0.2">
      <c r="A19" s="105">
        <v>45117</v>
      </c>
      <c r="B19" s="106" t="s">
        <v>892</v>
      </c>
      <c r="C19" s="82"/>
      <c r="D19" s="82">
        <v>1561.25</v>
      </c>
      <c r="E19" s="7">
        <f t="shared" si="1"/>
        <v>2939.9700000000003</v>
      </c>
    </row>
    <row r="20" spans="1:5" x14ac:dyDescent="0.2">
      <c r="A20" s="105">
        <v>45117</v>
      </c>
      <c r="B20" s="106" t="s">
        <v>893</v>
      </c>
      <c r="C20" s="82"/>
      <c r="D20" s="82">
        <v>1068.45</v>
      </c>
      <c r="E20" s="7">
        <f t="shared" si="1"/>
        <v>4008.42</v>
      </c>
    </row>
    <row r="21" spans="1:5" x14ac:dyDescent="0.2">
      <c r="A21" s="105">
        <v>45117</v>
      </c>
      <c r="B21" s="165" t="s">
        <v>894</v>
      </c>
      <c r="C21" s="82"/>
      <c r="D21" s="82">
        <v>201.4</v>
      </c>
      <c r="E21" s="7">
        <f t="shared" si="1"/>
        <v>4209.82</v>
      </c>
    </row>
    <row r="22" spans="1:5" x14ac:dyDescent="0.2">
      <c r="A22" s="105">
        <v>45156</v>
      </c>
      <c r="B22" s="165" t="s">
        <v>958</v>
      </c>
      <c r="C22" s="82">
        <v>4209.82</v>
      </c>
      <c r="D22" s="82"/>
      <c r="E22" s="7">
        <f t="shared" si="1"/>
        <v>0</v>
      </c>
    </row>
    <row r="23" spans="1:5" x14ac:dyDescent="0.2">
      <c r="A23" s="105"/>
      <c r="B23" s="106"/>
      <c r="C23" s="82"/>
      <c r="D23" s="82"/>
      <c r="E23" s="82"/>
    </row>
    <row r="24" spans="1:5" x14ac:dyDescent="0.2">
      <c r="A24" s="108"/>
      <c r="B24" s="108"/>
      <c r="C24" s="208">
        <f>SUM(C13:C23)</f>
        <v>8836.5099999999984</v>
      </c>
      <c r="D24" s="208">
        <f>SUM(D13:D23)</f>
        <v>8836.51</v>
      </c>
      <c r="E24" s="208">
        <f>D24-C24</f>
        <v>0</v>
      </c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2"/>
  <sheetViews>
    <sheetView workbookViewId="0">
      <pane ySplit="4" topLeftCell="A5" activePane="bottomLeft" state="frozen"/>
      <selection activeCell="H40" sqref="H40"/>
      <selection pane="bottomLeft"/>
    </sheetView>
  </sheetViews>
  <sheetFormatPr defaultRowHeight="14.25" x14ac:dyDescent="0.2"/>
  <cols>
    <col min="1" max="1" width="12.625" style="92" customWidth="1"/>
    <col min="2" max="2" width="30.625" style="92" customWidth="1"/>
    <col min="3" max="5" width="10.625" style="92" customWidth="1"/>
    <col min="6" max="16384" width="9" style="92"/>
  </cols>
  <sheetData>
    <row r="1" spans="1:5" s="58" customFormat="1" x14ac:dyDescent="0.2">
      <c r="A1" s="151" t="s">
        <v>715</v>
      </c>
      <c r="B1" s="264" t="s">
        <v>8</v>
      </c>
      <c r="C1" s="264"/>
      <c r="D1" s="264"/>
      <c r="E1" s="13">
        <f>E12</f>
        <v>84.07</v>
      </c>
    </row>
    <row r="3" spans="1:5" ht="18.75" x14ac:dyDescent="0.2">
      <c r="A3" s="90" t="s">
        <v>0</v>
      </c>
      <c r="B3" s="91"/>
      <c r="C3" s="75"/>
      <c r="D3" s="75"/>
      <c r="E3" s="75"/>
    </row>
    <row r="4" spans="1:5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</row>
    <row r="5" spans="1:5" x14ac:dyDescent="0.2">
      <c r="A5" s="46"/>
      <c r="B5" s="54" t="s">
        <v>56</v>
      </c>
      <c r="C5" s="7">
        <v>0</v>
      </c>
      <c r="D5" s="7">
        <v>0</v>
      </c>
      <c r="E5" s="60"/>
    </row>
    <row r="6" spans="1:5" x14ac:dyDescent="0.2">
      <c r="A6" s="96">
        <v>45089</v>
      </c>
      <c r="B6" s="100" t="s">
        <v>867</v>
      </c>
      <c r="C6" s="82"/>
      <c r="D6" s="82">
        <v>44.78</v>
      </c>
      <c r="E6" s="7">
        <f>D5+D6-C6</f>
        <v>44.78</v>
      </c>
    </row>
    <row r="7" spans="1:5" x14ac:dyDescent="0.2">
      <c r="A7" s="96">
        <v>45089</v>
      </c>
      <c r="B7" s="100" t="s">
        <v>866</v>
      </c>
      <c r="C7" s="82"/>
      <c r="D7" s="82">
        <v>39.29</v>
      </c>
      <c r="E7" s="7">
        <f t="shared" ref="E7" si="0">E6+D7-C7</f>
        <v>84.07</v>
      </c>
    </row>
    <row r="8" spans="1:5" x14ac:dyDescent="0.2">
      <c r="A8" s="96"/>
      <c r="B8" s="100"/>
      <c r="C8" s="82"/>
      <c r="D8" s="82"/>
      <c r="E8" s="82"/>
    </row>
    <row r="9" spans="1:5" x14ac:dyDescent="0.2">
      <c r="A9" s="105"/>
      <c r="B9" s="106"/>
      <c r="C9" s="82"/>
      <c r="D9" s="82"/>
      <c r="E9" s="82"/>
    </row>
    <row r="10" spans="1:5" x14ac:dyDescent="0.2">
      <c r="A10" s="105"/>
      <c r="B10" s="106"/>
      <c r="C10" s="82"/>
      <c r="D10" s="82"/>
      <c r="E10" s="82"/>
    </row>
    <row r="11" spans="1:5" x14ac:dyDescent="0.2">
      <c r="A11" s="105"/>
      <c r="B11" s="106"/>
      <c r="C11" s="82"/>
      <c r="D11" s="82"/>
      <c r="E11" s="82"/>
    </row>
    <row r="12" spans="1:5" x14ac:dyDescent="0.2">
      <c r="A12" s="108"/>
      <c r="B12" s="108"/>
      <c r="C12" s="208">
        <f>SUM(C5:C11)</f>
        <v>0</v>
      </c>
      <c r="D12" s="208">
        <f>SUM(D5:D11)</f>
        <v>84.07</v>
      </c>
      <c r="E12" s="208">
        <f>D12-C12</f>
        <v>84.07</v>
      </c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8"/>
  <sheetViews>
    <sheetView workbookViewId="0">
      <pane ySplit="4" topLeftCell="A5" activePane="bottomLeft" state="frozen"/>
      <selection activeCell="H40" sqref="H40"/>
      <selection pane="bottomLeft"/>
    </sheetView>
  </sheetViews>
  <sheetFormatPr defaultRowHeight="14.25" x14ac:dyDescent="0.2"/>
  <cols>
    <col min="1" max="1" width="12.625" style="92" customWidth="1"/>
    <col min="2" max="2" width="30.625" style="92" customWidth="1"/>
    <col min="3" max="5" width="10.625" style="92" customWidth="1"/>
    <col min="6" max="16384" width="9" style="92"/>
  </cols>
  <sheetData>
    <row r="1" spans="1:5" s="58" customFormat="1" x14ac:dyDescent="0.2">
      <c r="A1" s="151" t="s">
        <v>515</v>
      </c>
      <c r="B1" s="264" t="s">
        <v>8</v>
      </c>
      <c r="C1" s="264"/>
      <c r="D1" s="264"/>
      <c r="E1" s="204">
        <f>E18</f>
        <v>304.48</v>
      </c>
    </row>
    <row r="3" spans="1:5" ht="18.75" x14ac:dyDescent="0.2">
      <c r="A3" s="90" t="s">
        <v>0</v>
      </c>
      <c r="B3" s="91"/>
      <c r="C3" s="75"/>
      <c r="D3" s="75"/>
      <c r="E3" s="75"/>
    </row>
    <row r="4" spans="1:5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</row>
    <row r="5" spans="1:5" x14ac:dyDescent="0.2">
      <c r="A5" s="94"/>
      <c r="B5" s="95" t="s">
        <v>56</v>
      </c>
      <c r="C5" s="81">
        <v>0</v>
      </c>
      <c r="D5" s="82">
        <v>0</v>
      </c>
      <c r="E5" s="60"/>
    </row>
    <row r="6" spans="1:5" x14ac:dyDescent="0.2">
      <c r="A6" s="96">
        <v>44868</v>
      </c>
      <c r="B6" s="95" t="s">
        <v>532</v>
      </c>
      <c r="C6" s="82"/>
      <c r="D6" s="82">
        <v>37.94</v>
      </c>
      <c r="E6" s="7">
        <f>D5+D6-C6</f>
        <v>37.94</v>
      </c>
    </row>
    <row r="7" spans="1:5" x14ac:dyDescent="0.2">
      <c r="A7" s="96">
        <v>44902</v>
      </c>
      <c r="B7" s="95" t="s">
        <v>617</v>
      </c>
      <c r="C7" s="82"/>
      <c r="D7" s="82">
        <v>171.85</v>
      </c>
      <c r="E7" s="7">
        <f t="shared" ref="E7:E8" si="0">E6+D7-C7</f>
        <v>209.79</v>
      </c>
    </row>
    <row r="8" spans="1:5" x14ac:dyDescent="0.2">
      <c r="A8" s="96">
        <v>44931</v>
      </c>
      <c r="B8" s="95" t="s">
        <v>671</v>
      </c>
      <c r="C8" s="82"/>
      <c r="D8" s="82">
        <v>-67.25</v>
      </c>
      <c r="E8" s="7">
        <f t="shared" si="0"/>
        <v>142.54</v>
      </c>
    </row>
    <row r="9" spans="1:5" x14ac:dyDescent="0.2">
      <c r="A9" s="205"/>
      <c r="B9" s="203" t="s">
        <v>692</v>
      </c>
      <c r="C9" s="204">
        <f>SUM(C5:C8)</f>
        <v>0</v>
      </c>
      <c r="D9" s="204">
        <f>SUM(D5:D8)</f>
        <v>142.54</v>
      </c>
      <c r="E9" s="204">
        <f>D9-C9</f>
        <v>142.54</v>
      </c>
    </row>
    <row r="10" spans="1:5" x14ac:dyDescent="0.2">
      <c r="A10" s="46"/>
      <c r="B10" s="54" t="s">
        <v>56</v>
      </c>
      <c r="C10" s="7"/>
      <c r="D10" s="7">
        <f>E9</f>
        <v>142.54</v>
      </c>
      <c r="E10" s="60"/>
    </row>
    <row r="11" spans="1:5" x14ac:dyDescent="0.2">
      <c r="A11" s="96">
        <v>44939</v>
      </c>
      <c r="B11" s="100" t="s">
        <v>678</v>
      </c>
      <c r="C11" s="82">
        <v>142.54</v>
      </c>
      <c r="D11" s="82"/>
      <c r="E11" s="7">
        <f>D10+D11-C11</f>
        <v>0</v>
      </c>
    </row>
    <row r="12" spans="1:5" x14ac:dyDescent="0.2">
      <c r="A12" s="96">
        <v>44967</v>
      </c>
      <c r="B12" s="100" t="s">
        <v>708</v>
      </c>
      <c r="C12" s="82"/>
      <c r="D12" s="82">
        <v>179.65</v>
      </c>
      <c r="E12" s="7">
        <f t="shared" ref="E12:E13" si="1">E11+D12-C12</f>
        <v>179.65</v>
      </c>
    </row>
    <row r="13" spans="1:5" x14ac:dyDescent="0.2">
      <c r="A13" s="96">
        <v>45026</v>
      </c>
      <c r="B13" s="100" t="s">
        <v>787</v>
      </c>
      <c r="C13" s="82"/>
      <c r="D13" s="82">
        <v>124.83</v>
      </c>
      <c r="E13" s="7">
        <f t="shared" si="1"/>
        <v>304.48</v>
      </c>
    </row>
    <row r="14" spans="1:5" x14ac:dyDescent="0.2">
      <c r="A14" s="96"/>
      <c r="B14" s="100"/>
      <c r="C14" s="82"/>
      <c r="D14" s="82"/>
      <c r="E14" s="82"/>
    </row>
    <row r="15" spans="1:5" x14ac:dyDescent="0.2">
      <c r="A15" s="105"/>
      <c r="B15" s="106"/>
      <c r="C15" s="82"/>
      <c r="D15" s="82"/>
      <c r="E15" s="82"/>
    </row>
    <row r="16" spans="1:5" x14ac:dyDescent="0.2">
      <c r="A16" s="105"/>
      <c r="B16" s="106"/>
      <c r="C16" s="82"/>
      <c r="D16" s="82"/>
      <c r="E16" s="82"/>
    </row>
    <row r="17" spans="1:5" x14ac:dyDescent="0.2">
      <c r="A17" s="105"/>
      <c r="B17" s="106"/>
      <c r="C17" s="82"/>
      <c r="D17" s="82"/>
      <c r="E17" s="82"/>
    </row>
    <row r="18" spans="1:5" x14ac:dyDescent="0.2">
      <c r="A18" s="108"/>
      <c r="B18" s="102"/>
      <c r="C18" s="208">
        <f>SUM(C10:C17)</f>
        <v>142.54</v>
      </c>
      <c r="D18" s="208">
        <f>SUM(D10:D17)</f>
        <v>447.02</v>
      </c>
      <c r="E18" s="208">
        <f>D18-C18</f>
        <v>304.48</v>
      </c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8"/>
  <sheetViews>
    <sheetView workbookViewId="0">
      <pane ySplit="4" topLeftCell="A5" activePane="bottomLeft" state="frozen"/>
      <selection activeCell="I58" sqref="I58"/>
      <selection pane="bottomLeft"/>
    </sheetView>
  </sheetViews>
  <sheetFormatPr defaultRowHeight="14.25" x14ac:dyDescent="0.2"/>
  <cols>
    <col min="1" max="1" width="12.625" style="187" customWidth="1"/>
    <col min="2" max="2" width="27.875" style="187" customWidth="1"/>
    <col min="3" max="4" width="12.75" style="187" bestFit="1" customWidth="1"/>
    <col min="5" max="5" width="10.625" style="187" customWidth="1"/>
    <col min="6" max="6" width="9.25" style="187" bestFit="1" customWidth="1"/>
    <col min="7" max="7" width="10.375" style="187" customWidth="1"/>
    <col min="8" max="8" width="41.625" style="187" customWidth="1"/>
    <col min="9" max="11" width="10.75" style="187" customWidth="1"/>
    <col min="12" max="12" width="9" style="187"/>
    <col min="13" max="13" width="11.875" style="187" bestFit="1" customWidth="1"/>
    <col min="14" max="14" width="44" style="187" bestFit="1" customWidth="1"/>
    <col min="15" max="16" width="10.5" style="187" bestFit="1" customWidth="1"/>
    <col min="17" max="17" width="9.25" style="187" bestFit="1" customWidth="1"/>
    <col min="18" max="16384" width="9" style="187"/>
  </cols>
  <sheetData>
    <row r="1" spans="1:17" x14ac:dyDescent="0.2">
      <c r="A1" s="151" t="s">
        <v>574</v>
      </c>
      <c r="B1" s="266" t="s">
        <v>8</v>
      </c>
      <c r="C1" s="266"/>
      <c r="D1" s="266"/>
      <c r="E1" s="208">
        <f>Q27+K11+E27</f>
        <v>2196.4100000000008</v>
      </c>
      <c r="F1" s="187" t="s">
        <v>790</v>
      </c>
    </row>
    <row r="3" spans="1:17" ht="18.75" x14ac:dyDescent="0.2">
      <c r="A3" s="200" t="s">
        <v>606</v>
      </c>
      <c r="B3" s="199"/>
      <c r="C3" s="3"/>
      <c r="D3" s="3"/>
      <c r="E3" s="3"/>
      <c r="G3" s="200" t="s">
        <v>607</v>
      </c>
      <c r="H3" s="199"/>
      <c r="I3" s="3"/>
      <c r="J3" s="3"/>
      <c r="K3" s="3"/>
      <c r="M3" s="200" t="s">
        <v>608</v>
      </c>
      <c r="N3" s="199"/>
      <c r="O3" s="3"/>
      <c r="P3" s="3"/>
      <c r="Q3" s="3"/>
    </row>
    <row r="4" spans="1:17" s="198" customFormat="1" ht="18.75" x14ac:dyDescent="0.2">
      <c r="A4" s="167" t="s">
        <v>601</v>
      </c>
      <c r="B4" s="167" t="s">
        <v>600</v>
      </c>
      <c r="C4" s="36" t="s">
        <v>3</v>
      </c>
      <c r="D4" s="36" t="s">
        <v>4</v>
      </c>
      <c r="E4" s="36" t="s">
        <v>5</v>
      </c>
      <c r="G4" s="36" t="s">
        <v>603</v>
      </c>
      <c r="H4" s="36" t="s">
        <v>602</v>
      </c>
      <c r="I4" s="36" t="s">
        <v>3</v>
      </c>
      <c r="J4" s="36" t="s">
        <v>4</v>
      </c>
      <c r="K4" s="36" t="s">
        <v>5</v>
      </c>
      <c r="M4" s="36" t="s">
        <v>605</v>
      </c>
      <c r="N4" s="36" t="s">
        <v>604</v>
      </c>
      <c r="O4" s="36" t="s">
        <v>3</v>
      </c>
      <c r="P4" s="36" t="s">
        <v>4</v>
      </c>
      <c r="Q4" s="36" t="s">
        <v>5</v>
      </c>
    </row>
    <row r="5" spans="1:17" x14ac:dyDescent="0.2">
      <c r="A5" s="190"/>
      <c r="B5" s="197" t="s">
        <v>598</v>
      </c>
      <c r="C5" s="8">
        <v>0</v>
      </c>
      <c r="D5" s="7">
        <v>0</v>
      </c>
      <c r="E5" s="60"/>
      <c r="G5" s="190"/>
      <c r="H5" s="197" t="s">
        <v>598</v>
      </c>
      <c r="I5" s="8">
        <v>0</v>
      </c>
      <c r="J5" s="7">
        <v>0</v>
      </c>
      <c r="K5" s="60"/>
      <c r="M5" s="190"/>
      <c r="N5" s="197" t="s">
        <v>599</v>
      </c>
      <c r="O5" s="8">
        <v>0</v>
      </c>
      <c r="P5" s="7">
        <v>0</v>
      </c>
      <c r="Q5" s="60"/>
    </row>
    <row r="6" spans="1:17" x14ac:dyDescent="0.2">
      <c r="A6" s="193">
        <v>44848</v>
      </c>
      <c r="B6" s="188" t="s">
        <v>595</v>
      </c>
      <c r="C6" s="8"/>
      <c r="D6" s="8">
        <v>190.11</v>
      </c>
      <c r="E6" s="7">
        <f>D5+D6-C6</f>
        <v>190.11</v>
      </c>
      <c r="F6" s="194"/>
      <c r="G6" s="193">
        <v>44782</v>
      </c>
      <c r="H6" s="188" t="s">
        <v>596</v>
      </c>
      <c r="I6" s="7">
        <v>146</v>
      </c>
      <c r="J6" s="7"/>
      <c r="K6" s="7">
        <f>J5+J6-I6</f>
        <v>-146</v>
      </c>
      <c r="M6" s="193">
        <v>44593</v>
      </c>
      <c r="N6" s="188" t="s">
        <v>597</v>
      </c>
      <c r="O6" s="8"/>
      <c r="P6" s="8">
        <v>2204.62</v>
      </c>
      <c r="Q6" s="7">
        <f>P5+P6-O6</f>
        <v>2204.62</v>
      </c>
    </row>
    <row r="7" spans="1:17" ht="28.5" x14ac:dyDescent="0.2">
      <c r="A7" s="196">
        <v>44874</v>
      </c>
      <c r="B7" s="195" t="s">
        <v>592</v>
      </c>
      <c r="C7" s="8"/>
      <c r="D7" s="55">
        <v>358.45</v>
      </c>
      <c r="E7" s="7">
        <f t="shared" ref="E7:E10" si="0">E6+D7-C7</f>
        <v>548.55999999999995</v>
      </c>
      <c r="F7" s="194"/>
      <c r="G7" s="193">
        <v>44817</v>
      </c>
      <c r="H7" s="195" t="s">
        <v>593</v>
      </c>
      <c r="I7" s="8"/>
      <c r="J7" s="7">
        <v>146</v>
      </c>
      <c r="K7" s="7">
        <f t="shared" ref="K7:K8" si="1">K6+J7-I7</f>
        <v>0</v>
      </c>
      <c r="M7" s="193">
        <v>44623</v>
      </c>
      <c r="N7" s="188" t="s">
        <v>594</v>
      </c>
      <c r="O7" s="8">
        <v>1300</v>
      </c>
      <c r="P7" s="7"/>
      <c r="Q7" s="7">
        <f t="shared" ref="Q7:Q26" si="2">Q6+P7-O7</f>
        <v>904.61999999999989</v>
      </c>
    </row>
    <row r="8" spans="1:17" x14ac:dyDescent="0.2">
      <c r="A8" s="193">
        <v>44909</v>
      </c>
      <c r="B8" s="188" t="s">
        <v>632</v>
      </c>
      <c r="C8" s="8"/>
      <c r="D8" s="7">
        <v>976.8</v>
      </c>
      <c r="E8" s="7">
        <f t="shared" si="0"/>
        <v>1525.36</v>
      </c>
      <c r="F8" s="194"/>
      <c r="G8" s="190">
        <v>45079</v>
      </c>
      <c r="H8" s="188" t="s">
        <v>857</v>
      </c>
      <c r="I8" s="7"/>
      <c r="J8" s="7">
        <v>140.29</v>
      </c>
      <c r="K8" s="7">
        <f t="shared" si="1"/>
        <v>140.29</v>
      </c>
      <c r="M8" s="193">
        <v>44625</v>
      </c>
      <c r="N8" s="188" t="s">
        <v>591</v>
      </c>
      <c r="O8" s="8">
        <v>296.72000000000003</v>
      </c>
      <c r="P8" s="7"/>
      <c r="Q8" s="7">
        <f t="shared" si="2"/>
        <v>607.89999999999986</v>
      </c>
    </row>
    <row r="9" spans="1:17" x14ac:dyDescent="0.2">
      <c r="A9" s="193">
        <v>44902</v>
      </c>
      <c r="B9" s="188" t="s">
        <v>662</v>
      </c>
      <c r="C9" s="8"/>
      <c r="D9" s="7">
        <v>1756.33</v>
      </c>
      <c r="E9" s="7">
        <f t="shared" si="0"/>
        <v>3281.6899999999996</v>
      </c>
      <c r="G9" s="190"/>
      <c r="H9" s="188"/>
      <c r="I9" s="8"/>
      <c r="J9" s="7"/>
      <c r="K9" s="7"/>
      <c r="M9" s="193">
        <v>44629</v>
      </c>
      <c r="N9" s="188" t="s">
        <v>590</v>
      </c>
      <c r="O9" s="8">
        <v>607.9</v>
      </c>
      <c r="P9" s="7"/>
      <c r="Q9" s="7">
        <f t="shared" si="2"/>
        <v>0</v>
      </c>
    </row>
    <row r="10" spans="1:17" x14ac:dyDescent="0.2">
      <c r="A10" s="96">
        <v>44931</v>
      </c>
      <c r="B10" s="188" t="s">
        <v>663</v>
      </c>
      <c r="C10" s="82"/>
      <c r="D10" s="82">
        <v>1510.71</v>
      </c>
      <c r="E10" s="7">
        <f t="shared" si="0"/>
        <v>4792.3999999999996</v>
      </c>
      <c r="G10" s="190"/>
      <c r="H10" s="188"/>
      <c r="I10" s="7"/>
      <c r="J10" s="7"/>
      <c r="K10" s="7"/>
      <c r="M10" s="193">
        <v>44621</v>
      </c>
      <c r="N10" s="188" t="s">
        <v>589</v>
      </c>
      <c r="O10" s="8"/>
      <c r="P10" s="7">
        <v>2420</v>
      </c>
      <c r="Q10" s="7">
        <f t="shared" si="2"/>
        <v>2420</v>
      </c>
    </row>
    <row r="11" spans="1:17" x14ac:dyDescent="0.2">
      <c r="A11" s="205"/>
      <c r="B11" s="203" t="s">
        <v>692</v>
      </c>
      <c r="C11" s="204">
        <f>SUM(C5:C10)</f>
        <v>0</v>
      </c>
      <c r="D11" s="204">
        <f>SUM(D5:D10)</f>
        <v>4792.3999999999996</v>
      </c>
      <c r="E11" s="204">
        <f>D11-C11</f>
        <v>4792.3999999999996</v>
      </c>
      <c r="F11" s="211"/>
      <c r="G11" s="210"/>
      <c r="H11" s="210"/>
      <c r="I11" s="204">
        <f>SUM(I5:I10)</f>
        <v>146</v>
      </c>
      <c r="J11" s="204">
        <f>SUM(J5:J10)</f>
        <v>286.28999999999996</v>
      </c>
      <c r="K11" s="204">
        <f>J11-I11</f>
        <v>140.28999999999996</v>
      </c>
      <c r="L11" s="211"/>
      <c r="M11" s="192">
        <v>44690</v>
      </c>
      <c r="N11" s="191" t="s">
        <v>588</v>
      </c>
      <c r="O11" s="8"/>
      <c r="P11" s="7">
        <v>2326.92</v>
      </c>
      <c r="Q11" s="7">
        <f t="shared" si="2"/>
        <v>4746.92</v>
      </c>
    </row>
    <row r="12" spans="1:17" x14ac:dyDescent="0.2">
      <c r="A12" s="46"/>
      <c r="B12" s="54" t="s">
        <v>56</v>
      </c>
      <c r="C12" s="7"/>
      <c r="D12" s="7">
        <f>E11</f>
        <v>4792.3999999999996</v>
      </c>
      <c r="E12" s="60"/>
      <c r="M12" s="190">
        <v>44656</v>
      </c>
      <c r="N12" s="188" t="s">
        <v>587</v>
      </c>
      <c r="O12" s="8">
        <v>296.72000000000003</v>
      </c>
      <c r="P12" s="7"/>
      <c r="Q12" s="7">
        <f t="shared" si="2"/>
        <v>4450.2</v>
      </c>
    </row>
    <row r="13" spans="1:17" x14ac:dyDescent="0.2">
      <c r="A13" s="190">
        <v>44935</v>
      </c>
      <c r="B13" s="188" t="s">
        <v>675</v>
      </c>
      <c r="C13" s="8">
        <v>739.48</v>
      </c>
      <c r="D13" s="7"/>
      <c r="E13" s="7">
        <f>D12+D13-C13</f>
        <v>4052.9199999999996</v>
      </c>
      <c r="M13" s="190">
        <v>44690</v>
      </c>
      <c r="N13" s="188" t="s">
        <v>586</v>
      </c>
      <c r="O13" s="8">
        <v>4450.2</v>
      </c>
      <c r="P13" s="7"/>
      <c r="Q13" s="7">
        <f t="shared" si="2"/>
        <v>0</v>
      </c>
    </row>
    <row r="14" spans="1:17" x14ac:dyDescent="0.2">
      <c r="A14" s="190">
        <v>44935</v>
      </c>
      <c r="B14" s="188" t="s">
        <v>679</v>
      </c>
      <c r="C14" s="8">
        <v>3000</v>
      </c>
      <c r="D14" s="7"/>
      <c r="E14" s="7">
        <f t="shared" ref="E14:E22" si="3">E13+D14-C14</f>
        <v>1052.9199999999996</v>
      </c>
      <c r="M14" s="190">
        <v>44726</v>
      </c>
      <c r="N14" s="188" t="s">
        <v>585</v>
      </c>
      <c r="O14" s="8"/>
      <c r="P14" s="7">
        <v>2520</v>
      </c>
      <c r="Q14" s="7">
        <f t="shared" si="2"/>
        <v>2520</v>
      </c>
    </row>
    <row r="15" spans="1:17" x14ac:dyDescent="0.2">
      <c r="A15" s="190">
        <v>44967</v>
      </c>
      <c r="B15" s="188" t="s">
        <v>700</v>
      </c>
      <c r="C15" s="8"/>
      <c r="D15" s="7">
        <v>1145.5</v>
      </c>
      <c r="E15" s="7">
        <f t="shared" si="3"/>
        <v>2198.4199999999996</v>
      </c>
      <c r="M15" s="190">
        <v>44718.000497685185</v>
      </c>
      <c r="N15" s="188" t="s">
        <v>584</v>
      </c>
      <c r="O15" s="8">
        <v>2520</v>
      </c>
      <c r="P15" s="7"/>
      <c r="Q15" s="7">
        <f t="shared" si="2"/>
        <v>0</v>
      </c>
    </row>
    <row r="16" spans="1:17" x14ac:dyDescent="0.2">
      <c r="A16" s="190">
        <v>44994</v>
      </c>
      <c r="B16" s="188" t="s">
        <v>759</v>
      </c>
      <c r="C16" s="8"/>
      <c r="D16" s="7">
        <v>99.52</v>
      </c>
      <c r="E16" s="7">
        <f t="shared" si="3"/>
        <v>2297.9399999999996</v>
      </c>
      <c r="M16" s="190">
        <v>44756</v>
      </c>
      <c r="N16" s="188" t="s">
        <v>583</v>
      </c>
      <c r="O16" s="8"/>
      <c r="P16" s="7">
        <v>2540.77</v>
      </c>
      <c r="Q16" s="7">
        <f t="shared" si="2"/>
        <v>2540.77</v>
      </c>
    </row>
    <row r="17" spans="1:17" x14ac:dyDescent="0.2">
      <c r="A17" s="190">
        <v>45026</v>
      </c>
      <c r="B17" s="188" t="s">
        <v>826</v>
      </c>
      <c r="C17" s="8"/>
      <c r="D17" s="7">
        <v>438.68</v>
      </c>
      <c r="E17" s="7">
        <f t="shared" si="3"/>
        <v>2736.6199999999994</v>
      </c>
      <c r="M17" s="190">
        <v>44753</v>
      </c>
      <c r="N17" s="188" t="s">
        <v>582</v>
      </c>
      <c r="O17" s="8">
        <v>2540.77</v>
      </c>
      <c r="P17" s="7"/>
      <c r="Q17" s="7">
        <f t="shared" si="2"/>
        <v>0</v>
      </c>
    </row>
    <row r="18" spans="1:17" x14ac:dyDescent="0.2">
      <c r="A18" s="190">
        <v>45058</v>
      </c>
      <c r="B18" s="188" t="s">
        <v>827</v>
      </c>
      <c r="C18" s="8"/>
      <c r="D18" s="7">
        <v>328.81</v>
      </c>
      <c r="E18" s="7">
        <f t="shared" si="3"/>
        <v>3065.4299999999994</v>
      </c>
      <c r="M18" s="190">
        <v>44791</v>
      </c>
      <c r="N18" s="188" t="s">
        <v>581</v>
      </c>
      <c r="O18" s="8"/>
      <c r="P18" s="7">
        <v>2714</v>
      </c>
      <c r="Q18" s="7">
        <f t="shared" si="2"/>
        <v>2714</v>
      </c>
    </row>
    <row r="19" spans="1:17" x14ac:dyDescent="0.2">
      <c r="A19" s="190">
        <v>45118</v>
      </c>
      <c r="B19" s="188" t="s">
        <v>910</v>
      </c>
      <c r="C19" s="8">
        <v>704.12</v>
      </c>
      <c r="D19" s="7"/>
      <c r="E19" s="7">
        <f t="shared" si="3"/>
        <v>2361.3099999999995</v>
      </c>
      <c r="M19" s="190">
        <v>44783</v>
      </c>
      <c r="N19" s="188" t="s">
        <v>580</v>
      </c>
      <c r="O19" s="8">
        <v>2714</v>
      </c>
      <c r="P19" s="7"/>
      <c r="Q19" s="7">
        <f t="shared" si="2"/>
        <v>0</v>
      </c>
    </row>
    <row r="20" spans="1:17" x14ac:dyDescent="0.2">
      <c r="A20" s="190">
        <v>45121</v>
      </c>
      <c r="B20" s="188" t="s">
        <v>898</v>
      </c>
      <c r="C20" s="8"/>
      <c r="D20" s="7">
        <v>13.7</v>
      </c>
      <c r="E20" s="7">
        <f t="shared" si="3"/>
        <v>2375.0099999999993</v>
      </c>
      <c r="M20" s="190">
        <v>44819</v>
      </c>
      <c r="N20" s="188" t="s">
        <v>579</v>
      </c>
      <c r="O20" s="8"/>
      <c r="P20" s="7">
        <v>2720</v>
      </c>
      <c r="Q20" s="7">
        <f t="shared" si="2"/>
        <v>2720</v>
      </c>
    </row>
    <row r="21" spans="1:17" x14ac:dyDescent="0.2">
      <c r="A21" s="190">
        <v>45152</v>
      </c>
      <c r="B21" s="188" t="s">
        <v>931</v>
      </c>
      <c r="C21" s="8"/>
      <c r="D21" s="7">
        <v>181.97</v>
      </c>
      <c r="E21" s="7">
        <f t="shared" si="3"/>
        <v>2556.9799999999991</v>
      </c>
      <c r="M21" s="190">
        <v>44817</v>
      </c>
      <c r="N21" s="188" t="s">
        <v>624</v>
      </c>
      <c r="O21" s="8">
        <v>200</v>
      </c>
      <c r="P21" s="7"/>
      <c r="Q21" s="7">
        <f t="shared" si="2"/>
        <v>2520</v>
      </c>
    </row>
    <row r="22" spans="1:17" x14ac:dyDescent="0.2">
      <c r="A22" s="190">
        <v>45184</v>
      </c>
      <c r="B22" s="188" t="s">
        <v>972</v>
      </c>
      <c r="C22" s="8"/>
      <c r="D22" s="7">
        <v>-500.86</v>
      </c>
      <c r="E22" s="7">
        <f t="shared" si="3"/>
        <v>2056.119999999999</v>
      </c>
      <c r="M22" s="190">
        <v>44817</v>
      </c>
      <c r="N22" s="188" t="s">
        <v>578</v>
      </c>
      <c r="O22" s="8">
        <v>2520</v>
      </c>
      <c r="P22" s="7"/>
      <c r="Q22" s="7">
        <f t="shared" si="2"/>
        <v>0</v>
      </c>
    </row>
    <row r="23" spans="1:17" x14ac:dyDescent="0.2">
      <c r="A23" s="190"/>
      <c r="B23" s="188"/>
      <c r="C23" s="8"/>
      <c r="D23" s="7"/>
      <c r="E23" s="7"/>
      <c r="M23" s="190">
        <v>44848</v>
      </c>
      <c r="N23" s="188" t="s">
        <v>577</v>
      </c>
      <c r="O23" s="8"/>
      <c r="P23" s="7">
        <v>2276.4499999999998</v>
      </c>
      <c r="Q23" s="7">
        <f t="shared" si="2"/>
        <v>2276.4499999999998</v>
      </c>
    </row>
    <row r="24" spans="1:17" x14ac:dyDescent="0.2">
      <c r="A24" s="190"/>
      <c r="B24" s="188"/>
      <c r="C24" s="8"/>
      <c r="D24" s="7"/>
      <c r="E24" s="7"/>
      <c r="M24" s="190">
        <v>44844</v>
      </c>
      <c r="N24" s="188" t="s">
        <v>576</v>
      </c>
      <c r="O24" s="8">
        <v>2276.4499999999998</v>
      </c>
      <c r="P24" s="7"/>
      <c r="Q24" s="7">
        <f t="shared" si="2"/>
        <v>0</v>
      </c>
    </row>
    <row r="25" spans="1:17" x14ac:dyDescent="0.2">
      <c r="A25" s="190"/>
      <c r="B25" s="188"/>
      <c r="C25" s="8"/>
      <c r="D25" s="7"/>
      <c r="E25" s="7"/>
      <c r="M25" s="190">
        <v>44875</v>
      </c>
      <c r="N25" s="188" t="s">
        <v>575</v>
      </c>
      <c r="O25" s="8"/>
      <c r="P25" s="7">
        <v>2920</v>
      </c>
      <c r="Q25" s="7">
        <f t="shared" si="2"/>
        <v>2920</v>
      </c>
    </row>
    <row r="26" spans="1:17" x14ac:dyDescent="0.2">
      <c r="A26" s="189"/>
      <c r="B26" s="188"/>
      <c r="C26" s="8"/>
      <c r="D26" s="7"/>
      <c r="E26" s="7"/>
      <c r="M26" s="190">
        <v>44874</v>
      </c>
      <c r="N26" s="188" t="s">
        <v>623</v>
      </c>
      <c r="O26" s="8">
        <v>2920</v>
      </c>
      <c r="P26" s="7"/>
      <c r="Q26" s="7">
        <f t="shared" si="2"/>
        <v>0</v>
      </c>
    </row>
    <row r="27" spans="1:17" s="211" customFormat="1" x14ac:dyDescent="0.2">
      <c r="A27" s="210"/>
      <c r="B27" s="210"/>
      <c r="C27" s="204">
        <f>SUM(C12:C26)</f>
        <v>4443.6000000000004</v>
      </c>
      <c r="D27" s="204">
        <f>SUM(D12:D26)</f>
        <v>6499.7200000000012</v>
      </c>
      <c r="E27" s="204">
        <f>D27-C27</f>
        <v>2056.1200000000008</v>
      </c>
      <c r="F27" s="187"/>
      <c r="G27" s="187"/>
      <c r="H27" s="187"/>
      <c r="I27" s="187"/>
      <c r="J27" s="187"/>
      <c r="K27" s="187"/>
      <c r="L27" s="187"/>
      <c r="M27" s="210"/>
      <c r="N27" s="210"/>
      <c r="O27" s="204">
        <f>SUM(O5:O26)</f>
        <v>22642.760000000002</v>
      </c>
      <c r="P27" s="204">
        <f>SUM(P5:P26)</f>
        <v>22642.760000000002</v>
      </c>
      <c r="Q27" s="204">
        <f>P27-O27</f>
        <v>0</v>
      </c>
    </row>
    <row r="38" spans="1:5" x14ac:dyDescent="0.2">
      <c r="A38" s="211"/>
      <c r="B38" s="211"/>
      <c r="C38" s="211"/>
      <c r="D38" s="211"/>
      <c r="E38" s="211"/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33"/>
  <sheetViews>
    <sheetView workbookViewId="0">
      <pane ySplit="4" topLeftCell="A5" activePane="bottomLeft" state="frozen"/>
      <selection activeCell="H40" sqref="H40"/>
      <selection pane="bottomLeft"/>
    </sheetView>
  </sheetViews>
  <sheetFormatPr defaultRowHeight="14.25" x14ac:dyDescent="0.2"/>
  <cols>
    <col min="1" max="1" width="12.625" style="92" customWidth="1"/>
    <col min="2" max="2" width="41.25" style="92" bestFit="1" customWidth="1"/>
    <col min="3" max="5" width="10.625" style="92" customWidth="1"/>
    <col min="6" max="6" width="9.25" style="92" bestFit="1" customWidth="1"/>
    <col min="7" max="16384" width="9" style="92"/>
  </cols>
  <sheetData>
    <row r="1" spans="1:5" s="58" customFormat="1" x14ac:dyDescent="0.2">
      <c r="A1" s="151" t="s">
        <v>516</v>
      </c>
      <c r="B1" s="264" t="s">
        <v>8</v>
      </c>
      <c r="C1" s="264"/>
      <c r="D1" s="264"/>
      <c r="E1" s="204">
        <f>E22</f>
        <v>33.860000000000127</v>
      </c>
    </row>
    <row r="3" spans="1:5" ht="18.75" x14ac:dyDescent="0.2">
      <c r="A3" s="90" t="s">
        <v>0</v>
      </c>
      <c r="B3" s="91"/>
      <c r="C3" s="75"/>
      <c r="D3" s="75"/>
      <c r="E3" s="75"/>
    </row>
    <row r="4" spans="1:5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</row>
    <row r="5" spans="1:5" x14ac:dyDescent="0.2">
      <c r="A5" s="94"/>
      <c r="B5" s="95" t="s">
        <v>56</v>
      </c>
      <c r="C5" s="81">
        <v>0</v>
      </c>
      <c r="D5" s="82">
        <v>0</v>
      </c>
      <c r="E5" s="60"/>
    </row>
    <row r="6" spans="1:5" x14ac:dyDescent="0.2">
      <c r="A6" s="96">
        <v>44868</v>
      </c>
      <c r="B6" s="95" t="s">
        <v>534</v>
      </c>
      <c r="C6" s="82"/>
      <c r="D6" s="82">
        <v>27.11</v>
      </c>
      <c r="E6" s="7">
        <f>D5+D6-C6</f>
        <v>27.11</v>
      </c>
    </row>
    <row r="7" spans="1:5" x14ac:dyDescent="0.2">
      <c r="A7" s="96">
        <v>44868</v>
      </c>
      <c r="B7" s="95" t="s">
        <v>535</v>
      </c>
      <c r="C7" s="82"/>
      <c r="D7" s="82">
        <v>252.72</v>
      </c>
      <c r="E7" s="7">
        <f t="shared" ref="E7:E12" si="0">E6+D7-C7</f>
        <v>279.83</v>
      </c>
    </row>
    <row r="8" spans="1:5" x14ac:dyDescent="0.2">
      <c r="A8" s="96">
        <v>44868</v>
      </c>
      <c r="B8" s="95" t="s">
        <v>536</v>
      </c>
      <c r="C8" s="82"/>
      <c r="D8" s="82">
        <v>313.52</v>
      </c>
      <c r="E8" s="7">
        <f t="shared" si="0"/>
        <v>593.34999999999991</v>
      </c>
    </row>
    <row r="9" spans="1:5" x14ac:dyDescent="0.2">
      <c r="A9" s="96">
        <v>44868</v>
      </c>
      <c r="B9" s="95" t="s">
        <v>537</v>
      </c>
      <c r="C9" s="82"/>
      <c r="D9" s="82">
        <v>425.79</v>
      </c>
      <c r="E9" s="7">
        <f t="shared" si="0"/>
        <v>1019.1399999999999</v>
      </c>
    </row>
    <row r="10" spans="1:5" x14ac:dyDescent="0.2">
      <c r="A10" s="96">
        <v>44902</v>
      </c>
      <c r="B10" s="100" t="s">
        <v>619</v>
      </c>
      <c r="C10" s="82"/>
      <c r="D10" s="82">
        <v>544.46</v>
      </c>
      <c r="E10" s="7">
        <f t="shared" si="0"/>
        <v>1563.6</v>
      </c>
    </row>
    <row r="11" spans="1:5" x14ac:dyDescent="0.2">
      <c r="A11" s="96">
        <v>44901</v>
      </c>
      <c r="B11" s="100" t="s">
        <v>627</v>
      </c>
      <c r="C11" s="82">
        <v>800</v>
      </c>
      <c r="D11" s="82"/>
      <c r="E11" s="7">
        <f t="shared" si="0"/>
        <v>763.59999999999991</v>
      </c>
    </row>
    <row r="12" spans="1:5" x14ac:dyDescent="0.2">
      <c r="A12" s="96">
        <v>44931</v>
      </c>
      <c r="B12" s="119" t="s">
        <v>673</v>
      </c>
      <c r="C12" s="81"/>
      <c r="D12" s="82">
        <v>551.05999999999995</v>
      </c>
      <c r="E12" s="7">
        <f t="shared" si="0"/>
        <v>1314.6599999999999</v>
      </c>
    </row>
    <row r="13" spans="1:5" x14ac:dyDescent="0.2">
      <c r="A13" s="205"/>
      <c r="B13" s="203" t="s">
        <v>692</v>
      </c>
      <c r="C13" s="204">
        <f>SUM(C5:C12)</f>
        <v>800</v>
      </c>
      <c r="D13" s="204">
        <f>SUM(D5:D12)</f>
        <v>2114.66</v>
      </c>
      <c r="E13" s="204">
        <f>D13-C13</f>
        <v>1314.6599999999999</v>
      </c>
    </row>
    <row r="14" spans="1:5" x14ac:dyDescent="0.2">
      <c r="A14" s="96"/>
      <c r="B14" s="54" t="s">
        <v>56</v>
      </c>
      <c r="C14" s="7"/>
      <c r="D14" s="7">
        <f>E13</f>
        <v>1314.6599999999999</v>
      </c>
      <c r="E14" s="60"/>
    </row>
    <row r="15" spans="1:5" x14ac:dyDescent="0.2">
      <c r="A15" s="96">
        <v>44967</v>
      </c>
      <c r="B15" s="165" t="s">
        <v>710</v>
      </c>
      <c r="C15" s="82"/>
      <c r="D15" s="82">
        <v>550.29</v>
      </c>
      <c r="E15" s="7">
        <f>D14+D15-C15</f>
        <v>1864.9499999999998</v>
      </c>
    </row>
    <row r="16" spans="1:5" x14ac:dyDescent="0.2">
      <c r="A16" s="96">
        <v>44994</v>
      </c>
      <c r="B16" s="165" t="s">
        <v>767</v>
      </c>
      <c r="C16" s="82"/>
      <c r="D16" s="82">
        <v>365.71</v>
      </c>
      <c r="E16" s="7">
        <f t="shared" ref="E16:E21" si="1">E15+D16-C16</f>
        <v>2230.66</v>
      </c>
    </row>
    <row r="17" spans="1:7" x14ac:dyDescent="0.2">
      <c r="A17" s="96">
        <v>45026</v>
      </c>
      <c r="B17" s="165" t="s">
        <v>792</v>
      </c>
      <c r="C17" s="82"/>
      <c r="D17" s="82">
        <v>597.36</v>
      </c>
      <c r="E17" s="7">
        <f t="shared" si="1"/>
        <v>2828.02</v>
      </c>
    </row>
    <row r="18" spans="1:7" x14ac:dyDescent="0.2">
      <c r="A18" s="96">
        <v>45058</v>
      </c>
      <c r="B18" s="165" t="s">
        <v>836</v>
      </c>
      <c r="C18" s="82"/>
      <c r="D18" s="82">
        <v>307.31</v>
      </c>
      <c r="E18" s="7">
        <f t="shared" si="1"/>
        <v>3135.33</v>
      </c>
    </row>
    <row r="19" spans="1:7" x14ac:dyDescent="0.2">
      <c r="A19" s="96">
        <v>45076</v>
      </c>
      <c r="B19" s="165" t="s">
        <v>853</v>
      </c>
      <c r="C19" s="82">
        <v>3135.33</v>
      </c>
      <c r="D19" s="82"/>
      <c r="E19" s="7">
        <f t="shared" si="1"/>
        <v>0</v>
      </c>
    </row>
    <row r="20" spans="1:7" x14ac:dyDescent="0.2">
      <c r="A20" s="96">
        <v>45089</v>
      </c>
      <c r="B20" s="165" t="s">
        <v>877</v>
      </c>
      <c r="C20" s="82"/>
      <c r="D20" s="82">
        <v>33.86</v>
      </c>
      <c r="E20" s="7">
        <f t="shared" si="1"/>
        <v>33.86</v>
      </c>
    </row>
    <row r="21" spans="1:7" x14ac:dyDescent="0.2">
      <c r="A21" s="96"/>
      <c r="B21" s="165"/>
      <c r="C21" s="82"/>
      <c r="D21" s="82"/>
      <c r="E21" s="7">
        <f t="shared" si="1"/>
        <v>33.86</v>
      </c>
    </row>
    <row r="22" spans="1:7" x14ac:dyDescent="0.2">
      <c r="A22" s="108"/>
      <c r="B22" s="108"/>
      <c r="C22" s="208">
        <f>SUM(C14:C19)</f>
        <v>3135.33</v>
      </c>
      <c r="D22" s="208">
        <f>SUM(D14:D20)</f>
        <v>3169.19</v>
      </c>
      <c r="E22" s="208">
        <f>D22-C22</f>
        <v>33.860000000000127</v>
      </c>
    </row>
    <row r="31" spans="1:7" x14ac:dyDescent="0.2">
      <c r="G31" s="201"/>
    </row>
    <row r="32" spans="1:7" x14ac:dyDescent="0.2">
      <c r="G32" s="201"/>
    </row>
    <row r="33" spans="7:7" x14ac:dyDescent="0.2">
      <c r="G33" s="201"/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pane ySplit="4" topLeftCell="A5" activePane="bottomLeft" state="frozen"/>
      <selection activeCell="H40" sqref="H40"/>
      <selection pane="bottomLeft"/>
    </sheetView>
  </sheetViews>
  <sheetFormatPr defaultRowHeight="14.25" x14ac:dyDescent="0.2"/>
  <cols>
    <col min="1" max="1" width="12.625" style="92" customWidth="1"/>
    <col min="2" max="2" width="30.625" style="92" customWidth="1"/>
    <col min="3" max="5" width="10.625" style="92" customWidth="1"/>
    <col min="6" max="6" width="9" style="92"/>
    <col min="7" max="7" width="13.125" style="92" customWidth="1"/>
    <col min="8" max="8" width="29.125" style="92" bestFit="1" customWidth="1"/>
    <col min="9" max="11" width="10.5" style="92" bestFit="1" customWidth="1"/>
    <col min="12" max="16384" width="9" style="92"/>
  </cols>
  <sheetData>
    <row r="1" spans="1:11" s="58" customFormat="1" x14ac:dyDescent="0.2">
      <c r="A1" s="151" t="s">
        <v>753</v>
      </c>
      <c r="B1" s="261" t="s">
        <v>8</v>
      </c>
      <c r="C1" s="262"/>
      <c r="D1" s="263"/>
      <c r="E1" s="204">
        <f>E23+K23</f>
        <v>7457.9400000000005</v>
      </c>
    </row>
    <row r="3" spans="1:11" ht="18.75" x14ac:dyDescent="0.2">
      <c r="A3" s="90" t="s">
        <v>0</v>
      </c>
      <c r="B3" s="91"/>
      <c r="C3" s="75"/>
      <c r="D3" s="75"/>
      <c r="E3" s="75"/>
      <c r="G3" s="1" t="s">
        <v>134</v>
      </c>
      <c r="H3" s="91"/>
      <c r="I3" s="75"/>
      <c r="J3" s="75"/>
      <c r="K3" s="75"/>
    </row>
    <row r="4" spans="1:11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  <c r="G4" s="77" t="s">
        <v>1</v>
      </c>
      <c r="H4" s="77" t="s">
        <v>2</v>
      </c>
      <c r="I4" s="77" t="s">
        <v>3</v>
      </c>
      <c r="J4" s="77" t="s">
        <v>4</v>
      </c>
      <c r="K4" s="77" t="s">
        <v>5</v>
      </c>
    </row>
    <row r="5" spans="1:11" x14ac:dyDescent="0.2">
      <c r="A5" s="46"/>
      <c r="B5" s="54" t="s">
        <v>56</v>
      </c>
      <c r="C5" s="7">
        <v>0</v>
      </c>
      <c r="D5" s="7">
        <v>0</v>
      </c>
      <c r="E5" s="60"/>
      <c r="G5" s="46"/>
      <c r="H5" s="54" t="s">
        <v>56</v>
      </c>
      <c r="I5" s="7">
        <v>0</v>
      </c>
      <c r="J5" s="7">
        <v>0</v>
      </c>
      <c r="K5" s="60"/>
    </row>
    <row r="6" spans="1:11" x14ac:dyDescent="0.2">
      <c r="A6" s="96">
        <v>44994</v>
      </c>
      <c r="B6" s="100" t="s">
        <v>756</v>
      </c>
      <c r="C6" s="82"/>
      <c r="D6" s="82">
        <v>111.75</v>
      </c>
      <c r="E6" s="7">
        <f>D5+D6-C6</f>
        <v>111.75</v>
      </c>
      <c r="G6" s="96">
        <v>45135</v>
      </c>
      <c r="H6" s="103" t="s">
        <v>923</v>
      </c>
      <c r="I6" s="82"/>
      <c r="J6" s="82">
        <v>10000</v>
      </c>
      <c r="K6" s="7">
        <f>J5+J6-I6</f>
        <v>10000</v>
      </c>
    </row>
    <row r="7" spans="1:11" x14ac:dyDescent="0.2">
      <c r="A7" s="96">
        <v>45026</v>
      </c>
      <c r="B7" s="100" t="s">
        <v>777</v>
      </c>
      <c r="C7" s="82"/>
      <c r="D7" s="82">
        <v>217.57</v>
      </c>
      <c r="E7" s="7">
        <f t="shared" ref="E7:E15" si="0">E6+D7-C7</f>
        <v>329.32</v>
      </c>
      <c r="G7" s="96">
        <v>45139</v>
      </c>
      <c r="H7" s="103" t="s">
        <v>927</v>
      </c>
      <c r="I7" s="82"/>
      <c r="J7" s="82">
        <v>5000</v>
      </c>
      <c r="K7" s="7">
        <f t="shared" ref="K7:K11" si="1">K6+J7-I7</f>
        <v>15000</v>
      </c>
    </row>
    <row r="8" spans="1:11" x14ac:dyDescent="0.2">
      <c r="A8" s="96">
        <v>45058</v>
      </c>
      <c r="B8" s="100" t="s">
        <v>823</v>
      </c>
      <c r="C8" s="82"/>
      <c r="D8" s="82">
        <v>244.38</v>
      </c>
      <c r="E8" s="7">
        <f t="shared" si="0"/>
        <v>573.70000000000005</v>
      </c>
      <c r="G8" s="96">
        <v>45181</v>
      </c>
      <c r="H8" s="100" t="s">
        <v>992</v>
      </c>
      <c r="I8" s="82"/>
      <c r="J8" s="82">
        <v>10000</v>
      </c>
      <c r="K8" s="7">
        <f t="shared" si="1"/>
        <v>25000</v>
      </c>
    </row>
    <row r="9" spans="1:11" x14ac:dyDescent="0.2">
      <c r="A9" s="105">
        <v>45089</v>
      </c>
      <c r="B9" s="100" t="s">
        <v>862</v>
      </c>
      <c r="C9" s="82"/>
      <c r="D9" s="82">
        <v>461.73</v>
      </c>
      <c r="E9" s="7">
        <f t="shared" si="0"/>
        <v>1035.43</v>
      </c>
      <c r="G9" s="96">
        <v>45188</v>
      </c>
      <c r="H9" s="100" t="s">
        <v>993</v>
      </c>
      <c r="I9" s="82">
        <v>7439.36</v>
      </c>
      <c r="J9" s="82"/>
      <c r="K9" s="7">
        <f t="shared" si="1"/>
        <v>17560.64</v>
      </c>
    </row>
    <row r="10" spans="1:11" x14ac:dyDescent="0.2">
      <c r="A10" s="105">
        <v>45121</v>
      </c>
      <c r="B10" s="100" t="s">
        <v>895</v>
      </c>
      <c r="C10" s="82"/>
      <c r="D10" s="82">
        <v>268.72000000000003</v>
      </c>
      <c r="E10" s="7">
        <f t="shared" si="0"/>
        <v>1304.1500000000001</v>
      </c>
      <c r="G10" s="96">
        <v>45188</v>
      </c>
      <c r="H10" s="100" t="s">
        <v>993</v>
      </c>
      <c r="I10" s="82">
        <v>14159.15</v>
      </c>
      <c r="J10" s="82"/>
      <c r="K10" s="7">
        <f t="shared" si="1"/>
        <v>3401.49</v>
      </c>
    </row>
    <row r="11" spans="1:11" x14ac:dyDescent="0.2">
      <c r="A11" s="105">
        <v>45152</v>
      </c>
      <c r="B11" s="100" t="s">
        <v>928</v>
      </c>
      <c r="C11" s="82"/>
      <c r="D11" s="82">
        <v>219.89</v>
      </c>
      <c r="E11" s="7">
        <f t="shared" si="0"/>
        <v>1524.04</v>
      </c>
      <c r="G11" s="105">
        <v>45216</v>
      </c>
      <c r="H11" s="100" t="s">
        <v>993</v>
      </c>
      <c r="I11" s="82">
        <v>3566.29</v>
      </c>
      <c r="J11" s="82"/>
      <c r="K11" s="7">
        <f t="shared" si="1"/>
        <v>-164.80000000000018</v>
      </c>
    </row>
    <row r="12" spans="1:11" x14ac:dyDescent="0.2">
      <c r="A12" s="105">
        <v>45156</v>
      </c>
      <c r="B12" s="100" t="s">
        <v>945</v>
      </c>
      <c r="C12" s="82"/>
      <c r="D12" s="82">
        <v>60</v>
      </c>
      <c r="E12" s="7">
        <f t="shared" si="0"/>
        <v>1584.04</v>
      </c>
      <c r="G12" s="105"/>
      <c r="H12" s="106"/>
      <c r="I12" s="82"/>
      <c r="J12" s="82"/>
      <c r="K12" s="82"/>
    </row>
    <row r="13" spans="1:11" x14ac:dyDescent="0.2">
      <c r="A13" s="105">
        <v>45184</v>
      </c>
      <c r="B13" s="100" t="s">
        <v>979</v>
      </c>
      <c r="C13" s="82"/>
      <c r="D13" s="82">
        <v>1465.19</v>
      </c>
      <c r="E13" s="7">
        <f t="shared" si="0"/>
        <v>3049.23</v>
      </c>
      <c r="G13" s="105"/>
      <c r="H13" s="106"/>
      <c r="I13" s="82"/>
      <c r="J13" s="82"/>
      <c r="K13" s="82"/>
    </row>
    <row r="14" spans="1:11" x14ac:dyDescent="0.2">
      <c r="A14" s="105">
        <v>45224</v>
      </c>
      <c r="B14" s="100" t="s">
        <v>1016</v>
      </c>
      <c r="C14" s="82"/>
      <c r="D14" s="82">
        <v>3417.75</v>
      </c>
      <c r="E14" s="7">
        <f t="shared" si="0"/>
        <v>6466.98</v>
      </c>
      <c r="G14" s="105"/>
      <c r="H14" s="106"/>
      <c r="I14" s="82"/>
      <c r="J14" s="82"/>
      <c r="K14" s="82"/>
    </row>
    <row r="15" spans="1:11" x14ac:dyDescent="0.2">
      <c r="A15" s="105">
        <v>45245</v>
      </c>
      <c r="B15" s="100" t="s">
        <v>1047</v>
      </c>
      <c r="C15" s="82"/>
      <c r="D15" s="82">
        <v>1155.76</v>
      </c>
      <c r="E15" s="7">
        <f t="shared" si="0"/>
        <v>7622.74</v>
      </c>
      <c r="G15" s="105"/>
      <c r="H15" s="106"/>
      <c r="I15" s="82"/>
      <c r="J15" s="82"/>
      <c r="K15" s="82"/>
    </row>
    <row r="16" spans="1:11" x14ac:dyDescent="0.2">
      <c r="A16" s="105"/>
      <c r="B16" s="100"/>
      <c r="C16" s="82"/>
      <c r="D16" s="82"/>
      <c r="E16" s="7"/>
      <c r="G16" s="105"/>
      <c r="H16" s="106"/>
      <c r="I16" s="82"/>
      <c r="J16" s="82"/>
      <c r="K16" s="82"/>
    </row>
    <row r="17" spans="1:11" x14ac:dyDescent="0.2">
      <c r="A17" s="105"/>
      <c r="B17" s="100"/>
      <c r="C17" s="82"/>
      <c r="D17" s="82"/>
      <c r="E17" s="7"/>
      <c r="G17" s="105"/>
      <c r="H17" s="106"/>
      <c r="I17" s="82"/>
      <c r="J17" s="82"/>
      <c r="K17" s="82"/>
    </row>
    <row r="18" spans="1:11" x14ac:dyDescent="0.2">
      <c r="A18" s="105"/>
      <c r="B18" s="100"/>
      <c r="C18" s="82"/>
      <c r="D18" s="82"/>
      <c r="E18" s="7"/>
      <c r="G18" s="105"/>
      <c r="H18" s="106"/>
      <c r="I18" s="82"/>
      <c r="J18" s="82"/>
      <c r="K18" s="82"/>
    </row>
    <row r="19" spans="1:11" x14ac:dyDescent="0.2">
      <c r="A19" s="105"/>
      <c r="B19" s="100"/>
      <c r="C19" s="82"/>
      <c r="D19" s="82"/>
      <c r="E19" s="7"/>
      <c r="G19" s="105"/>
      <c r="H19" s="106"/>
      <c r="I19" s="82"/>
      <c r="J19" s="82"/>
      <c r="K19" s="82"/>
    </row>
    <row r="20" spans="1:11" x14ac:dyDescent="0.2">
      <c r="A20" s="105"/>
      <c r="B20" s="100"/>
      <c r="C20" s="82"/>
      <c r="D20" s="82"/>
      <c r="E20" s="7"/>
      <c r="G20" s="105"/>
      <c r="H20" s="106"/>
      <c r="I20" s="82"/>
      <c r="J20" s="82"/>
      <c r="K20" s="82"/>
    </row>
    <row r="21" spans="1:11" x14ac:dyDescent="0.2">
      <c r="A21" s="105"/>
      <c r="B21" s="106"/>
      <c r="C21" s="82"/>
      <c r="D21" s="82"/>
      <c r="E21" s="82"/>
      <c r="G21" s="105"/>
      <c r="H21" s="106"/>
      <c r="I21" s="82"/>
      <c r="J21" s="82"/>
      <c r="K21" s="82"/>
    </row>
    <row r="22" spans="1:11" x14ac:dyDescent="0.2">
      <c r="A22" s="105"/>
      <c r="B22" s="106"/>
      <c r="C22" s="82"/>
      <c r="D22" s="82"/>
      <c r="E22" s="82"/>
      <c r="G22" s="105"/>
      <c r="H22" s="106"/>
      <c r="I22" s="82"/>
      <c r="J22" s="82"/>
      <c r="K22" s="82"/>
    </row>
    <row r="23" spans="1:11" x14ac:dyDescent="0.2">
      <c r="A23" s="108"/>
      <c r="B23" s="108"/>
      <c r="C23" s="208">
        <f>SUM(C5:C22)</f>
        <v>0</v>
      </c>
      <c r="D23" s="208">
        <f>SUM(D5:D22)</f>
        <v>7622.74</v>
      </c>
      <c r="E23" s="208">
        <f>D23-C23</f>
        <v>7622.74</v>
      </c>
      <c r="G23" s="108"/>
      <c r="H23" s="108"/>
      <c r="I23" s="208">
        <f>SUM(I5:I22)</f>
        <v>25164.799999999999</v>
      </c>
      <c r="J23" s="208">
        <f>SUM(J5:J22)</f>
        <v>25000</v>
      </c>
      <c r="K23" s="208">
        <f>J23-I23</f>
        <v>-164.79999999999927</v>
      </c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3"/>
  <sheetViews>
    <sheetView workbookViewId="0">
      <pane ySplit="4" topLeftCell="A5" activePane="bottomLeft" state="frozen"/>
      <selection activeCell="H40" sqref="H40"/>
      <selection pane="bottomLeft" activeCell="Q40" sqref="Q40"/>
    </sheetView>
  </sheetViews>
  <sheetFormatPr defaultRowHeight="14.25" x14ac:dyDescent="0.2"/>
  <cols>
    <col min="1" max="1" width="12.625" style="92" customWidth="1"/>
    <col min="2" max="2" width="27" style="92" bestFit="1" customWidth="1"/>
    <col min="3" max="5" width="10.625" style="92" customWidth="1"/>
    <col min="6" max="16384" width="9" style="92"/>
  </cols>
  <sheetData>
    <row r="1" spans="1:5" s="58" customFormat="1" x14ac:dyDescent="0.2">
      <c r="A1" s="151" t="s">
        <v>514</v>
      </c>
      <c r="B1" s="264" t="s">
        <v>8</v>
      </c>
      <c r="C1" s="264"/>
      <c r="D1" s="264"/>
      <c r="E1" s="204">
        <f>E13</f>
        <v>30.39</v>
      </c>
    </row>
    <row r="3" spans="1:5" ht="18.75" x14ac:dyDescent="0.2">
      <c r="A3" s="90" t="s">
        <v>0</v>
      </c>
      <c r="B3" s="91"/>
      <c r="C3" s="75"/>
      <c r="D3" s="75"/>
      <c r="E3" s="75"/>
    </row>
    <row r="4" spans="1:5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</row>
    <row r="5" spans="1:5" x14ac:dyDescent="0.2">
      <c r="A5" s="94"/>
      <c r="B5" s="95" t="s">
        <v>56</v>
      </c>
      <c r="C5" s="81">
        <v>0</v>
      </c>
      <c r="D5" s="82">
        <v>0</v>
      </c>
      <c r="E5" s="60"/>
    </row>
    <row r="6" spans="1:5" x14ac:dyDescent="0.2">
      <c r="A6" s="96">
        <v>44868</v>
      </c>
      <c r="B6" s="95" t="s">
        <v>520</v>
      </c>
      <c r="C6" s="82"/>
      <c r="D6" s="82">
        <v>30.39</v>
      </c>
      <c r="E6" s="7">
        <f>D5+D6-C6</f>
        <v>30.39</v>
      </c>
    </row>
    <row r="7" spans="1:5" x14ac:dyDescent="0.2">
      <c r="A7" s="205"/>
      <c r="B7" s="203" t="s">
        <v>692</v>
      </c>
      <c r="C7" s="204">
        <f>SUM(C5:C6)</f>
        <v>0</v>
      </c>
      <c r="D7" s="204">
        <f>SUM(D5:D6)</f>
        <v>30.39</v>
      </c>
      <c r="E7" s="204">
        <f>D7-C7</f>
        <v>30.39</v>
      </c>
    </row>
    <row r="8" spans="1:5" x14ac:dyDescent="0.2">
      <c r="A8" s="46"/>
      <c r="B8" s="54" t="s">
        <v>56</v>
      </c>
      <c r="C8" s="7"/>
      <c r="D8" s="7">
        <f>E7</f>
        <v>30.39</v>
      </c>
      <c r="E8" s="7"/>
    </row>
    <row r="9" spans="1:5" x14ac:dyDescent="0.2">
      <c r="A9" s="104"/>
      <c r="B9" s="100"/>
      <c r="C9" s="82"/>
      <c r="D9" s="82"/>
      <c r="E9" s="82"/>
    </row>
    <row r="10" spans="1:5" x14ac:dyDescent="0.2">
      <c r="A10" s="107"/>
      <c r="B10" s="106"/>
      <c r="C10" s="82"/>
      <c r="D10" s="82"/>
      <c r="E10" s="82"/>
    </row>
    <row r="11" spans="1:5" x14ac:dyDescent="0.2">
      <c r="A11" s="107"/>
      <c r="B11" s="106"/>
      <c r="C11" s="82"/>
      <c r="D11" s="82"/>
      <c r="E11" s="82"/>
    </row>
    <row r="12" spans="1:5" x14ac:dyDescent="0.2">
      <c r="A12" s="107"/>
      <c r="B12" s="106"/>
      <c r="C12" s="82"/>
      <c r="D12" s="82"/>
      <c r="E12" s="82"/>
    </row>
    <row r="13" spans="1:5" x14ac:dyDescent="0.2">
      <c r="A13" s="108"/>
      <c r="B13" s="108"/>
      <c r="C13" s="208">
        <f>SUM(C8:C12)</f>
        <v>0</v>
      </c>
      <c r="D13" s="208">
        <f>SUM(D8:D12)</f>
        <v>30.39</v>
      </c>
      <c r="E13" s="208">
        <f>D13-C13</f>
        <v>30.39</v>
      </c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36"/>
  <sheetViews>
    <sheetView workbookViewId="0">
      <pane ySplit="4" topLeftCell="A5" activePane="bottomLeft" state="frozen"/>
      <selection activeCell="H40" sqref="H40"/>
      <selection pane="bottomLeft"/>
    </sheetView>
  </sheetViews>
  <sheetFormatPr defaultRowHeight="14.25" x14ac:dyDescent="0.2"/>
  <cols>
    <col min="1" max="1" width="12.625" style="92" customWidth="1"/>
    <col min="2" max="2" width="41.75" style="92" customWidth="1"/>
    <col min="3" max="5" width="10.625" style="92" customWidth="1"/>
    <col min="6" max="7" width="9" style="92"/>
    <col min="8" max="8" width="12.625" style="92" customWidth="1"/>
    <col min="9" max="9" width="45.25" style="92" customWidth="1"/>
    <col min="10" max="12" width="10.625" style="92" customWidth="1"/>
    <col min="13" max="16384" width="9" style="92"/>
  </cols>
  <sheetData>
    <row r="1" spans="1:14" s="58" customFormat="1" x14ac:dyDescent="0.2">
      <c r="A1" s="151" t="s">
        <v>695</v>
      </c>
      <c r="B1" s="264" t="s">
        <v>8</v>
      </c>
      <c r="C1" s="264"/>
      <c r="D1" s="264"/>
      <c r="E1" s="204">
        <f>E36+L10</f>
        <v>323.41180000000065</v>
      </c>
    </row>
    <row r="3" spans="1:14" ht="18.75" x14ac:dyDescent="0.2">
      <c r="A3" s="90" t="s">
        <v>0</v>
      </c>
      <c r="B3" s="91"/>
      <c r="C3" s="75"/>
      <c r="D3" s="75"/>
      <c r="E3" s="75"/>
      <c r="H3" s="90" t="s">
        <v>21</v>
      </c>
      <c r="I3" s="91"/>
      <c r="J3" s="75"/>
      <c r="K3" s="75"/>
      <c r="L3" s="75"/>
    </row>
    <row r="4" spans="1:14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  <c r="H4" s="77" t="s">
        <v>1</v>
      </c>
      <c r="I4" s="77" t="s">
        <v>2</v>
      </c>
      <c r="J4" s="77" t="s">
        <v>3</v>
      </c>
      <c r="K4" s="77" t="s">
        <v>4</v>
      </c>
      <c r="L4" s="77" t="s">
        <v>5</v>
      </c>
    </row>
    <row r="5" spans="1:14" x14ac:dyDescent="0.2">
      <c r="A5" s="96"/>
      <c r="B5" s="95" t="s">
        <v>41</v>
      </c>
      <c r="C5" s="82">
        <v>0</v>
      </c>
      <c r="D5" s="82">
        <v>0</v>
      </c>
      <c r="E5" s="60"/>
      <c r="H5" s="104"/>
      <c r="I5" s="100" t="s">
        <v>42</v>
      </c>
      <c r="J5" s="82">
        <v>0</v>
      </c>
      <c r="K5" s="82">
        <v>0</v>
      </c>
      <c r="L5" s="60"/>
    </row>
    <row r="6" spans="1:14" x14ac:dyDescent="0.2">
      <c r="A6" s="96">
        <v>44378</v>
      </c>
      <c r="B6" s="95" t="s">
        <v>351</v>
      </c>
      <c r="C6" s="81"/>
      <c r="D6" s="82">
        <v>49.5</v>
      </c>
      <c r="E6" s="7">
        <f>D5+D6-C6</f>
        <v>49.5</v>
      </c>
      <c r="H6" s="96">
        <v>44547</v>
      </c>
      <c r="I6" s="100" t="s">
        <v>84</v>
      </c>
      <c r="J6" s="82"/>
      <c r="K6" s="82">
        <v>3.16</v>
      </c>
      <c r="L6" s="7">
        <f>K5+K6-J6</f>
        <v>3.16</v>
      </c>
    </row>
    <row r="7" spans="1:14" x14ac:dyDescent="0.2">
      <c r="A7" s="96">
        <v>44440</v>
      </c>
      <c r="B7" s="95" t="s">
        <v>352</v>
      </c>
      <c r="C7" s="82"/>
      <c r="D7" s="82">
        <v>56.955999999999996</v>
      </c>
      <c r="E7" s="7">
        <f t="shared" ref="E7:E10" si="0">E6+D7-C7</f>
        <v>106.45599999999999</v>
      </c>
      <c r="H7" s="108"/>
      <c r="I7" s="102" t="s">
        <v>143</v>
      </c>
      <c r="J7" s="208">
        <f>SUM(J5:J6)</f>
        <v>0</v>
      </c>
      <c r="K7" s="208">
        <f>SUM(K5:K6)</f>
        <v>3.16</v>
      </c>
      <c r="L7" s="208">
        <f>K7-J7</f>
        <v>3.16</v>
      </c>
    </row>
    <row r="8" spans="1:14" x14ac:dyDescent="0.2">
      <c r="A8" s="96">
        <v>44470</v>
      </c>
      <c r="B8" s="95" t="s">
        <v>353</v>
      </c>
      <c r="C8" s="82"/>
      <c r="D8" s="82">
        <v>600.16300000000001</v>
      </c>
      <c r="E8" s="7">
        <f t="shared" si="0"/>
        <v>706.61900000000003</v>
      </c>
      <c r="H8" s="96"/>
      <c r="I8" s="95" t="s">
        <v>41</v>
      </c>
      <c r="J8" s="82">
        <v>0</v>
      </c>
      <c r="K8" s="82">
        <v>3.16</v>
      </c>
      <c r="L8" s="60"/>
    </row>
    <row r="9" spans="1:14" x14ac:dyDescent="0.2">
      <c r="A9" s="96">
        <v>44501</v>
      </c>
      <c r="B9" s="100" t="s">
        <v>354</v>
      </c>
      <c r="C9" s="82"/>
      <c r="D9" s="82">
        <v>-284.28199999999998</v>
      </c>
      <c r="E9" s="7">
        <f t="shared" si="0"/>
        <v>422.33700000000005</v>
      </c>
      <c r="H9" s="96">
        <v>44957</v>
      </c>
      <c r="I9" s="100" t="s">
        <v>714</v>
      </c>
      <c r="J9" s="82">
        <v>3.16</v>
      </c>
      <c r="K9" s="82"/>
      <c r="L9" s="7">
        <f>K8+K9-J9</f>
        <v>0</v>
      </c>
    </row>
    <row r="10" spans="1:14" x14ac:dyDescent="0.2">
      <c r="A10" s="96">
        <v>44531</v>
      </c>
      <c r="B10" s="100" t="s">
        <v>355</v>
      </c>
      <c r="C10" s="82"/>
      <c r="D10" s="82">
        <v>285.25099999999998</v>
      </c>
      <c r="E10" s="7">
        <f t="shared" si="0"/>
        <v>707.58799999999997</v>
      </c>
      <c r="G10" s="209"/>
      <c r="H10" s="102"/>
      <c r="I10" s="102"/>
      <c r="J10" s="208">
        <f>SUM(J8:J9)</f>
        <v>3.16</v>
      </c>
      <c r="K10" s="208">
        <f>SUM(K8:K9)</f>
        <v>3.16</v>
      </c>
      <c r="L10" s="208">
        <f>K10-J10</f>
        <v>0</v>
      </c>
      <c r="M10" s="209"/>
    </row>
    <row r="11" spans="1:14" x14ac:dyDescent="0.2">
      <c r="A11" s="108"/>
      <c r="B11" s="102" t="s">
        <v>143</v>
      </c>
      <c r="C11" s="208">
        <f>SUM(C5:C10)</f>
        <v>0</v>
      </c>
      <c r="D11" s="208">
        <f>SUM(D5:D10)</f>
        <v>707.58799999999997</v>
      </c>
      <c r="E11" s="208">
        <f>D11-C11</f>
        <v>707.58799999999997</v>
      </c>
      <c r="N11" s="209"/>
    </row>
    <row r="12" spans="1:14" x14ac:dyDescent="0.2">
      <c r="A12" s="96"/>
      <c r="B12" s="95" t="s">
        <v>41</v>
      </c>
      <c r="C12" s="82"/>
      <c r="D12" s="82">
        <f>E11</f>
        <v>707.58799999999997</v>
      </c>
      <c r="E12" s="60"/>
    </row>
    <row r="13" spans="1:14" x14ac:dyDescent="0.2">
      <c r="A13" s="96">
        <v>44602</v>
      </c>
      <c r="B13" s="95" t="s">
        <v>356</v>
      </c>
      <c r="C13" s="82"/>
      <c r="D13" s="82">
        <v>175.1</v>
      </c>
      <c r="E13" s="7">
        <f>D12+D13-C13</f>
        <v>882.68799999999999</v>
      </c>
    </row>
    <row r="14" spans="1:14" x14ac:dyDescent="0.2">
      <c r="A14" s="96">
        <v>44623</v>
      </c>
      <c r="B14" s="95" t="s">
        <v>357</v>
      </c>
      <c r="C14" s="82"/>
      <c r="D14" s="82">
        <v>719.57</v>
      </c>
      <c r="E14" s="7">
        <f t="shared" ref="E14:E30" si="1">E13+D14-C14</f>
        <v>1602.258</v>
      </c>
    </row>
    <row r="15" spans="1:14" x14ac:dyDescent="0.2">
      <c r="A15" s="96">
        <v>44664</v>
      </c>
      <c r="B15" s="95" t="s">
        <v>358</v>
      </c>
      <c r="C15" s="82"/>
      <c r="D15" s="82">
        <v>1418.29</v>
      </c>
      <c r="E15" s="7">
        <f t="shared" si="1"/>
        <v>3020.5479999999998</v>
      </c>
    </row>
    <row r="16" spans="1:14" x14ac:dyDescent="0.2">
      <c r="A16" s="96">
        <v>44687</v>
      </c>
      <c r="B16" s="95" t="s">
        <v>359</v>
      </c>
      <c r="C16" s="82"/>
      <c r="D16" s="82">
        <v>868.53</v>
      </c>
      <c r="E16" s="7">
        <f t="shared" si="1"/>
        <v>3889.0779999999995</v>
      </c>
    </row>
    <row r="17" spans="1:5" x14ac:dyDescent="0.2">
      <c r="A17" s="96">
        <v>44690</v>
      </c>
      <c r="B17" s="95" t="s">
        <v>184</v>
      </c>
      <c r="C17" s="82">
        <v>2500</v>
      </c>
      <c r="D17" s="82"/>
      <c r="E17" s="7">
        <f t="shared" si="1"/>
        <v>1389.0779999999995</v>
      </c>
    </row>
    <row r="18" spans="1:5" x14ac:dyDescent="0.2">
      <c r="A18" s="96">
        <v>44690</v>
      </c>
      <c r="B18" s="95" t="s">
        <v>185</v>
      </c>
      <c r="C18" s="82">
        <v>896.17</v>
      </c>
      <c r="D18" s="82"/>
      <c r="E18" s="7">
        <f t="shared" si="1"/>
        <v>492.90799999999956</v>
      </c>
    </row>
    <row r="19" spans="1:5" x14ac:dyDescent="0.2">
      <c r="A19" s="105">
        <v>44691</v>
      </c>
      <c r="B19" s="106" t="s">
        <v>129</v>
      </c>
      <c r="C19" s="82">
        <v>429.48</v>
      </c>
      <c r="D19" s="82"/>
      <c r="E19" s="7">
        <f t="shared" si="1"/>
        <v>63.427999999999543</v>
      </c>
    </row>
    <row r="20" spans="1:5" x14ac:dyDescent="0.2">
      <c r="A20" s="105">
        <v>44713</v>
      </c>
      <c r="B20" s="95" t="s">
        <v>360</v>
      </c>
      <c r="C20" s="82"/>
      <c r="D20" s="82">
        <v>2288.1944000000003</v>
      </c>
      <c r="E20" s="7">
        <f t="shared" si="1"/>
        <v>2351.6223999999997</v>
      </c>
    </row>
    <row r="21" spans="1:5" x14ac:dyDescent="0.2">
      <c r="A21" s="105">
        <v>44732</v>
      </c>
      <c r="B21" s="95" t="s">
        <v>186</v>
      </c>
      <c r="C21" s="82">
        <v>1023.33</v>
      </c>
      <c r="D21" s="82"/>
      <c r="E21" s="7">
        <f t="shared" si="1"/>
        <v>1328.2923999999998</v>
      </c>
    </row>
    <row r="22" spans="1:5" x14ac:dyDescent="0.2">
      <c r="A22" s="105">
        <v>44747</v>
      </c>
      <c r="B22" s="113" t="s">
        <v>361</v>
      </c>
      <c r="C22" s="82"/>
      <c r="D22" s="82">
        <v>367.62140000000005</v>
      </c>
      <c r="E22" s="7">
        <f t="shared" si="1"/>
        <v>1695.9137999999998</v>
      </c>
    </row>
    <row r="23" spans="1:5" x14ac:dyDescent="0.2">
      <c r="A23" s="105">
        <v>44776</v>
      </c>
      <c r="B23" s="113" t="s">
        <v>429</v>
      </c>
      <c r="C23" s="82"/>
      <c r="D23" s="82">
        <v>294.33800000000002</v>
      </c>
      <c r="E23" s="7">
        <f t="shared" si="1"/>
        <v>1990.2517999999998</v>
      </c>
    </row>
    <row r="24" spans="1:5" x14ac:dyDescent="0.2">
      <c r="A24" s="105">
        <v>44810</v>
      </c>
      <c r="B24" s="113" t="s">
        <v>473</v>
      </c>
      <c r="C24" s="82"/>
      <c r="D24" s="82">
        <v>478.85</v>
      </c>
      <c r="E24" s="7">
        <f t="shared" si="1"/>
        <v>2469.1017999999999</v>
      </c>
    </row>
    <row r="25" spans="1:5" x14ac:dyDescent="0.2">
      <c r="A25" s="105">
        <v>44830</v>
      </c>
      <c r="B25" s="113" t="s">
        <v>490</v>
      </c>
      <c r="C25" s="82">
        <v>1786.77</v>
      </c>
      <c r="D25" s="82"/>
      <c r="E25" s="7">
        <f t="shared" si="1"/>
        <v>682.33179999999993</v>
      </c>
    </row>
    <row r="26" spans="1:5" x14ac:dyDescent="0.2">
      <c r="A26" s="105">
        <v>44846</v>
      </c>
      <c r="B26" s="113" t="s">
        <v>498</v>
      </c>
      <c r="C26" s="82"/>
      <c r="D26" s="82">
        <v>774.5</v>
      </c>
      <c r="E26" s="7">
        <f t="shared" si="1"/>
        <v>1456.8317999999999</v>
      </c>
    </row>
    <row r="27" spans="1:5" x14ac:dyDescent="0.2">
      <c r="A27" s="105">
        <v>44868</v>
      </c>
      <c r="B27" s="113" t="s">
        <v>525</v>
      </c>
      <c r="C27" s="82"/>
      <c r="D27" s="82">
        <v>54.84</v>
      </c>
      <c r="E27" s="7">
        <f t="shared" si="1"/>
        <v>1511.6717999999998</v>
      </c>
    </row>
    <row r="28" spans="1:5" x14ac:dyDescent="0.2">
      <c r="A28" s="105">
        <v>44879</v>
      </c>
      <c r="B28" s="165" t="s">
        <v>553</v>
      </c>
      <c r="C28" s="82">
        <v>1565.51</v>
      </c>
      <c r="D28" s="82"/>
      <c r="E28" s="7">
        <f t="shared" si="1"/>
        <v>-53.838200000000143</v>
      </c>
    </row>
    <row r="29" spans="1:5" x14ac:dyDescent="0.2">
      <c r="A29" s="105">
        <v>44902</v>
      </c>
      <c r="B29" s="165" t="s">
        <v>660</v>
      </c>
      <c r="C29" s="82"/>
      <c r="D29" s="82">
        <v>214.79</v>
      </c>
      <c r="E29" s="7">
        <f t="shared" si="1"/>
        <v>160.95179999999985</v>
      </c>
    </row>
    <row r="30" spans="1:5" x14ac:dyDescent="0.2">
      <c r="A30" s="96">
        <v>44931</v>
      </c>
      <c r="B30" s="100" t="s">
        <v>661</v>
      </c>
      <c r="C30" s="82"/>
      <c r="D30" s="82">
        <v>49.58</v>
      </c>
      <c r="E30" s="7">
        <f t="shared" si="1"/>
        <v>210.53179999999986</v>
      </c>
    </row>
    <row r="31" spans="1:5" x14ac:dyDescent="0.2">
      <c r="A31" s="205"/>
      <c r="B31" s="203" t="s">
        <v>692</v>
      </c>
      <c r="C31" s="204">
        <f>SUM(C12:C30)</f>
        <v>8201.26</v>
      </c>
      <c r="D31" s="204">
        <f>SUM(D12:D30)</f>
        <v>8411.7918000000009</v>
      </c>
      <c r="E31" s="204">
        <f>D31-C31</f>
        <v>210.53180000000066</v>
      </c>
    </row>
    <row r="32" spans="1:5" x14ac:dyDescent="0.2">
      <c r="A32" s="46"/>
      <c r="B32" s="54" t="s">
        <v>56</v>
      </c>
      <c r="C32" s="7"/>
      <c r="D32" s="7">
        <f>E31</f>
        <v>210.53180000000066</v>
      </c>
      <c r="E32" s="60"/>
    </row>
    <row r="33" spans="1:14" x14ac:dyDescent="0.2">
      <c r="A33" s="105">
        <v>44967</v>
      </c>
      <c r="B33" s="165" t="s">
        <v>699</v>
      </c>
      <c r="C33" s="82"/>
      <c r="D33" s="82">
        <v>112.88</v>
      </c>
      <c r="E33" s="7">
        <f>D32+D33-C33</f>
        <v>323.41180000000065</v>
      </c>
    </row>
    <row r="34" spans="1:14" x14ac:dyDescent="0.2">
      <c r="A34" s="105"/>
      <c r="B34" s="113"/>
      <c r="C34" s="82"/>
      <c r="D34" s="82"/>
      <c r="E34" s="7"/>
    </row>
    <row r="35" spans="1:14" x14ac:dyDescent="0.2">
      <c r="A35" s="107"/>
      <c r="B35" s="106"/>
      <c r="C35" s="82"/>
      <c r="D35" s="82"/>
      <c r="E35" s="7"/>
    </row>
    <row r="36" spans="1:14" s="209" customFormat="1" x14ac:dyDescent="0.2">
      <c r="A36" s="102"/>
      <c r="B36" s="102"/>
      <c r="C36" s="208">
        <f>SUM(C32:C35)</f>
        <v>0</v>
      </c>
      <c r="D36" s="208">
        <f>SUM(D32:D35)</f>
        <v>323.41180000000065</v>
      </c>
      <c r="E36" s="208">
        <f>D36-C36</f>
        <v>323.41180000000065</v>
      </c>
      <c r="G36" s="92"/>
      <c r="H36" s="92"/>
      <c r="I36" s="92"/>
      <c r="J36" s="92"/>
      <c r="K36" s="92"/>
      <c r="L36" s="92"/>
      <c r="M36" s="92"/>
      <c r="N36" s="92"/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>
      <pane ySplit="4" topLeftCell="A5" activePane="bottomLeft" state="frozen"/>
      <selection activeCell="H40" sqref="H40"/>
      <selection pane="bottomLeft"/>
    </sheetView>
  </sheetViews>
  <sheetFormatPr defaultRowHeight="14.25" x14ac:dyDescent="0.2"/>
  <cols>
    <col min="1" max="1" width="12.625" style="92" customWidth="1"/>
    <col min="2" max="2" width="30.625" style="92" customWidth="1"/>
    <col min="3" max="5" width="10.625" style="92" customWidth="1"/>
    <col min="6" max="6" width="9" style="92"/>
    <col min="7" max="7" width="11.875" style="92" bestFit="1" customWidth="1"/>
    <col min="8" max="8" width="25" style="92" bestFit="1" customWidth="1"/>
    <col min="9" max="11" width="11.125" style="92" customWidth="1"/>
    <col min="12" max="16384" width="9" style="92"/>
  </cols>
  <sheetData>
    <row r="1" spans="1:11" s="58" customFormat="1" x14ac:dyDescent="0.2">
      <c r="A1" s="151" t="s">
        <v>622</v>
      </c>
      <c r="B1" s="264" t="s">
        <v>8</v>
      </c>
      <c r="C1" s="264"/>
      <c r="D1" s="264"/>
      <c r="E1" s="204">
        <f>E14</f>
        <v>12.9</v>
      </c>
    </row>
    <row r="2" spans="1:11" x14ac:dyDescent="0.2">
      <c r="G2" s="58"/>
      <c r="H2" s="58"/>
      <c r="I2" s="58"/>
      <c r="J2" s="58"/>
      <c r="K2" s="58"/>
    </row>
    <row r="3" spans="1:11" ht="18.75" x14ac:dyDescent="0.2">
      <c r="A3" s="90" t="s">
        <v>0</v>
      </c>
      <c r="B3" s="91"/>
      <c r="C3" s="75"/>
      <c r="D3" s="75"/>
      <c r="E3" s="75"/>
      <c r="G3" s="58"/>
      <c r="H3" s="58"/>
      <c r="I3" s="58"/>
      <c r="J3" s="58"/>
      <c r="K3" s="58"/>
    </row>
    <row r="4" spans="1:11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  <c r="G4" s="58"/>
      <c r="H4" s="58"/>
      <c r="I4" s="58"/>
      <c r="J4" s="58"/>
      <c r="K4" s="58"/>
    </row>
    <row r="5" spans="1:11" x14ac:dyDescent="0.2">
      <c r="A5" s="94"/>
      <c r="B5" s="95" t="s">
        <v>56</v>
      </c>
      <c r="C5" s="81">
        <v>0</v>
      </c>
      <c r="D5" s="82">
        <v>0</v>
      </c>
      <c r="E5" s="60"/>
      <c r="G5" s="58"/>
      <c r="H5" s="58"/>
      <c r="I5" s="58"/>
      <c r="J5" s="58"/>
      <c r="K5" s="58"/>
    </row>
    <row r="6" spans="1:11" x14ac:dyDescent="0.2">
      <c r="A6" s="96">
        <v>44902</v>
      </c>
      <c r="B6" s="95" t="s">
        <v>658</v>
      </c>
      <c r="C6" s="82"/>
      <c r="D6" s="82">
        <v>8.23</v>
      </c>
      <c r="E6" s="7">
        <f>D5+D6-C6</f>
        <v>8.23</v>
      </c>
      <c r="G6" s="58"/>
      <c r="H6" s="58"/>
      <c r="I6" s="58"/>
      <c r="J6" s="58"/>
      <c r="K6" s="58"/>
    </row>
    <row r="7" spans="1:11" x14ac:dyDescent="0.2">
      <c r="A7" s="96">
        <v>44931</v>
      </c>
      <c r="B7" s="100" t="s">
        <v>659</v>
      </c>
      <c r="C7" s="82"/>
      <c r="D7" s="82">
        <v>4.67</v>
      </c>
      <c r="E7" s="7">
        <f t="shared" ref="E7" si="0">E6+D7-C7</f>
        <v>12.9</v>
      </c>
      <c r="G7" s="58"/>
      <c r="H7" s="58"/>
      <c r="I7" s="58"/>
      <c r="J7" s="58"/>
      <c r="K7" s="58"/>
    </row>
    <row r="8" spans="1:11" x14ac:dyDescent="0.2">
      <c r="A8" s="205"/>
      <c r="B8" s="203" t="s">
        <v>692</v>
      </c>
      <c r="C8" s="204">
        <f>SUM(C5:C7)</f>
        <v>0</v>
      </c>
      <c r="D8" s="204">
        <f>SUM(D5:D7)</f>
        <v>12.9</v>
      </c>
      <c r="E8" s="204">
        <f>D8-C8</f>
        <v>12.9</v>
      </c>
      <c r="G8" s="58"/>
      <c r="H8" s="58"/>
      <c r="I8" s="58"/>
      <c r="J8" s="58"/>
      <c r="K8" s="58"/>
    </row>
    <row r="9" spans="1:11" x14ac:dyDescent="0.2">
      <c r="A9" s="46"/>
      <c r="B9" s="54" t="s">
        <v>56</v>
      </c>
      <c r="C9" s="7"/>
      <c r="D9" s="7">
        <f>E8</f>
        <v>12.9</v>
      </c>
      <c r="E9" s="7"/>
      <c r="G9" s="58"/>
      <c r="H9" s="58"/>
      <c r="I9" s="58"/>
      <c r="J9" s="58"/>
      <c r="K9" s="58"/>
    </row>
    <row r="10" spans="1:11" x14ac:dyDescent="0.2">
      <c r="A10" s="104"/>
      <c r="B10" s="100"/>
      <c r="C10" s="82"/>
      <c r="D10" s="82"/>
      <c r="E10" s="82"/>
      <c r="G10" s="58"/>
      <c r="H10" s="58"/>
      <c r="I10" s="58"/>
      <c r="J10" s="58"/>
      <c r="K10" s="58"/>
    </row>
    <row r="11" spans="1:11" x14ac:dyDescent="0.2">
      <c r="A11" s="107"/>
      <c r="B11" s="106"/>
      <c r="C11" s="82"/>
      <c r="D11" s="82"/>
      <c r="E11" s="82"/>
      <c r="G11" s="58"/>
      <c r="H11" s="58"/>
      <c r="I11" s="58"/>
      <c r="J11" s="58"/>
      <c r="K11" s="58"/>
    </row>
    <row r="12" spans="1:11" x14ac:dyDescent="0.2">
      <c r="A12" s="107"/>
      <c r="B12" s="106"/>
      <c r="C12" s="82"/>
      <c r="D12" s="82"/>
      <c r="E12" s="82"/>
      <c r="G12" s="58"/>
      <c r="H12" s="58"/>
      <c r="I12" s="58"/>
      <c r="J12" s="58"/>
      <c r="K12" s="58"/>
    </row>
    <row r="13" spans="1:11" x14ac:dyDescent="0.2">
      <c r="A13" s="107"/>
      <c r="B13" s="106"/>
      <c r="C13" s="82"/>
      <c r="D13" s="82"/>
      <c r="E13" s="82"/>
      <c r="G13" s="58"/>
      <c r="H13" s="58"/>
      <c r="I13" s="58"/>
      <c r="J13" s="58"/>
      <c r="K13" s="58"/>
    </row>
    <row r="14" spans="1:11" s="209" customFormat="1" x14ac:dyDescent="0.2">
      <c r="A14" s="102"/>
      <c r="B14" s="102"/>
      <c r="C14" s="208">
        <f>SUM(C9:C13)</f>
        <v>0</v>
      </c>
      <c r="D14" s="208">
        <f>SUM(D9:D13)</f>
        <v>12.9</v>
      </c>
      <c r="E14" s="208">
        <f>D14-C14</f>
        <v>12.9</v>
      </c>
      <c r="G14" s="58"/>
      <c r="H14" s="58"/>
      <c r="I14" s="58"/>
      <c r="J14" s="58"/>
      <c r="K14" s="58"/>
    </row>
    <row r="15" spans="1:11" x14ac:dyDescent="0.2">
      <c r="G15" s="58"/>
      <c r="H15" s="58"/>
      <c r="I15" s="58"/>
      <c r="J15" s="58"/>
      <c r="K15" s="58"/>
    </row>
    <row r="16" spans="1:11" x14ac:dyDescent="0.2">
      <c r="G16" s="58"/>
      <c r="H16" s="58"/>
      <c r="I16" s="58"/>
      <c r="J16" s="58"/>
      <c r="K16" s="58"/>
    </row>
    <row r="17" spans="7:11" x14ac:dyDescent="0.2">
      <c r="G17" s="58"/>
      <c r="H17" s="58"/>
      <c r="I17" s="58"/>
      <c r="J17" s="58"/>
      <c r="K17" s="58"/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37"/>
  <sheetViews>
    <sheetView workbookViewId="0">
      <pane ySplit="4" topLeftCell="A5" activePane="bottomLeft" state="frozen"/>
      <selection pane="bottomLeft"/>
    </sheetView>
  </sheetViews>
  <sheetFormatPr defaultColWidth="9" defaultRowHeight="14.25" x14ac:dyDescent="0.2"/>
  <cols>
    <col min="1" max="1" width="12.625" style="76" customWidth="1"/>
    <col min="2" max="2" width="59.5" style="76" customWidth="1"/>
    <col min="3" max="5" width="10.625" style="76" customWidth="1"/>
    <col min="6" max="6" width="10.25" style="76" bestFit="1" customWidth="1"/>
    <col min="7" max="7" width="12.625" style="76" customWidth="1"/>
    <col min="8" max="8" width="66.25" style="76" customWidth="1"/>
    <col min="9" max="11" width="10.625" style="76" customWidth="1"/>
    <col min="12" max="16384" width="9" style="76"/>
  </cols>
  <sheetData>
    <row r="1" spans="1:11" s="58" customFormat="1" x14ac:dyDescent="0.2">
      <c r="A1" s="151" t="s">
        <v>726</v>
      </c>
      <c r="B1" s="264" t="s">
        <v>8</v>
      </c>
      <c r="C1" s="264"/>
      <c r="D1" s="264"/>
      <c r="E1" s="204">
        <f>E33+K26</f>
        <v>259.28009999999995</v>
      </c>
    </row>
    <row r="2" spans="1:11" x14ac:dyDescent="0.2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</row>
    <row r="3" spans="1:11" ht="18.75" x14ac:dyDescent="0.2">
      <c r="A3" s="73" t="s">
        <v>133</v>
      </c>
      <c r="B3" s="114"/>
      <c r="C3" s="115"/>
      <c r="D3" s="115"/>
      <c r="E3" s="115"/>
      <c r="F3" s="114"/>
      <c r="G3" s="73" t="s">
        <v>134</v>
      </c>
      <c r="H3" s="114"/>
      <c r="I3" s="115"/>
      <c r="J3" s="115"/>
      <c r="K3" s="115"/>
    </row>
    <row r="4" spans="1:11" s="78" customFormat="1" ht="18.75" x14ac:dyDescent="0.2">
      <c r="A4" s="116" t="s">
        <v>155</v>
      </c>
      <c r="B4" s="116" t="s">
        <v>156</v>
      </c>
      <c r="C4" s="116" t="s">
        <v>157</v>
      </c>
      <c r="D4" s="116" t="s">
        <v>4</v>
      </c>
      <c r="E4" s="116" t="s">
        <v>158</v>
      </c>
      <c r="F4" s="117"/>
      <c r="G4" s="116" t="s">
        <v>155</v>
      </c>
      <c r="H4" s="116" t="s">
        <v>156</v>
      </c>
      <c r="I4" s="116" t="s">
        <v>157</v>
      </c>
      <c r="J4" s="116" t="s">
        <v>4</v>
      </c>
      <c r="K4" s="116" t="s">
        <v>158</v>
      </c>
    </row>
    <row r="5" spans="1:11" x14ac:dyDescent="0.2">
      <c r="A5" s="154"/>
      <c r="B5" s="80" t="s">
        <v>56</v>
      </c>
      <c r="C5" s="155">
        <v>0</v>
      </c>
      <c r="D5" s="156">
        <v>0</v>
      </c>
      <c r="E5" s="60"/>
      <c r="F5" s="74"/>
      <c r="G5" s="79"/>
      <c r="H5" s="80" t="s">
        <v>56</v>
      </c>
      <c r="I5" s="155">
        <v>0</v>
      </c>
      <c r="J5" s="156">
        <v>0</v>
      </c>
      <c r="K5" s="60"/>
    </row>
    <row r="6" spans="1:11" ht="14.25" customHeight="1" x14ac:dyDescent="0.2">
      <c r="A6" s="79">
        <v>44348</v>
      </c>
      <c r="B6" s="80" t="s">
        <v>287</v>
      </c>
      <c r="C6" s="156"/>
      <c r="D6" s="156">
        <v>21.183</v>
      </c>
      <c r="E6" s="7">
        <f>D5+D6-C6</f>
        <v>21.183</v>
      </c>
      <c r="F6" s="74"/>
      <c r="G6" s="79">
        <v>44491</v>
      </c>
      <c r="H6" s="111" t="s">
        <v>301</v>
      </c>
      <c r="I6" s="156"/>
      <c r="J6" s="156">
        <v>703.7</v>
      </c>
      <c r="K6" s="7">
        <f>J5+J6-I6</f>
        <v>703.7</v>
      </c>
    </row>
    <row r="7" spans="1:11" ht="28.5" x14ac:dyDescent="0.2">
      <c r="A7" s="79">
        <v>44378</v>
      </c>
      <c r="B7" s="80" t="s">
        <v>288</v>
      </c>
      <c r="C7" s="156"/>
      <c r="D7" s="156">
        <v>535.12199999999996</v>
      </c>
      <c r="E7" s="7">
        <f t="shared" ref="E7:E12" si="0">E6+D7-C7</f>
        <v>556.30499999999995</v>
      </c>
      <c r="F7" s="74"/>
      <c r="G7" s="79">
        <v>44891</v>
      </c>
      <c r="H7" s="157" t="s">
        <v>159</v>
      </c>
      <c r="I7" s="156"/>
      <c r="J7" s="156">
        <v>3235</v>
      </c>
      <c r="K7" s="7">
        <f t="shared" ref="K7:K8" si="1">K6+J7-I7</f>
        <v>3938.7</v>
      </c>
    </row>
    <row r="8" spans="1:11" x14ac:dyDescent="0.2">
      <c r="A8" s="79">
        <v>44409</v>
      </c>
      <c r="B8" s="80" t="s">
        <v>289</v>
      </c>
      <c r="C8" s="156"/>
      <c r="D8" s="156">
        <v>18.914000000000001</v>
      </c>
      <c r="E8" s="7">
        <f t="shared" si="0"/>
        <v>575.21899999999994</v>
      </c>
      <c r="F8" s="74"/>
      <c r="G8" s="79">
        <v>44894</v>
      </c>
      <c r="H8" s="111" t="s">
        <v>302</v>
      </c>
      <c r="I8" s="156"/>
      <c r="J8" s="156">
        <v>6000</v>
      </c>
      <c r="K8" s="7">
        <f t="shared" si="1"/>
        <v>9938.7000000000007</v>
      </c>
    </row>
    <row r="9" spans="1:11" x14ac:dyDescent="0.2">
      <c r="A9" s="79">
        <v>44440</v>
      </c>
      <c r="B9" s="111" t="s">
        <v>290</v>
      </c>
      <c r="C9" s="156"/>
      <c r="D9" s="156">
        <v>472.37549999999999</v>
      </c>
      <c r="E9" s="7">
        <f t="shared" si="0"/>
        <v>1047.5944999999999</v>
      </c>
      <c r="F9" s="74"/>
      <c r="G9" s="158"/>
      <c r="H9" s="87" t="s">
        <v>143</v>
      </c>
      <c r="I9" s="214">
        <f>SUM(I5:I8)</f>
        <v>0</v>
      </c>
      <c r="J9" s="214">
        <f>SUM(J5:J8)</f>
        <v>9938.7000000000007</v>
      </c>
      <c r="K9" s="214">
        <f>J9-I9</f>
        <v>9938.7000000000007</v>
      </c>
    </row>
    <row r="10" spans="1:11" x14ac:dyDescent="0.2">
      <c r="A10" s="79">
        <v>44470</v>
      </c>
      <c r="B10" s="111" t="s">
        <v>291</v>
      </c>
      <c r="C10" s="156"/>
      <c r="D10" s="156">
        <v>2424.7354999999998</v>
      </c>
      <c r="E10" s="7">
        <f t="shared" si="0"/>
        <v>3472.33</v>
      </c>
      <c r="F10" s="74"/>
      <c r="G10" s="79"/>
      <c r="H10" s="157" t="s">
        <v>56</v>
      </c>
      <c r="I10" s="160"/>
      <c r="J10" s="160">
        <v>9938.7000000000007</v>
      </c>
      <c r="K10" s="60"/>
    </row>
    <row r="11" spans="1:11" x14ac:dyDescent="0.2">
      <c r="A11" s="79">
        <v>44501</v>
      </c>
      <c r="B11" s="111" t="s">
        <v>292</v>
      </c>
      <c r="C11" s="156"/>
      <c r="D11" s="156">
        <v>-97.185000000000002</v>
      </c>
      <c r="E11" s="7">
        <f t="shared" si="0"/>
        <v>3375.145</v>
      </c>
      <c r="F11" s="74"/>
      <c r="G11" s="79">
        <v>44592</v>
      </c>
      <c r="H11" s="157" t="s">
        <v>303</v>
      </c>
      <c r="I11" s="160"/>
      <c r="J11" s="160">
        <v>6000</v>
      </c>
      <c r="K11" s="7">
        <f>J10+J11-I11</f>
        <v>15938.7</v>
      </c>
    </row>
    <row r="12" spans="1:11" x14ac:dyDescent="0.2">
      <c r="A12" s="79">
        <v>44531</v>
      </c>
      <c r="B12" s="111" t="s">
        <v>293</v>
      </c>
      <c r="C12" s="156"/>
      <c r="D12" s="156">
        <v>377.5</v>
      </c>
      <c r="E12" s="7">
        <f t="shared" si="0"/>
        <v>3752.645</v>
      </c>
      <c r="F12" s="74"/>
      <c r="G12" s="79">
        <v>44606</v>
      </c>
      <c r="H12" s="161" t="s">
        <v>304</v>
      </c>
      <c r="I12" s="162"/>
      <c r="J12" s="162">
        <v>3000</v>
      </c>
      <c r="K12" s="7">
        <f t="shared" ref="K12:K21" si="2">K11+J12-I12</f>
        <v>18938.7</v>
      </c>
    </row>
    <row r="13" spans="1:11" x14ac:dyDescent="0.2">
      <c r="A13" s="158"/>
      <c r="B13" s="87" t="s">
        <v>143</v>
      </c>
      <c r="C13" s="214">
        <f>SUM(C5:C12)</f>
        <v>0</v>
      </c>
      <c r="D13" s="214">
        <f>SUM(D5:D12)</f>
        <v>3752.645</v>
      </c>
      <c r="E13" s="214">
        <f>D13-C13</f>
        <v>3752.645</v>
      </c>
      <c r="F13" s="74"/>
      <c r="G13" s="79">
        <v>44651</v>
      </c>
      <c r="H13" s="161" t="s">
        <v>26</v>
      </c>
      <c r="I13" s="162">
        <v>18938.7</v>
      </c>
      <c r="J13" s="162"/>
      <c r="K13" s="7">
        <f t="shared" si="2"/>
        <v>0</v>
      </c>
    </row>
    <row r="14" spans="1:11" x14ac:dyDescent="0.2">
      <c r="A14" s="79"/>
      <c r="B14" s="80" t="s">
        <v>56</v>
      </c>
      <c r="C14" s="156"/>
      <c r="D14" s="156">
        <v>3752.645</v>
      </c>
      <c r="E14" s="60"/>
      <c r="F14" s="74"/>
      <c r="G14" s="79">
        <v>44651</v>
      </c>
      <c r="H14" s="161" t="s">
        <v>27</v>
      </c>
      <c r="I14" s="162"/>
      <c r="J14" s="162">
        <v>5000</v>
      </c>
      <c r="K14" s="7">
        <f t="shared" si="2"/>
        <v>5000</v>
      </c>
    </row>
    <row r="15" spans="1:11" x14ac:dyDescent="0.2">
      <c r="A15" s="79">
        <v>44603</v>
      </c>
      <c r="B15" s="111" t="s">
        <v>294</v>
      </c>
      <c r="C15" s="156"/>
      <c r="D15" s="156">
        <v>1466.3</v>
      </c>
      <c r="E15" s="7">
        <f>D14+D15-C15</f>
        <v>5218.9449999999997</v>
      </c>
      <c r="F15" s="74"/>
      <c r="G15" s="56">
        <v>44692</v>
      </c>
      <c r="H15" s="163" t="s">
        <v>305</v>
      </c>
      <c r="I15" s="164"/>
      <c r="J15" s="164">
        <v>5000</v>
      </c>
      <c r="K15" s="7">
        <f t="shared" si="2"/>
        <v>10000</v>
      </c>
    </row>
    <row r="16" spans="1:11" x14ac:dyDescent="0.2">
      <c r="A16" s="79">
        <v>44627</v>
      </c>
      <c r="B16" s="111" t="s">
        <v>295</v>
      </c>
      <c r="C16" s="156"/>
      <c r="D16" s="156">
        <v>1062.48</v>
      </c>
      <c r="E16" s="7">
        <f t="shared" ref="E16:E25" si="3">E15+D16-C16</f>
        <v>6281.4249999999993</v>
      </c>
      <c r="F16" s="74"/>
      <c r="G16" s="56">
        <v>44694</v>
      </c>
      <c r="H16" s="163" t="s">
        <v>130</v>
      </c>
      <c r="I16" s="164">
        <v>6029.75</v>
      </c>
      <c r="J16" s="164"/>
      <c r="K16" s="7">
        <f t="shared" si="2"/>
        <v>3970.25</v>
      </c>
    </row>
    <row r="17" spans="1:11" x14ac:dyDescent="0.2">
      <c r="A17" s="79">
        <v>44665</v>
      </c>
      <c r="B17" s="111" t="s">
        <v>296</v>
      </c>
      <c r="C17" s="156"/>
      <c r="D17" s="156">
        <v>2885.43</v>
      </c>
      <c r="E17" s="7">
        <f t="shared" si="3"/>
        <v>9166.8549999999996</v>
      </c>
      <c r="F17" s="74"/>
      <c r="G17" s="79">
        <v>44719</v>
      </c>
      <c r="H17" s="111" t="s">
        <v>160</v>
      </c>
      <c r="I17" s="156">
        <v>3970.25</v>
      </c>
      <c r="J17" s="156"/>
      <c r="K17" s="7">
        <f t="shared" si="2"/>
        <v>0</v>
      </c>
    </row>
    <row r="18" spans="1:11" ht="28.5" x14ac:dyDescent="0.2">
      <c r="A18" s="79">
        <v>44651</v>
      </c>
      <c r="B18" s="111" t="s">
        <v>297</v>
      </c>
      <c r="C18" s="156">
        <v>234.15</v>
      </c>
      <c r="D18" s="156"/>
      <c r="E18" s="7">
        <f t="shared" si="3"/>
        <v>8932.7049999999999</v>
      </c>
      <c r="F18" s="74"/>
      <c r="G18" s="79">
        <v>44736</v>
      </c>
      <c r="H18" s="157" t="s">
        <v>161</v>
      </c>
      <c r="I18" s="156"/>
      <c r="J18" s="156">
        <v>4326.03</v>
      </c>
      <c r="K18" s="7">
        <f t="shared" si="2"/>
        <v>4326.03</v>
      </c>
    </row>
    <row r="19" spans="1:11" ht="28.5" x14ac:dyDescent="0.2">
      <c r="A19" s="79">
        <v>44662</v>
      </c>
      <c r="B19" s="161" t="s">
        <v>162</v>
      </c>
      <c r="C19" s="156">
        <v>115.25</v>
      </c>
      <c r="D19" s="156"/>
      <c r="E19" s="7">
        <f t="shared" si="3"/>
        <v>8817.4549999999999</v>
      </c>
      <c r="F19" s="74"/>
      <c r="G19" s="79">
        <v>44747</v>
      </c>
      <c r="H19" s="111" t="s">
        <v>208</v>
      </c>
      <c r="I19" s="156"/>
      <c r="J19" s="156">
        <v>5000</v>
      </c>
      <c r="K19" s="7">
        <f t="shared" si="2"/>
        <v>9326.0299999999988</v>
      </c>
    </row>
    <row r="20" spans="1:11" x14ac:dyDescent="0.2">
      <c r="A20" s="79">
        <v>44687</v>
      </c>
      <c r="B20" s="111" t="s">
        <v>298</v>
      </c>
      <c r="C20" s="156"/>
      <c r="D20" s="156">
        <v>2167.16</v>
      </c>
      <c r="E20" s="7">
        <f t="shared" si="3"/>
        <v>10984.615</v>
      </c>
      <c r="F20" s="74"/>
      <c r="G20" s="79">
        <v>44795</v>
      </c>
      <c r="H20" s="111" t="s">
        <v>448</v>
      </c>
      <c r="I20" s="156">
        <v>4326.03</v>
      </c>
      <c r="J20" s="156"/>
      <c r="K20" s="7">
        <f t="shared" si="2"/>
        <v>4999.9999999999991</v>
      </c>
    </row>
    <row r="21" spans="1:11" x14ac:dyDescent="0.2">
      <c r="A21" s="79">
        <v>44713</v>
      </c>
      <c r="B21" s="111" t="s">
        <v>299</v>
      </c>
      <c r="C21" s="156"/>
      <c r="D21" s="156">
        <v>1720.01</v>
      </c>
      <c r="E21" s="7">
        <f t="shared" si="3"/>
        <v>12704.625</v>
      </c>
      <c r="F21" s="74"/>
      <c r="G21" s="79">
        <v>44925</v>
      </c>
      <c r="H21" s="111" t="s">
        <v>646</v>
      </c>
      <c r="I21" s="156"/>
      <c r="J21" s="156">
        <v>2950</v>
      </c>
      <c r="K21" s="7">
        <f t="shared" si="2"/>
        <v>7949.9999999999991</v>
      </c>
    </row>
    <row r="22" spans="1:11" x14ac:dyDescent="0.2">
      <c r="A22" s="79">
        <v>44719</v>
      </c>
      <c r="B22" s="111" t="s">
        <v>164</v>
      </c>
      <c r="C22" s="156">
        <v>246.74</v>
      </c>
      <c r="D22" s="156"/>
      <c r="E22" s="7">
        <f t="shared" si="3"/>
        <v>12457.885</v>
      </c>
      <c r="F22" s="74"/>
      <c r="G22" s="158"/>
      <c r="H22" s="87" t="s">
        <v>692</v>
      </c>
      <c r="I22" s="214">
        <f>SUM(I10:I21)</f>
        <v>33264.730000000003</v>
      </c>
      <c r="J22" s="214">
        <f>SUM(J10:J21)</f>
        <v>41214.730000000003</v>
      </c>
      <c r="K22" s="214">
        <f>J22-I22</f>
        <v>7950</v>
      </c>
    </row>
    <row r="23" spans="1:11" x14ac:dyDescent="0.2">
      <c r="A23" s="79">
        <v>44747</v>
      </c>
      <c r="B23" s="111" t="s">
        <v>300</v>
      </c>
      <c r="C23" s="156"/>
      <c r="D23" s="156">
        <v>579.63509999999997</v>
      </c>
      <c r="E23" s="7">
        <f t="shared" si="3"/>
        <v>13037.5201</v>
      </c>
      <c r="F23" s="74"/>
      <c r="G23" s="88"/>
      <c r="H23" s="80" t="s">
        <v>56</v>
      </c>
      <c r="I23" s="156"/>
      <c r="J23" s="156">
        <f>K22</f>
        <v>7950</v>
      </c>
      <c r="K23" s="60"/>
    </row>
    <row r="24" spans="1:11" x14ac:dyDescent="0.2">
      <c r="A24" s="79">
        <v>44760</v>
      </c>
      <c r="B24" s="111" t="s">
        <v>212</v>
      </c>
      <c r="C24" s="156">
        <v>48.45</v>
      </c>
      <c r="D24" s="156"/>
      <c r="E24" s="7">
        <f t="shared" si="3"/>
        <v>12989.070099999999</v>
      </c>
      <c r="F24" s="74"/>
      <c r="G24" s="79">
        <v>44930</v>
      </c>
      <c r="H24" s="111" t="s">
        <v>651</v>
      </c>
      <c r="I24" s="156"/>
      <c r="J24" s="156">
        <v>348.68</v>
      </c>
      <c r="K24" s="7">
        <f>J23+J24-I24</f>
        <v>8298.68</v>
      </c>
    </row>
    <row r="25" spans="1:11" x14ac:dyDescent="0.2">
      <c r="A25" s="79">
        <v>44760</v>
      </c>
      <c r="B25" s="111" t="s">
        <v>211</v>
      </c>
      <c r="C25" s="156">
        <v>60.42</v>
      </c>
      <c r="D25" s="156"/>
      <c r="E25" s="7">
        <f t="shared" si="3"/>
        <v>12928.650099999999</v>
      </c>
      <c r="F25" s="74"/>
      <c r="G25" s="79">
        <v>44930</v>
      </c>
      <c r="H25" s="111" t="s">
        <v>652</v>
      </c>
      <c r="I25" s="156">
        <v>8298.68</v>
      </c>
      <c r="J25" s="156"/>
      <c r="K25" s="7">
        <f t="shared" ref="K25" si="4">K24+J25-I25</f>
        <v>0</v>
      </c>
    </row>
    <row r="26" spans="1:11" s="114" customFormat="1" x14ac:dyDescent="0.2">
      <c r="A26" s="213"/>
      <c r="B26" s="87" t="s">
        <v>692</v>
      </c>
      <c r="C26" s="214">
        <f>SUM(C14:C25)</f>
        <v>705.01</v>
      </c>
      <c r="D26" s="214">
        <f>SUM(D14:D25)</f>
        <v>13633.660099999999</v>
      </c>
      <c r="E26" s="214">
        <f>D26-C26</f>
        <v>12928.650099999999</v>
      </c>
      <c r="G26" s="87"/>
      <c r="H26" s="87"/>
      <c r="I26" s="214">
        <f>SUM(I23:I25)</f>
        <v>8298.68</v>
      </c>
      <c r="J26" s="214">
        <f>SUM(J23:J25)</f>
        <v>8298.68</v>
      </c>
      <c r="K26" s="214">
        <f>J26-I26</f>
        <v>0</v>
      </c>
    </row>
    <row r="27" spans="1:11" x14ac:dyDescent="0.2">
      <c r="A27" s="79"/>
      <c r="B27" s="80" t="s">
        <v>56</v>
      </c>
      <c r="C27" s="156"/>
      <c r="D27" s="156">
        <f>E26</f>
        <v>12928.650099999999</v>
      </c>
      <c r="E27" s="60"/>
      <c r="F27" s="74"/>
      <c r="G27" s="74"/>
      <c r="H27" s="74"/>
      <c r="I27" s="74"/>
      <c r="J27" s="74"/>
      <c r="K27" s="74"/>
    </row>
    <row r="28" spans="1:11" x14ac:dyDescent="0.2">
      <c r="A28" s="79">
        <v>44928</v>
      </c>
      <c r="B28" s="80" t="s">
        <v>654</v>
      </c>
      <c r="C28" s="156"/>
      <c r="D28" s="156">
        <v>6265.76</v>
      </c>
      <c r="E28" s="7">
        <f>D27+D28-C28</f>
        <v>19194.410100000001</v>
      </c>
      <c r="F28" s="74"/>
      <c r="G28" s="74"/>
      <c r="H28" s="74"/>
      <c r="I28" s="74"/>
      <c r="J28" s="74"/>
      <c r="K28" s="74"/>
    </row>
    <row r="29" spans="1:11" x14ac:dyDescent="0.2">
      <c r="A29" s="79">
        <v>44930</v>
      </c>
      <c r="B29" s="80" t="s">
        <v>653</v>
      </c>
      <c r="C29" s="156">
        <v>18935.13</v>
      </c>
      <c r="D29" s="156"/>
      <c r="E29" s="7">
        <f t="shared" ref="E29" si="5">E28+D29-C29</f>
        <v>259.28009999999995</v>
      </c>
      <c r="F29" s="74"/>
      <c r="G29" s="74"/>
      <c r="H29" s="74"/>
      <c r="I29" s="74"/>
      <c r="J29" s="74"/>
      <c r="K29" s="74"/>
    </row>
    <row r="30" spans="1:11" x14ac:dyDescent="0.2">
      <c r="A30" s="79"/>
      <c r="B30" s="80"/>
      <c r="C30" s="156"/>
      <c r="D30" s="156"/>
      <c r="E30" s="156"/>
    </row>
    <row r="31" spans="1:11" x14ac:dyDescent="0.2">
      <c r="A31" s="79"/>
      <c r="B31" s="111"/>
      <c r="C31" s="156"/>
      <c r="D31" s="156"/>
      <c r="E31" s="156"/>
    </row>
    <row r="32" spans="1:11" x14ac:dyDescent="0.2">
      <c r="A32" s="79"/>
      <c r="B32" s="111"/>
      <c r="C32" s="156"/>
      <c r="D32" s="156"/>
      <c r="E32" s="156"/>
    </row>
    <row r="33" spans="1:5" x14ac:dyDescent="0.2">
      <c r="A33" s="158"/>
      <c r="B33" s="159"/>
      <c r="C33" s="214">
        <f>SUM(C27:C32)</f>
        <v>18935.13</v>
      </c>
      <c r="D33" s="214">
        <f>SUM(D27:D32)</f>
        <v>19194.410100000001</v>
      </c>
      <c r="E33" s="214">
        <f>D33-C33</f>
        <v>259.28009999999995</v>
      </c>
    </row>
    <row r="34" spans="1:5" x14ac:dyDescent="0.2">
      <c r="A34" s="74"/>
      <c r="B34" s="74"/>
      <c r="C34" s="74"/>
      <c r="D34" s="74"/>
      <c r="E34" s="74"/>
    </row>
    <row r="35" spans="1:5" x14ac:dyDescent="0.2">
      <c r="A35" s="74"/>
      <c r="B35" s="74"/>
      <c r="C35" s="74"/>
      <c r="D35" s="74"/>
      <c r="E35" s="74"/>
    </row>
    <row r="36" spans="1:5" x14ac:dyDescent="0.2">
      <c r="A36" s="74"/>
      <c r="B36" s="74"/>
      <c r="C36" s="74"/>
      <c r="D36" s="74"/>
      <c r="E36" s="74"/>
    </row>
    <row r="37" spans="1:5" x14ac:dyDescent="0.2">
      <c r="E37" s="74"/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0"/>
  <sheetViews>
    <sheetView workbookViewId="0">
      <pane ySplit="4" topLeftCell="A5" activePane="bottomLeft" state="frozen"/>
      <selection pane="bottomLeft"/>
    </sheetView>
  </sheetViews>
  <sheetFormatPr defaultRowHeight="14.25" x14ac:dyDescent="0.2"/>
  <cols>
    <col min="1" max="1" width="12.625" style="92" customWidth="1"/>
    <col min="2" max="2" width="49.125" style="92" customWidth="1"/>
    <col min="3" max="5" width="10.625" style="92" customWidth="1"/>
    <col min="6" max="6" width="9" style="92"/>
    <col min="7" max="7" width="12.625" style="92" customWidth="1"/>
    <col min="8" max="8" width="55" style="92" customWidth="1"/>
    <col min="9" max="11" width="10.625" style="92" customWidth="1"/>
    <col min="12" max="16384" width="9" style="92"/>
  </cols>
  <sheetData>
    <row r="1" spans="1:11" s="58" customFormat="1" x14ac:dyDescent="0.2">
      <c r="A1" s="151" t="s">
        <v>727</v>
      </c>
      <c r="B1" s="264" t="s">
        <v>8</v>
      </c>
      <c r="C1" s="264"/>
      <c r="D1" s="264"/>
      <c r="E1" s="204">
        <f>E31+K14</f>
        <v>96.820000000001528</v>
      </c>
    </row>
    <row r="3" spans="1:11" ht="18.75" x14ac:dyDescent="0.2">
      <c r="A3" s="90" t="s">
        <v>0</v>
      </c>
      <c r="B3" s="91"/>
      <c r="C3" s="75"/>
      <c r="D3" s="75"/>
      <c r="E3" s="75"/>
      <c r="G3" s="90" t="s">
        <v>21</v>
      </c>
      <c r="H3" s="91"/>
      <c r="I3" s="75"/>
      <c r="J3" s="75"/>
      <c r="K3" s="75"/>
    </row>
    <row r="4" spans="1:11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  <c r="G4" s="77" t="s">
        <v>1</v>
      </c>
      <c r="H4" s="77" t="s">
        <v>2</v>
      </c>
      <c r="I4" s="77" t="s">
        <v>3</v>
      </c>
      <c r="J4" s="77" t="s">
        <v>4</v>
      </c>
      <c r="K4" s="77" t="s">
        <v>5</v>
      </c>
    </row>
    <row r="5" spans="1:11" x14ac:dyDescent="0.2">
      <c r="A5" s="94"/>
      <c r="B5" s="95" t="s">
        <v>56</v>
      </c>
      <c r="C5" s="81">
        <v>0</v>
      </c>
      <c r="D5" s="82">
        <v>0</v>
      </c>
      <c r="E5" s="60"/>
      <c r="G5" s="94"/>
      <c r="H5" s="95" t="s">
        <v>42</v>
      </c>
      <c r="I5" s="81">
        <v>0</v>
      </c>
      <c r="J5" s="81">
        <v>0</v>
      </c>
      <c r="K5" s="60"/>
    </row>
    <row r="6" spans="1:11" x14ac:dyDescent="0.2">
      <c r="A6" s="96">
        <v>44317</v>
      </c>
      <c r="B6" s="95" t="s">
        <v>306</v>
      </c>
      <c r="C6" s="82"/>
      <c r="D6" s="82">
        <v>30.38</v>
      </c>
      <c r="E6" s="7">
        <f>D5+D6-C6</f>
        <v>30.38</v>
      </c>
      <c r="G6" s="97">
        <v>44403</v>
      </c>
      <c r="H6" s="98" t="s">
        <v>61</v>
      </c>
      <c r="I6" s="99"/>
      <c r="J6" s="99">
        <v>12.79</v>
      </c>
      <c r="K6" s="7">
        <f>J5+J6-I6</f>
        <v>12.79</v>
      </c>
    </row>
    <row r="7" spans="1:11" x14ac:dyDescent="0.2">
      <c r="A7" s="96">
        <v>44348</v>
      </c>
      <c r="B7" s="95" t="s">
        <v>307</v>
      </c>
      <c r="C7" s="82"/>
      <c r="D7" s="82">
        <v>466.79</v>
      </c>
      <c r="E7" s="7">
        <f t="shared" ref="E7:E15" si="0">E6+D7-C7</f>
        <v>497.17</v>
      </c>
      <c r="G7" s="96">
        <v>44529</v>
      </c>
      <c r="H7" s="100" t="s">
        <v>63</v>
      </c>
      <c r="I7" s="82"/>
      <c r="J7" s="82">
        <v>2542.9299999999998</v>
      </c>
      <c r="K7" s="7">
        <f t="shared" ref="K7" si="1">K6+J7-I7</f>
        <v>2555.7199999999998</v>
      </c>
    </row>
    <row r="8" spans="1:11" x14ac:dyDescent="0.2">
      <c r="A8" s="96">
        <v>44378</v>
      </c>
      <c r="B8" s="95" t="s">
        <v>308</v>
      </c>
      <c r="C8" s="82"/>
      <c r="D8" s="82">
        <v>148.76</v>
      </c>
      <c r="E8" s="7">
        <f t="shared" si="0"/>
        <v>645.93000000000006</v>
      </c>
      <c r="G8" s="101"/>
      <c r="H8" s="102" t="s">
        <v>143</v>
      </c>
      <c r="I8" s="72">
        <f>SUM(I5:I7)</f>
        <v>0</v>
      </c>
      <c r="J8" s="72">
        <f>SUM(J5:J7)</f>
        <v>2555.7199999999998</v>
      </c>
      <c r="K8" s="72">
        <f>J8-I8</f>
        <v>2555.7199999999998</v>
      </c>
    </row>
    <row r="9" spans="1:11" x14ac:dyDescent="0.2">
      <c r="A9" s="96">
        <v>44378</v>
      </c>
      <c r="B9" s="95" t="s">
        <v>49</v>
      </c>
      <c r="C9" s="82"/>
      <c r="D9" s="82">
        <v>572.28</v>
      </c>
      <c r="E9" s="7">
        <f t="shared" si="0"/>
        <v>1218.21</v>
      </c>
      <c r="G9" s="96"/>
      <c r="H9" s="100" t="s">
        <v>42</v>
      </c>
      <c r="I9" s="82"/>
      <c r="J9" s="82">
        <v>2555.7199999999998</v>
      </c>
      <c r="K9" s="60"/>
    </row>
    <row r="10" spans="1:11" ht="42.75" x14ac:dyDescent="0.2">
      <c r="A10" s="96">
        <v>44433</v>
      </c>
      <c r="B10" s="95" t="s">
        <v>50</v>
      </c>
      <c r="C10" s="82">
        <v>400</v>
      </c>
      <c r="D10" s="82"/>
      <c r="E10" s="7">
        <f t="shared" si="0"/>
        <v>818.21</v>
      </c>
      <c r="G10" s="96">
        <v>44652</v>
      </c>
      <c r="H10" s="103" t="s">
        <v>62</v>
      </c>
      <c r="I10" s="82">
        <v>2542.9299999999998</v>
      </c>
      <c r="J10" s="82"/>
      <c r="K10" s="7">
        <f>J9+J10-I10</f>
        <v>12.789999999999964</v>
      </c>
    </row>
    <row r="11" spans="1:11" x14ac:dyDescent="0.2">
      <c r="A11" s="96">
        <v>44409</v>
      </c>
      <c r="B11" s="95" t="s">
        <v>309</v>
      </c>
      <c r="C11" s="82"/>
      <c r="D11" s="82">
        <v>659.46</v>
      </c>
      <c r="E11" s="7">
        <f t="shared" si="0"/>
        <v>1477.67</v>
      </c>
      <c r="G11" s="205"/>
      <c r="H11" s="203" t="s">
        <v>692</v>
      </c>
      <c r="I11" s="204">
        <f>SUM(I9:I10)</f>
        <v>2542.9299999999998</v>
      </c>
      <c r="J11" s="204">
        <f>SUM(J9:J10)</f>
        <v>2555.7199999999998</v>
      </c>
      <c r="K11" s="204">
        <f>J11-I11</f>
        <v>12.789999999999964</v>
      </c>
    </row>
    <row r="12" spans="1:11" x14ac:dyDescent="0.2">
      <c r="A12" s="96">
        <v>44440</v>
      </c>
      <c r="B12" s="95" t="s">
        <v>310</v>
      </c>
      <c r="C12" s="82"/>
      <c r="D12" s="82">
        <v>42.8</v>
      </c>
      <c r="E12" s="7">
        <f t="shared" si="0"/>
        <v>1520.47</v>
      </c>
      <c r="G12" s="46"/>
      <c r="H12" s="54" t="s">
        <v>56</v>
      </c>
      <c r="I12" s="7"/>
      <c r="J12" s="7">
        <f>K11</f>
        <v>12.789999999999964</v>
      </c>
      <c r="K12" s="60"/>
    </row>
    <row r="13" spans="1:11" x14ac:dyDescent="0.2">
      <c r="A13" s="96">
        <v>44470</v>
      </c>
      <c r="B13" s="95" t="s">
        <v>311</v>
      </c>
      <c r="C13" s="82"/>
      <c r="D13" s="82">
        <v>207.39</v>
      </c>
      <c r="E13" s="7">
        <f t="shared" si="0"/>
        <v>1727.8600000000001</v>
      </c>
      <c r="G13" s="96">
        <v>44957</v>
      </c>
      <c r="H13" s="103" t="s">
        <v>713</v>
      </c>
      <c r="I13" s="82">
        <v>12.789999999999964</v>
      </c>
      <c r="J13" s="82"/>
      <c r="K13" s="7">
        <f>J12+J13-I13</f>
        <v>0</v>
      </c>
    </row>
    <row r="14" spans="1:11" x14ac:dyDescent="0.2">
      <c r="A14" s="96">
        <v>44501</v>
      </c>
      <c r="B14" s="100" t="s">
        <v>312</v>
      </c>
      <c r="C14" s="82"/>
      <c r="D14" s="82">
        <v>116.57</v>
      </c>
      <c r="E14" s="7">
        <f t="shared" si="0"/>
        <v>1844.43</v>
      </c>
      <c r="G14" s="102"/>
      <c r="H14" s="102"/>
      <c r="I14" s="208">
        <f>SUM(I12:I13)</f>
        <v>12.789999999999964</v>
      </c>
      <c r="J14" s="208">
        <f>SUM(J12:J13)</f>
        <v>12.789999999999964</v>
      </c>
      <c r="K14" s="208">
        <f>J14-I14</f>
        <v>0</v>
      </c>
    </row>
    <row r="15" spans="1:11" x14ac:dyDescent="0.2">
      <c r="A15" s="96">
        <v>44531</v>
      </c>
      <c r="B15" s="100" t="s">
        <v>313</v>
      </c>
      <c r="C15" s="82"/>
      <c r="D15" s="82">
        <v>223.75</v>
      </c>
      <c r="E15" s="7">
        <f t="shared" si="0"/>
        <v>2068.1800000000003</v>
      </c>
    </row>
    <row r="16" spans="1:11" x14ac:dyDescent="0.2">
      <c r="A16" s="101"/>
      <c r="B16" s="102" t="s">
        <v>143</v>
      </c>
      <c r="C16" s="208">
        <f>SUM(C5:C15)</f>
        <v>400</v>
      </c>
      <c r="D16" s="208">
        <f>SUM(D5:D15)</f>
        <v>2468.1800000000003</v>
      </c>
      <c r="E16" s="208">
        <f>D16-C16</f>
        <v>2068.1800000000003</v>
      </c>
    </row>
    <row r="17" spans="1:12" x14ac:dyDescent="0.2">
      <c r="A17" s="96"/>
      <c r="B17" s="95" t="s">
        <v>56</v>
      </c>
      <c r="C17" s="82"/>
      <c r="D17" s="82">
        <v>2068.1800000000003</v>
      </c>
      <c r="E17" s="60"/>
      <c r="G17" s="75"/>
    </row>
    <row r="18" spans="1:12" x14ac:dyDescent="0.2">
      <c r="A18" s="96">
        <v>44592</v>
      </c>
      <c r="B18" s="100" t="s">
        <v>51</v>
      </c>
      <c r="C18" s="82">
        <v>5.36</v>
      </c>
      <c r="D18" s="82"/>
      <c r="E18" s="7">
        <f>D17+D18-C18</f>
        <v>2062.8200000000002</v>
      </c>
      <c r="G18" s="109"/>
    </row>
    <row r="19" spans="1:12" x14ac:dyDescent="0.2">
      <c r="A19" s="96">
        <v>44603</v>
      </c>
      <c r="B19" s="100" t="s">
        <v>314</v>
      </c>
      <c r="C19" s="82"/>
      <c r="D19" s="82">
        <v>240.51</v>
      </c>
      <c r="E19" s="7">
        <f t="shared" ref="E19:E28" si="2">E18+D19-C19</f>
        <v>2303.33</v>
      </c>
    </row>
    <row r="20" spans="1:12" x14ac:dyDescent="0.2">
      <c r="A20" s="96">
        <v>44620</v>
      </c>
      <c r="B20" s="100" t="s">
        <v>315</v>
      </c>
      <c r="C20" s="82"/>
      <c r="D20" s="82">
        <v>639.66999999999996</v>
      </c>
      <c r="E20" s="7">
        <f t="shared" si="2"/>
        <v>2943</v>
      </c>
    </row>
    <row r="21" spans="1:12" x14ac:dyDescent="0.2">
      <c r="A21" s="105">
        <v>44659</v>
      </c>
      <c r="B21" s="106" t="s">
        <v>316</v>
      </c>
      <c r="C21" s="82"/>
      <c r="D21" s="82">
        <v>533.75</v>
      </c>
      <c r="E21" s="7">
        <f t="shared" si="2"/>
        <v>3476.75</v>
      </c>
    </row>
    <row r="22" spans="1:12" x14ac:dyDescent="0.2">
      <c r="A22" s="96">
        <v>44636</v>
      </c>
      <c r="B22" s="100" t="s">
        <v>52</v>
      </c>
      <c r="C22" s="82">
        <v>5253.12</v>
      </c>
      <c r="D22" s="82"/>
      <c r="E22" s="7">
        <f t="shared" si="2"/>
        <v>-1776.37</v>
      </c>
    </row>
    <row r="23" spans="1:12" x14ac:dyDescent="0.2">
      <c r="A23" s="96">
        <v>44687</v>
      </c>
      <c r="B23" s="100" t="s">
        <v>317</v>
      </c>
      <c r="C23" s="82"/>
      <c r="D23" s="82">
        <v>35.72</v>
      </c>
      <c r="E23" s="7">
        <f t="shared" si="2"/>
        <v>-1740.6499999999999</v>
      </c>
    </row>
    <row r="24" spans="1:12" x14ac:dyDescent="0.2">
      <c r="A24" s="96">
        <v>44687</v>
      </c>
      <c r="B24" s="100" t="s">
        <v>128</v>
      </c>
      <c r="C24" s="82"/>
      <c r="D24" s="82">
        <v>200</v>
      </c>
      <c r="E24" s="7">
        <f t="shared" si="2"/>
        <v>-1540.6499999999999</v>
      </c>
    </row>
    <row r="25" spans="1:12" x14ac:dyDescent="0.2">
      <c r="A25" s="96">
        <v>44713</v>
      </c>
      <c r="B25" s="100" t="s">
        <v>318</v>
      </c>
      <c r="C25" s="82"/>
      <c r="D25" s="82">
        <v>15.3</v>
      </c>
      <c r="E25" s="7">
        <f t="shared" si="2"/>
        <v>-1525.35</v>
      </c>
    </row>
    <row r="26" spans="1:12" x14ac:dyDescent="0.2">
      <c r="A26" s="96">
        <v>44753</v>
      </c>
      <c r="B26" s="100" t="s">
        <v>206</v>
      </c>
      <c r="C26" s="82"/>
      <c r="D26" s="82">
        <v>1540.66</v>
      </c>
      <c r="E26" s="7">
        <f t="shared" si="2"/>
        <v>15.310000000000173</v>
      </c>
    </row>
    <row r="27" spans="1:12" x14ac:dyDescent="0.2">
      <c r="A27" s="96">
        <v>44776</v>
      </c>
      <c r="B27" s="100" t="s">
        <v>436</v>
      </c>
      <c r="C27" s="82"/>
      <c r="D27" s="82">
        <v>22.1</v>
      </c>
      <c r="E27" s="7">
        <f t="shared" si="2"/>
        <v>37.410000000000174</v>
      </c>
    </row>
    <row r="28" spans="1:12" x14ac:dyDescent="0.2">
      <c r="A28" s="105">
        <v>44810</v>
      </c>
      <c r="B28" s="106" t="s">
        <v>481</v>
      </c>
      <c r="C28" s="82"/>
      <c r="D28" s="82">
        <v>59.41</v>
      </c>
      <c r="E28" s="7">
        <f t="shared" si="2"/>
        <v>96.820000000000164</v>
      </c>
    </row>
    <row r="29" spans="1:12" x14ac:dyDescent="0.2">
      <c r="A29" s="105"/>
      <c r="B29" s="106"/>
      <c r="C29" s="82"/>
      <c r="D29" s="82"/>
      <c r="E29" s="82"/>
    </row>
    <row r="30" spans="1:12" x14ac:dyDescent="0.2">
      <c r="A30" s="105"/>
      <c r="B30" s="106"/>
      <c r="C30" s="82"/>
      <c r="D30" s="82"/>
      <c r="E30" s="82"/>
    </row>
    <row r="31" spans="1:12" s="209" customFormat="1" x14ac:dyDescent="0.2">
      <c r="A31" s="102"/>
      <c r="B31" s="102"/>
      <c r="C31" s="208">
        <f>SUM(C17:C30)</f>
        <v>5258.48</v>
      </c>
      <c r="D31" s="208">
        <f>SUM(D17:D30)</f>
        <v>5355.3000000000011</v>
      </c>
      <c r="E31" s="208">
        <f>D31-C31</f>
        <v>96.820000000001528</v>
      </c>
      <c r="F31" s="92"/>
      <c r="G31" s="92"/>
      <c r="H31" s="92"/>
      <c r="I31" s="92"/>
      <c r="J31" s="92"/>
      <c r="K31" s="92"/>
      <c r="L31" s="92"/>
    </row>
    <row r="36" spans="3:4" x14ac:dyDescent="0.2">
      <c r="C36" s="75"/>
      <c r="D36" s="75"/>
    </row>
    <row r="37" spans="3:4" x14ac:dyDescent="0.2">
      <c r="C37" s="75"/>
      <c r="D37" s="75"/>
    </row>
    <row r="38" spans="3:4" x14ac:dyDescent="0.2">
      <c r="C38" s="75"/>
      <c r="D38" s="75"/>
    </row>
    <row r="39" spans="3:4" x14ac:dyDescent="0.2">
      <c r="C39" s="75"/>
      <c r="D39" s="75"/>
    </row>
    <row r="40" spans="3:4" x14ac:dyDescent="0.2">
      <c r="C40" s="75"/>
      <c r="D40" s="75"/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1"/>
  <sheetViews>
    <sheetView workbookViewId="0">
      <pane ySplit="4" topLeftCell="A5" activePane="bottomLeft" state="frozen"/>
      <selection activeCell="H40" sqref="H40"/>
      <selection pane="bottomLeft"/>
    </sheetView>
  </sheetViews>
  <sheetFormatPr defaultRowHeight="14.25" x14ac:dyDescent="0.2"/>
  <cols>
    <col min="1" max="1" width="12.625" style="92" customWidth="1"/>
    <col min="2" max="2" width="51.625" style="92" customWidth="1"/>
    <col min="3" max="5" width="10.625" style="92" customWidth="1"/>
    <col min="6" max="16384" width="9" style="92"/>
  </cols>
  <sheetData>
    <row r="1" spans="1:5" s="58" customFormat="1" x14ac:dyDescent="0.2">
      <c r="A1" s="151" t="s">
        <v>728</v>
      </c>
      <c r="B1" s="264" t="s">
        <v>8</v>
      </c>
      <c r="C1" s="264"/>
      <c r="D1" s="264"/>
      <c r="E1" s="204">
        <f>E11</f>
        <v>-52.34</v>
      </c>
    </row>
    <row r="3" spans="1:5" ht="18.75" x14ac:dyDescent="0.2">
      <c r="A3" s="90" t="s">
        <v>0</v>
      </c>
      <c r="B3" s="91"/>
      <c r="C3" s="75"/>
      <c r="D3" s="75"/>
      <c r="E3" s="75"/>
    </row>
    <row r="4" spans="1:5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</row>
    <row r="5" spans="1:5" x14ac:dyDescent="0.2">
      <c r="A5" s="94"/>
      <c r="B5" s="95" t="s">
        <v>56</v>
      </c>
      <c r="C5" s="81">
        <v>0</v>
      </c>
      <c r="D5" s="82">
        <v>0</v>
      </c>
      <c r="E5" s="60"/>
    </row>
    <row r="6" spans="1:5" x14ac:dyDescent="0.2">
      <c r="A6" s="96">
        <v>44963</v>
      </c>
      <c r="B6" s="95" t="s">
        <v>718</v>
      </c>
      <c r="C6" s="82">
        <v>52.34</v>
      </c>
      <c r="D6" s="82"/>
      <c r="E6" s="7">
        <f>D5+D6-C6</f>
        <v>-52.34</v>
      </c>
    </row>
    <row r="7" spans="1:5" x14ac:dyDescent="0.2">
      <c r="A7" s="96"/>
      <c r="B7" s="95"/>
      <c r="C7" s="82"/>
      <c r="D7" s="82"/>
      <c r="E7" s="82"/>
    </row>
    <row r="8" spans="1:5" x14ac:dyDescent="0.2">
      <c r="A8" s="96"/>
      <c r="B8" s="95"/>
      <c r="C8" s="82"/>
      <c r="D8" s="82"/>
      <c r="E8" s="82"/>
    </row>
    <row r="9" spans="1:5" x14ac:dyDescent="0.2">
      <c r="A9" s="96"/>
      <c r="B9" s="95"/>
      <c r="C9" s="82"/>
      <c r="D9" s="82"/>
      <c r="E9" s="82"/>
    </row>
    <row r="10" spans="1:5" x14ac:dyDescent="0.2">
      <c r="A10" s="107"/>
      <c r="B10" s="106"/>
      <c r="C10" s="82"/>
      <c r="D10" s="82"/>
      <c r="E10" s="82"/>
    </row>
    <row r="11" spans="1:5" x14ac:dyDescent="0.2">
      <c r="A11" s="108"/>
      <c r="B11" s="108"/>
      <c r="C11" s="208">
        <f>SUM(C5:C10)</f>
        <v>52.34</v>
      </c>
      <c r="D11" s="208">
        <f>SUM(D5:D10)</f>
        <v>0</v>
      </c>
      <c r="E11" s="208">
        <f>D11-C11</f>
        <v>-52.34</v>
      </c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>
      <selection activeCell="P41" sqref="P41"/>
    </sheetView>
  </sheetViews>
  <sheetFormatPr defaultRowHeight="14.25" x14ac:dyDescent="0.2"/>
  <sheetData/>
  <phoneticPr fontId="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51"/>
  <sheetViews>
    <sheetView workbookViewId="0">
      <pane ySplit="4" topLeftCell="A5" activePane="bottomLeft" state="frozen"/>
      <selection activeCell="K11" sqref="K11"/>
      <selection pane="bottomLeft"/>
    </sheetView>
  </sheetViews>
  <sheetFormatPr defaultRowHeight="14.25" x14ac:dyDescent="0.2"/>
  <cols>
    <col min="1" max="1" width="12.625" style="92" customWidth="1"/>
    <col min="2" max="2" width="75" style="92" customWidth="1"/>
    <col min="3" max="5" width="10.625" style="92" customWidth="1"/>
    <col min="6" max="6" width="9.25" style="92" bestFit="1" customWidth="1"/>
    <col min="7" max="7" width="12.625" style="92" customWidth="1"/>
    <col min="8" max="8" width="47.625" style="92" customWidth="1"/>
    <col min="9" max="11" width="10.625" style="92" customWidth="1"/>
    <col min="12" max="16384" width="9" style="92"/>
  </cols>
  <sheetData>
    <row r="1" spans="1:11" s="58" customFormat="1" x14ac:dyDescent="0.2">
      <c r="A1" s="151" t="s">
        <v>685</v>
      </c>
      <c r="B1" s="264" t="s">
        <v>8</v>
      </c>
      <c r="C1" s="264"/>
      <c r="D1" s="264"/>
      <c r="E1" s="204">
        <f>E51+K8</f>
        <v>0</v>
      </c>
    </row>
    <row r="3" spans="1:11" ht="18.75" x14ac:dyDescent="0.2">
      <c r="A3" s="90" t="s">
        <v>0</v>
      </c>
      <c r="B3" s="91"/>
      <c r="C3" s="75"/>
      <c r="D3" s="75"/>
      <c r="E3" s="75"/>
      <c r="G3" s="90" t="s">
        <v>21</v>
      </c>
      <c r="H3" s="91"/>
      <c r="I3" s="75"/>
      <c r="J3" s="75"/>
      <c r="K3" s="75"/>
    </row>
    <row r="4" spans="1:11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  <c r="G4" s="77" t="s">
        <v>1</v>
      </c>
      <c r="H4" s="77" t="s">
        <v>2</v>
      </c>
      <c r="I4" s="77" t="s">
        <v>3</v>
      </c>
      <c r="J4" s="77" t="s">
        <v>4</v>
      </c>
      <c r="K4" s="77" t="s">
        <v>5</v>
      </c>
    </row>
    <row r="5" spans="1:11" x14ac:dyDescent="0.2">
      <c r="A5" s="94"/>
      <c r="B5" s="95" t="s">
        <v>41</v>
      </c>
      <c r="C5" s="81">
        <v>0</v>
      </c>
      <c r="D5" s="82">
        <v>0</v>
      </c>
      <c r="E5" s="60"/>
      <c r="G5" s="94"/>
      <c r="H5" s="95" t="s">
        <v>41</v>
      </c>
      <c r="I5" s="81">
        <v>0</v>
      </c>
      <c r="J5" s="82">
        <v>0</v>
      </c>
      <c r="K5" s="60"/>
    </row>
    <row r="6" spans="1:11" x14ac:dyDescent="0.2">
      <c r="A6" s="96">
        <v>44378</v>
      </c>
      <c r="B6" s="95" t="s">
        <v>387</v>
      </c>
      <c r="C6" s="82"/>
      <c r="D6" s="82">
        <v>21.95</v>
      </c>
      <c r="E6" s="7">
        <f>D5+D6-C6</f>
        <v>21.95</v>
      </c>
      <c r="G6" s="96">
        <v>44662</v>
      </c>
      <c r="H6" s="100" t="s">
        <v>86</v>
      </c>
      <c r="I6" s="82"/>
      <c r="J6" s="82">
        <v>5000</v>
      </c>
      <c r="K6" s="7">
        <f>J5+J6-I6</f>
        <v>5000</v>
      </c>
    </row>
    <row r="7" spans="1:11" x14ac:dyDescent="0.2">
      <c r="A7" s="96">
        <v>44409</v>
      </c>
      <c r="B7" s="95" t="s">
        <v>388</v>
      </c>
      <c r="C7" s="82"/>
      <c r="D7" s="82">
        <v>19.98</v>
      </c>
      <c r="E7" s="7">
        <f t="shared" ref="E7:E14" si="0">E6+D7-C7</f>
        <v>41.93</v>
      </c>
      <c r="G7" s="96">
        <v>44680</v>
      </c>
      <c r="H7" s="100" t="s">
        <v>125</v>
      </c>
      <c r="I7" s="82">
        <v>5000</v>
      </c>
      <c r="J7" s="82"/>
      <c r="K7" s="7">
        <f t="shared" ref="K7" si="1">K6+J7-I7</f>
        <v>0</v>
      </c>
    </row>
    <row r="8" spans="1:11" x14ac:dyDescent="0.2">
      <c r="A8" s="96">
        <v>44440</v>
      </c>
      <c r="B8" s="95" t="s">
        <v>389</v>
      </c>
      <c r="C8" s="82"/>
      <c r="D8" s="82">
        <v>785.25</v>
      </c>
      <c r="E8" s="7">
        <f t="shared" si="0"/>
        <v>827.18</v>
      </c>
      <c r="G8" s="108"/>
      <c r="H8" s="108"/>
      <c r="I8" s="208">
        <f>SUM(I5:I7)</f>
        <v>5000</v>
      </c>
      <c r="J8" s="208">
        <f>SUM(J5:J7)</f>
        <v>5000</v>
      </c>
      <c r="K8" s="208">
        <f>J8-I8</f>
        <v>0</v>
      </c>
    </row>
    <row r="9" spans="1:11" x14ac:dyDescent="0.2">
      <c r="A9" s="96">
        <v>44484</v>
      </c>
      <c r="B9" s="95" t="s">
        <v>214</v>
      </c>
      <c r="C9" s="82">
        <v>226.84</v>
      </c>
      <c r="D9" s="82"/>
      <c r="E9" s="7">
        <f t="shared" si="0"/>
        <v>600.33999999999992</v>
      </c>
    </row>
    <row r="10" spans="1:11" x14ac:dyDescent="0.2">
      <c r="A10" s="96">
        <v>44470</v>
      </c>
      <c r="B10" s="100" t="s">
        <v>390</v>
      </c>
      <c r="C10" s="82"/>
      <c r="D10" s="82">
        <v>1644.8</v>
      </c>
      <c r="E10" s="7">
        <f t="shared" si="0"/>
        <v>2245.14</v>
      </c>
      <c r="F10" s="92" t="s">
        <v>166</v>
      </c>
    </row>
    <row r="11" spans="1:11" ht="14.25" customHeight="1" x14ac:dyDescent="0.2">
      <c r="A11" s="96">
        <v>44519</v>
      </c>
      <c r="B11" s="103" t="s">
        <v>386</v>
      </c>
      <c r="C11" s="136"/>
      <c r="D11" s="136">
        <v>63.72</v>
      </c>
      <c r="E11" s="7">
        <f t="shared" si="0"/>
        <v>2308.8599999999997</v>
      </c>
    </row>
    <row r="12" spans="1:11" x14ac:dyDescent="0.2">
      <c r="A12" s="96">
        <v>44501</v>
      </c>
      <c r="B12" s="103" t="s">
        <v>391</v>
      </c>
      <c r="C12" s="136"/>
      <c r="D12" s="136">
        <v>1032.75</v>
      </c>
      <c r="E12" s="7">
        <f t="shared" si="0"/>
        <v>3341.6099999999997</v>
      </c>
    </row>
    <row r="13" spans="1:11" x14ac:dyDescent="0.2">
      <c r="A13" s="96">
        <v>44531</v>
      </c>
      <c r="B13" s="100" t="s">
        <v>392</v>
      </c>
      <c r="C13" s="82"/>
      <c r="D13" s="82">
        <v>1493.18</v>
      </c>
      <c r="E13" s="7">
        <f t="shared" si="0"/>
        <v>4834.79</v>
      </c>
    </row>
    <row r="14" spans="1:11" x14ac:dyDescent="0.2">
      <c r="A14" s="96">
        <v>44551</v>
      </c>
      <c r="B14" s="100" t="s">
        <v>85</v>
      </c>
      <c r="C14" s="82">
        <v>3000</v>
      </c>
      <c r="D14" s="82"/>
      <c r="E14" s="7">
        <f t="shared" si="0"/>
        <v>1834.79</v>
      </c>
    </row>
    <row r="15" spans="1:11" x14ac:dyDescent="0.2">
      <c r="A15" s="108"/>
      <c r="B15" s="102" t="s">
        <v>143</v>
      </c>
      <c r="C15" s="208">
        <f>SUM(C5:C14)</f>
        <v>3226.84</v>
      </c>
      <c r="D15" s="208">
        <f>SUM(D5:D14)</f>
        <v>5061.63</v>
      </c>
      <c r="E15" s="208">
        <f>D15-C15</f>
        <v>1834.79</v>
      </c>
    </row>
    <row r="16" spans="1:11" x14ac:dyDescent="0.2">
      <c r="A16" s="96"/>
      <c r="B16" s="95" t="s">
        <v>41</v>
      </c>
      <c r="C16" s="82"/>
      <c r="D16" s="82">
        <f>E15</f>
        <v>1834.79</v>
      </c>
      <c r="E16" s="60"/>
    </row>
    <row r="17" spans="1:5" x14ac:dyDescent="0.2">
      <c r="A17" s="96">
        <v>44592</v>
      </c>
      <c r="B17" s="100" t="s">
        <v>393</v>
      </c>
      <c r="C17" s="82"/>
      <c r="D17" s="82">
        <v>341.31</v>
      </c>
      <c r="E17" s="7">
        <f>D16+D17-C17</f>
        <v>2176.1</v>
      </c>
    </row>
    <row r="18" spans="1:5" x14ac:dyDescent="0.2">
      <c r="A18" s="96">
        <v>44627</v>
      </c>
      <c r="B18" s="100" t="s">
        <v>394</v>
      </c>
      <c r="C18" s="82"/>
      <c r="D18" s="82">
        <v>1440.16</v>
      </c>
      <c r="E18" s="7">
        <f t="shared" ref="E18:E43" si="2">E17+D18-C18</f>
        <v>3616.26</v>
      </c>
    </row>
    <row r="19" spans="1:5" x14ac:dyDescent="0.2">
      <c r="A19" s="96">
        <v>44620</v>
      </c>
      <c r="B19" s="100" t="s">
        <v>190</v>
      </c>
      <c r="C19" s="82">
        <v>3000</v>
      </c>
      <c r="D19" s="82"/>
      <c r="E19" s="7">
        <f t="shared" si="2"/>
        <v>616.26000000000022</v>
      </c>
    </row>
    <row r="20" spans="1:5" x14ac:dyDescent="0.2">
      <c r="A20" s="96">
        <v>44664</v>
      </c>
      <c r="B20" s="100" t="s">
        <v>395</v>
      </c>
      <c r="C20" s="82"/>
      <c r="D20" s="82">
        <v>941.05</v>
      </c>
      <c r="E20" s="7">
        <f t="shared" si="2"/>
        <v>1557.3100000000002</v>
      </c>
    </row>
    <row r="21" spans="1:5" x14ac:dyDescent="0.2">
      <c r="A21" s="96">
        <v>44651</v>
      </c>
      <c r="B21" s="100" t="s">
        <v>22</v>
      </c>
      <c r="C21" s="82"/>
      <c r="D21" s="82">
        <v>25.74</v>
      </c>
      <c r="E21" s="7">
        <f t="shared" si="2"/>
        <v>1583.0500000000002</v>
      </c>
    </row>
    <row r="22" spans="1:5" x14ac:dyDescent="0.2">
      <c r="A22" s="96">
        <v>44651</v>
      </c>
      <c r="B22" s="100" t="s">
        <v>191</v>
      </c>
      <c r="C22" s="82"/>
      <c r="D22" s="82">
        <v>100.13</v>
      </c>
      <c r="E22" s="7">
        <f t="shared" si="2"/>
        <v>1683.1800000000003</v>
      </c>
    </row>
    <row r="23" spans="1:5" x14ac:dyDescent="0.2">
      <c r="A23" s="96">
        <v>44680</v>
      </c>
      <c r="B23" s="100" t="s">
        <v>167</v>
      </c>
      <c r="C23" s="82"/>
      <c r="D23" s="82">
        <v>8.56</v>
      </c>
      <c r="E23" s="7">
        <f t="shared" si="2"/>
        <v>1691.7400000000002</v>
      </c>
    </row>
    <row r="24" spans="1:5" x14ac:dyDescent="0.2">
      <c r="A24" s="96">
        <v>44687</v>
      </c>
      <c r="B24" s="100" t="s">
        <v>396</v>
      </c>
      <c r="C24" s="82"/>
      <c r="D24" s="82">
        <v>635.63</v>
      </c>
      <c r="E24" s="7">
        <f t="shared" si="2"/>
        <v>2327.3700000000003</v>
      </c>
    </row>
    <row r="25" spans="1:5" x14ac:dyDescent="0.2">
      <c r="A25" s="105">
        <v>44713</v>
      </c>
      <c r="B25" s="100" t="s">
        <v>397</v>
      </c>
      <c r="C25" s="82"/>
      <c r="D25" s="82">
        <v>446.04</v>
      </c>
      <c r="E25" s="7">
        <f t="shared" si="2"/>
        <v>2773.4100000000003</v>
      </c>
    </row>
    <row r="26" spans="1:5" x14ac:dyDescent="0.2">
      <c r="A26" s="105">
        <v>44715</v>
      </c>
      <c r="B26" s="113" t="s">
        <v>85</v>
      </c>
      <c r="C26" s="82">
        <v>2455.1</v>
      </c>
      <c r="D26" s="82"/>
      <c r="E26" s="7">
        <f t="shared" si="2"/>
        <v>318.3100000000004</v>
      </c>
    </row>
    <row r="27" spans="1:5" x14ac:dyDescent="0.2">
      <c r="A27" s="105">
        <v>44725</v>
      </c>
      <c r="B27" s="113" t="s">
        <v>192</v>
      </c>
      <c r="C27" s="82"/>
      <c r="D27" s="82">
        <v>1.58</v>
      </c>
      <c r="E27" s="7">
        <f t="shared" si="2"/>
        <v>319.89000000000038</v>
      </c>
    </row>
    <row r="28" spans="1:5" x14ac:dyDescent="0.2">
      <c r="A28" s="105">
        <v>44729</v>
      </c>
      <c r="B28" s="113" t="s">
        <v>193</v>
      </c>
      <c r="C28" s="82"/>
      <c r="D28" s="82">
        <v>-264.64999999999998</v>
      </c>
      <c r="E28" s="7">
        <f t="shared" si="2"/>
        <v>55.240000000000407</v>
      </c>
    </row>
    <row r="29" spans="1:5" x14ac:dyDescent="0.2">
      <c r="A29" s="105">
        <v>44747</v>
      </c>
      <c r="B29" s="106" t="s">
        <v>398</v>
      </c>
      <c r="C29" s="82"/>
      <c r="D29" s="82">
        <v>1328.43</v>
      </c>
      <c r="E29" s="7">
        <f t="shared" si="2"/>
        <v>1383.6700000000005</v>
      </c>
    </row>
    <row r="30" spans="1:5" x14ac:dyDescent="0.2">
      <c r="A30" s="105">
        <v>44763</v>
      </c>
      <c r="B30" s="165" t="s">
        <v>213</v>
      </c>
      <c r="C30" s="82">
        <v>14.76</v>
      </c>
      <c r="D30" s="82"/>
      <c r="E30" s="7">
        <f t="shared" si="2"/>
        <v>1368.9100000000005</v>
      </c>
    </row>
    <row r="31" spans="1:5" x14ac:dyDescent="0.2">
      <c r="A31" s="105">
        <v>44776</v>
      </c>
      <c r="B31" s="100" t="s">
        <v>431</v>
      </c>
      <c r="C31" s="82"/>
      <c r="D31" s="82">
        <v>655.35</v>
      </c>
      <c r="E31" s="7">
        <f t="shared" si="2"/>
        <v>2024.2600000000007</v>
      </c>
    </row>
    <row r="32" spans="1:5" x14ac:dyDescent="0.2">
      <c r="A32" s="105">
        <v>44774</v>
      </c>
      <c r="B32" s="100" t="s">
        <v>440</v>
      </c>
      <c r="C32" s="82"/>
      <c r="D32" s="82">
        <v>33.07</v>
      </c>
      <c r="E32" s="7">
        <f t="shared" si="2"/>
        <v>2057.3300000000008</v>
      </c>
    </row>
    <row r="33" spans="1:5" x14ac:dyDescent="0.2">
      <c r="A33" s="105">
        <v>44774</v>
      </c>
      <c r="B33" s="100" t="s">
        <v>441</v>
      </c>
      <c r="C33" s="82">
        <v>700</v>
      </c>
      <c r="D33" s="82"/>
      <c r="E33" s="7">
        <f t="shared" si="2"/>
        <v>1357.3300000000008</v>
      </c>
    </row>
    <row r="34" spans="1:5" x14ac:dyDescent="0.2">
      <c r="A34" s="105">
        <v>44789</v>
      </c>
      <c r="B34" s="106" t="s">
        <v>442</v>
      </c>
      <c r="C34" s="82">
        <v>50.03</v>
      </c>
      <c r="D34" s="82"/>
      <c r="E34" s="7">
        <f t="shared" si="2"/>
        <v>1307.3000000000009</v>
      </c>
    </row>
    <row r="35" spans="1:5" x14ac:dyDescent="0.2">
      <c r="A35" s="105">
        <v>44798</v>
      </c>
      <c r="B35" s="106" t="s">
        <v>449</v>
      </c>
      <c r="C35" s="82">
        <v>21.85</v>
      </c>
      <c r="D35" s="82"/>
      <c r="E35" s="7">
        <f t="shared" si="2"/>
        <v>1285.450000000001</v>
      </c>
    </row>
    <row r="36" spans="1:5" x14ac:dyDescent="0.2">
      <c r="A36" s="105">
        <v>44802</v>
      </c>
      <c r="B36" s="106" t="s">
        <v>454</v>
      </c>
      <c r="C36" s="82">
        <v>1285.45</v>
      </c>
      <c r="D36" s="82"/>
      <c r="E36" s="7">
        <f t="shared" si="2"/>
        <v>0</v>
      </c>
    </row>
    <row r="37" spans="1:5" x14ac:dyDescent="0.2">
      <c r="A37" s="105">
        <v>44810</v>
      </c>
      <c r="B37" s="106" t="s">
        <v>477</v>
      </c>
      <c r="C37" s="82"/>
      <c r="D37" s="82">
        <v>1988.59</v>
      </c>
      <c r="E37" s="7">
        <f t="shared" si="2"/>
        <v>1988.59</v>
      </c>
    </row>
    <row r="38" spans="1:5" x14ac:dyDescent="0.2">
      <c r="A38" s="105">
        <v>44846</v>
      </c>
      <c r="B38" s="106" t="s">
        <v>500</v>
      </c>
      <c r="C38" s="82"/>
      <c r="D38" s="82">
        <v>82.15</v>
      </c>
      <c r="E38" s="7">
        <f t="shared" si="2"/>
        <v>2070.7399999999998</v>
      </c>
    </row>
    <row r="39" spans="1:5" x14ac:dyDescent="0.2">
      <c r="A39" s="105">
        <v>44868</v>
      </c>
      <c r="B39" s="106" t="s">
        <v>526</v>
      </c>
      <c r="C39" s="82"/>
      <c r="D39" s="82">
        <v>724.11</v>
      </c>
      <c r="E39" s="7">
        <f t="shared" si="2"/>
        <v>2794.85</v>
      </c>
    </row>
    <row r="40" spans="1:5" x14ac:dyDescent="0.2">
      <c r="A40" s="105">
        <v>44902</v>
      </c>
      <c r="B40" s="165" t="s">
        <v>664</v>
      </c>
      <c r="C40" s="82"/>
      <c r="D40" s="82">
        <v>326.58999999999997</v>
      </c>
      <c r="E40" s="7">
        <f t="shared" si="2"/>
        <v>3121.44</v>
      </c>
    </row>
    <row r="41" spans="1:5" x14ac:dyDescent="0.2">
      <c r="A41" s="105">
        <v>44901</v>
      </c>
      <c r="B41" s="106" t="s">
        <v>609</v>
      </c>
      <c r="C41" s="82">
        <v>2352.02</v>
      </c>
      <c r="D41" s="82"/>
      <c r="E41" s="7">
        <f t="shared" si="2"/>
        <v>769.42000000000007</v>
      </c>
    </row>
    <row r="42" spans="1:5" x14ac:dyDescent="0.2">
      <c r="A42" s="105">
        <v>45290</v>
      </c>
      <c r="B42" s="165" t="s">
        <v>649</v>
      </c>
      <c r="C42" s="82">
        <v>592.97</v>
      </c>
      <c r="D42" s="82"/>
      <c r="E42" s="7">
        <f t="shared" si="2"/>
        <v>176.45000000000005</v>
      </c>
    </row>
    <row r="43" spans="1:5" x14ac:dyDescent="0.2">
      <c r="A43" s="96">
        <v>44931</v>
      </c>
      <c r="B43" s="188" t="s">
        <v>665</v>
      </c>
      <c r="C43" s="82"/>
      <c r="D43" s="82">
        <v>749.55</v>
      </c>
      <c r="E43" s="7">
        <f t="shared" si="2"/>
        <v>926</v>
      </c>
    </row>
    <row r="44" spans="1:5" x14ac:dyDescent="0.2">
      <c r="A44" s="205"/>
      <c r="B44" s="203" t="s">
        <v>692</v>
      </c>
      <c r="C44" s="204">
        <f>SUM(C16:C43)</f>
        <v>10472.18</v>
      </c>
      <c r="D44" s="204">
        <f>SUM(D16:D43)</f>
        <v>11398.18</v>
      </c>
      <c r="E44" s="204">
        <f>D44-C44</f>
        <v>926</v>
      </c>
    </row>
    <row r="45" spans="1:5" x14ac:dyDescent="0.2">
      <c r="A45" s="46"/>
      <c r="B45" s="54" t="s">
        <v>56</v>
      </c>
      <c r="C45" s="7"/>
      <c r="D45" s="7">
        <f>E44</f>
        <v>926</v>
      </c>
      <c r="E45" s="60"/>
    </row>
    <row r="46" spans="1:5" x14ac:dyDescent="0.2">
      <c r="A46" s="46">
        <v>44967</v>
      </c>
      <c r="B46" s="54" t="s">
        <v>701</v>
      </c>
      <c r="C46" s="7"/>
      <c r="D46" s="7">
        <v>205.13</v>
      </c>
      <c r="E46" s="7">
        <f>D45+D46-C46</f>
        <v>1131.1300000000001</v>
      </c>
    </row>
    <row r="47" spans="1:5" x14ac:dyDescent="0.2">
      <c r="A47" s="46">
        <v>44984</v>
      </c>
      <c r="B47" s="54" t="s">
        <v>738</v>
      </c>
      <c r="C47" s="7">
        <v>1131.1300000000001</v>
      </c>
      <c r="D47" s="7"/>
      <c r="E47" s="7">
        <f t="shared" ref="E47:E50" si="3">E46+D47-C47</f>
        <v>0</v>
      </c>
    </row>
    <row r="48" spans="1:5" x14ac:dyDescent="0.2">
      <c r="A48" s="46">
        <v>44994</v>
      </c>
      <c r="B48" s="54" t="s">
        <v>760</v>
      </c>
      <c r="C48" s="7"/>
      <c r="D48" s="7">
        <v>518.16999999999996</v>
      </c>
      <c r="E48" s="7">
        <f t="shared" si="3"/>
        <v>518.16999999999996</v>
      </c>
    </row>
    <row r="49" spans="1:5" x14ac:dyDescent="0.2">
      <c r="A49" s="105">
        <v>45121</v>
      </c>
      <c r="B49" s="54" t="s">
        <v>899</v>
      </c>
      <c r="C49" s="82"/>
      <c r="D49" s="82">
        <v>559.04</v>
      </c>
      <c r="E49" s="7">
        <f t="shared" si="3"/>
        <v>1077.21</v>
      </c>
    </row>
    <row r="50" spans="1:5" x14ac:dyDescent="0.2">
      <c r="A50" s="105">
        <v>45138</v>
      </c>
      <c r="B50" s="54" t="s">
        <v>924</v>
      </c>
      <c r="C50" s="82">
        <v>1077.21</v>
      </c>
      <c r="D50" s="82"/>
      <c r="E50" s="7">
        <f t="shared" si="3"/>
        <v>0</v>
      </c>
    </row>
    <row r="51" spans="1:5" x14ac:dyDescent="0.2">
      <c r="A51" s="108"/>
      <c r="B51" s="108"/>
      <c r="C51" s="208">
        <f>SUM(C45:C50)</f>
        <v>2208.34</v>
      </c>
      <c r="D51" s="208">
        <f>SUM(D45:D50)</f>
        <v>2208.34</v>
      </c>
      <c r="E51" s="208">
        <f>D51-C51</f>
        <v>0</v>
      </c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2"/>
  <sheetViews>
    <sheetView workbookViewId="0">
      <pane ySplit="4" topLeftCell="A5" activePane="bottomLeft" state="frozen"/>
      <selection activeCell="H40" sqref="H40"/>
      <selection pane="bottomLeft"/>
    </sheetView>
  </sheetViews>
  <sheetFormatPr defaultRowHeight="14.25" x14ac:dyDescent="0.2"/>
  <cols>
    <col min="1" max="1" width="12.625" style="92" customWidth="1"/>
    <col min="2" max="2" width="30.625" style="92" customWidth="1"/>
    <col min="3" max="5" width="10.625" style="92" customWidth="1"/>
    <col min="6" max="16384" width="9" style="92"/>
  </cols>
  <sheetData>
    <row r="1" spans="1:5" s="58" customFormat="1" x14ac:dyDescent="0.2">
      <c r="A1" s="151" t="s">
        <v>744</v>
      </c>
      <c r="B1" s="264" t="s">
        <v>8</v>
      </c>
      <c r="C1" s="264"/>
      <c r="D1" s="264"/>
      <c r="E1" s="13">
        <f>E12</f>
        <v>0</v>
      </c>
    </row>
    <row r="3" spans="1:5" ht="18.75" x14ac:dyDescent="0.2">
      <c r="A3" s="90" t="s">
        <v>0</v>
      </c>
      <c r="B3" s="91"/>
      <c r="C3" s="75"/>
      <c r="D3" s="75"/>
      <c r="E3" s="75"/>
    </row>
    <row r="4" spans="1:5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</row>
    <row r="5" spans="1:5" x14ac:dyDescent="0.2">
      <c r="A5" s="46"/>
      <c r="B5" s="54" t="s">
        <v>56</v>
      </c>
      <c r="C5" s="7">
        <v>0</v>
      </c>
      <c r="D5" s="7">
        <v>0</v>
      </c>
      <c r="E5" s="7"/>
    </row>
    <row r="6" spans="1:5" x14ac:dyDescent="0.2">
      <c r="A6" s="96"/>
      <c r="B6" s="100"/>
      <c r="C6" s="82"/>
      <c r="D6" s="82"/>
      <c r="E6" s="82"/>
    </row>
    <row r="7" spans="1:5" x14ac:dyDescent="0.2">
      <c r="A7" s="96"/>
      <c r="B7" s="100"/>
      <c r="C7" s="82"/>
      <c r="D7" s="82"/>
      <c r="E7" s="82"/>
    </row>
    <row r="8" spans="1:5" x14ac:dyDescent="0.2">
      <c r="A8" s="96"/>
      <c r="B8" s="100"/>
      <c r="C8" s="82"/>
      <c r="D8" s="82"/>
      <c r="E8" s="82"/>
    </row>
    <row r="9" spans="1:5" x14ac:dyDescent="0.2">
      <c r="A9" s="105"/>
      <c r="B9" s="106"/>
      <c r="C9" s="82"/>
      <c r="D9" s="82"/>
      <c r="E9" s="82"/>
    </row>
    <row r="10" spans="1:5" x14ac:dyDescent="0.2">
      <c r="A10" s="105"/>
      <c r="B10" s="106"/>
      <c r="C10" s="82"/>
      <c r="D10" s="82"/>
      <c r="E10" s="82"/>
    </row>
    <row r="11" spans="1:5" x14ac:dyDescent="0.2">
      <c r="A11" s="105"/>
      <c r="B11" s="106"/>
      <c r="C11" s="82"/>
      <c r="D11" s="82"/>
      <c r="E11" s="82"/>
    </row>
    <row r="12" spans="1:5" x14ac:dyDescent="0.2">
      <c r="A12" s="108"/>
      <c r="B12" s="108"/>
      <c r="C12" s="208">
        <f>SUM(C5:C11)</f>
        <v>0</v>
      </c>
      <c r="D12" s="208">
        <f>SUM(D5:D11)</f>
        <v>0</v>
      </c>
      <c r="E12" s="208">
        <f>D12-C12</f>
        <v>0</v>
      </c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65"/>
  <sheetViews>
    <sheetView workbookViewId="0">
      <pane ySplit="4" topLeftCell="A29" activePane="bottomLeft" state="frozen"/>
      <selection activeCell="H40" sqref="H40"/>
      <selection pane="bottomLeft"/>
    </sheetView>
  </sheetViews>
  <sheetFormatPr defaultRowHeight="14.25" x14ac:dyDescent="0.2"/>
  <cols>
    <col min="1" max="1" width="12.625" style="92" customWidth="1"/>
    <col min="2" max="2" width="81.375" style="92" customWidth="1"/>
    <col min="3" max="5" width="10.625" style="92" customWidth="1"/>
    <col min="6" max="6" width="11.375" style="92" customWidth="1"/>
    <col min="7" max="7" width="12.625" style="92" customWidth="1"/>
    <col min="8" max="8" width="34.75" style="92" customWidth="1"/>
    <col min="9" max="11" width="10.625" style="92" customWidth="1"/>
    <col min="12" max="16384" width="9" style="92"/>
  </cols>
  <sheetData>
    <row r="1" spans="1:12" s="58" customFormat="1" x14ac:dyDescent="0.2">
      <c r="A1" s="151" t="s">
        <v>112</v>
      </c>
      <c r="B1" s="264" t="s">
        <v>8</v>
      </c>
      <c r="C1" s="264"/>
      <c r="D1" s="264"/>
      <c r="E1" s="204">
        <f>E53+K11</f>
        <v>0</v>
      </c>
    </row>
    <row r="2" spans="1:12" x14ac:dyDescent="0.2">
      <c r="F2" s="201"/>
    </row>
    <row r="3" spans="1:12" ht="18.75" x14ac:dyDescent="0.2">
      <c r="A3" s="90" t="s">
        <v>0</v>
      </c>
      <c r="B3" s="91"/>
      <c r="C3" s="75"/>
      <c r="D3" s="75"/>
      <c r="E3" s="75"/>
      <c r="F3" s="201"/>
      <c r="G3" s="90" t="s">
        <v>21</v>
      </c>
      <c r="H3" s="91"/>
      <c r="I3" s="75"/>
      <c r="J3" s="75"/>
      <c r="K3" s="75"/>
    </row>
    <row r="4" spans="1:12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  <c r="F4" s="201"/>
      <c r="G4" s="77" t="s">
        <v>1</v>
      </c>
      <c r="H4" s="77" t="s">
        <v>2</v>
      </c>
      <c r="I4" s="77" t="s">
        <v>3</v>
      </c>
      <c r="J4" s="77" t="s">
        <v>4</v>
      </c>
      <c r="K4" s="77" t="s">
        <v>5</v>
      </c>
    </row>
    <row r="5" spans="1:12" x14ac:dyDescent="0.2">
      <c r="A5" s="96"/>
      <c r="B5" s="95" t="s">
        <v>56</v>
      </c>
      <c r="C5" s="81">
        <v>0</v>
      </c>
      <c r="D5" s="82">
        <v>0</v>
      </c>
      <c r="E5" s="60"/>
      <c r="F5" s="201"/>
      <c r="G5" s="94"/>
      <c r="H5" s="95" t="s">
        <v>56</v>
      </c>
      <c r="I5" s="81">
        <v>0</v>
      </c>
      <c r="J5" s="82">
        <v>0</v>
      </c>
      <c r="K5" s="60"/>
    </row>
    <row r="6" spans="1:12" ht="14.25" customHeight="1" x14ac:dyDescent="0.2">
      <c r="A6" s="96"/>
      <c r="B6" s="95" t="s">
        <v>333</v>
      </c>
      <c r="C6" s="81">
        <v>70</v>
      </c>
      <c r="D6" s="82"/>
      <c r="E6" s="7">
        <f>D5+D6-C6</f>
        <v>-70</v>
      </c>
      <c r="F6" s="201"/>
      <c r="G6" s="96">
        <v>44592</v>
      </c>
      <c r="H6" s="100" t="s">
        <v>444</v>
      </c>
      <c r="I6" s="82"/>
      <c r="J6" s="82">
        <v>71.430000000000007</v>
      </c>
      <c r="K6" s="7">
        <f>J5+J6-I6</f>
        <v>71.430000000000007</v>
      </c>
    </row>
    <row r="7" spans="1:12" x14ac:dyDescent="0.2">
      <c r="A7" s="96">
        <v>44287</v>
      </c>
      <c r="B7" s="95" t="s">
        <v>334</v>
      </c>
      <c r="C7" s="81"/>
      <c r="D7" s="82">
        <v>571.46</v>
      </c>
      <c r="E7" s="7">
        <f t="shared" ref="E7:E19" si="0">E6+D7-C7</f>
        <v>501.46000000000004</v>
      </c>
      <c r="F7" s="201"/>
      <c r="G7" s="96">
        <v>45049</v>
      </c>
      <c r="H7" s="100" t="s">
        <v>801</v>
      </c>
      <c r="I7" s="82">
        <v>71.430000000000007</v>
      </c>
      <c r="J7" s="82"/>
      <c r="K7" s="7">
        <f t="shared" ref="K7" si="1">K6+J7-I7</f>
        <v>0</v>
      </c>
    </row>
    <row r="8" spans="1:12" x14ac:dyDescent="0.2">
      <c r="A8" s="96">
        <v>44317</v>
      </c>
      <c r="B8" s="95" t="s">
        <v>335</v>
      </c>
      <c r="C8" s="81"/>
      <c r="D8" s="82">
        <v>113.28</v>
      </c>
      <c r="E8" s="7">
        <f t="shared" si="0"/>
        <v>614.74</v>
      </c>
      <c r="F8" s="201"/>
      <c r="G8" s="96"/>
      <c r="H8" s="100"/>
      <c r="I8" s="82"/>
      <c r="J8" s="82"/>
      <c r="K8" s="82"/>
    </row>
    <row r="9" spans="1:12" x14ac:dyDescent="0.2">
      <c r="A9" s="96"/>
      <c r="B9" s="95" t="s">
        <v>336</v>
      </c>
      <c r="C9" s="81">
        <v>6</v>
      </c>
      <c r="D9" s="82"/>
      <c r="E9" s="7">
        <f t="shared" si="0"/>
        <v>608.74</v>
      </c>
      <c r="F9" s="201"/>
      <c r="G9" s="96"/>
      <c r="H9" s="100"/>
      <c r="I9" s="82"/>
      <c r="J9" s="82"/>
      <c r="K9" s="82"/>
    </row>
    <row r="10" spans="1:12" x14ac:dyDescent="0.2">
      <c r="A10" s="96">
        <v>44348</v>
      </c>
      <c r="B10" s="95" t="s">
        <v>337</v>
      </c>
      <c r="C10" s="81"/>
      <c r="D10" s="82">
        <v>1521.52</v>
      </c>
      <c r="E10" s="7">
        <f t="shared" si="0"/>
        <v>2130.2600000000002</v>
      </c>
      <c r="F10" s="201"/>
      <c r="G10" s="96"/>
      <c r="H10" s="100"/>
      <c r="I10" s="82"/>
      <c r="J10" s="82"/>
      <c r="K10" s="82"/>
    </row>
    <row r="11" spans="1:12" x14ac:dyDescent="0.2">
      <c r="A11" s="96">
        <v>44378</v>
      </c>
      <c r="B11" s="95" t="s">
        <v>338</v>
      </c>
      <c r="C11" s="81"/>
      <c r="D11" s="82">
        <v>516.88</v>
      </c>
      <c r="E11" s="7">
        <f t="shared" si="0"/>
        <v>2647.1400000000003</v>
      </c>
      <c r="F11" s="201"/>
      <c r="G11" s="102"/>
      <c r="H11" s="102"/>
      <c r="I11" s="208">
        <f>SUM(I5:I10)</f>
        <v>71.430000000000007</v>
      </c>
      <c r="J11" s="208">
        <f>SUM(J5:J10)</f>
        <v>71.430000000000007</v>
      </c>
      <c r="K11" s="208">
        <f>J11-I11</f>
        <v>0</v>
      </c>
      <c r="L11" s="209"/>
    </row>
    <row r="12" spans="1:12" x14ac:dyDescent="0.2">
      <c r="A12" s="96">
        <v>44409</v>
      </c>
      <c r="B12" s="95" t="s">
        <v>339</v>
      </c>
      <c r="C12" s="81"/>
      <c r="D12" s="82">
        <v>2070.58</v>
      </c>
      <c r="E12" s="7">
        <f t="shared" si="0"/>
        <v>4717.72</v>
      </c>
      <c r="F12" s="201"/>
    </row>
    <row r="13" spans="1:12" x14ac:dyDescent="0.2">
      <c r="A13" s="96">
        <v>44440</v>
      </c>
      <c r="B13" s="95" t="s">
        <v>340</v>
      </c>
      <c r="C13" s="81"/>
      <c r="D13" s="82">
        <v>932.81</v>
      </c>
      <c r="E13" s="7">
        <f t="shared" si="0"/>
        <v>5650.5300000000007</v>
      </c>
      <c r="F13" s="201"/>
    </row>
    <row r="14" spans="1:12" x14ac:dyDescent="0.2">
      <c r="A14" s="96">
        <v>44470</v>
      </c>
      <c r="B14" s="95" t="s">
        <v>341</v>
      </c>
      <c r="C14" s="81"/>
      <c r="D14" s="82">
        <v>82.55</v>
      </c>
      <c r="E14" s="7">
        <f t="shared" si="0"/>
        <v>5733.0800000000008</v>
      </c>
      <c r="F14" s="201"/>
    </row>
    <row r="15" spans="1:12" x14ac:dyDescent="0.2">
      <c r="A15" s="96">
        <v>44505</v>
      </c>
      <c r="B15" s="95" t="s">
        <v>57</v>
      </c>
      <c r="C15" s="81">
        <v>5315.98</v>
      </c>
      <c r="D15" s="82"/>
      <c r="E15" s="7">
        <f t="shared" si="0"/>
        <v>417.10000000000127</v>
      </c>
      <c r="F15" s="201"/>
    </row>
    <row r="16" spans="1:12" x14ac:dyDescent="0.2">
      <c r="A16" s="96">
        <v>44522</v>
      </c>
      <c r="B16" s="95" t="s">
        <v>58</v>
      </c>
      <c r="C16" s="82"/>
      <c r="D16" s="82"/>
      <c r="E16" s="7">
        <f t="shared" si="0"/>
        <v>417.10000000000127</v>
      </c>
      <c r="F16" s="201"/>
    </row>
    <row r="17" spans="1:12" x14ac:dyDescent="0.2">
      <c r="A17" s="96">
        <v>44501</v>
      </c>
      <c r="B17" s="100" t="s">
        <v>342</v>
      </c>
      <c r="C17" s="82"/>
      <c r="D17" s="82">
        <v>1093.76</v>
      </c>
      <c r="E17" s="7">
        <f t="shared" si="0"/>
        <v>1510.8600000000013</v>
      </c>
      <c r="F17" s="201"/>
    </row>
    <row r="18" spans="1:12" x14ac:dyDescent="0.2">
      <c r="A18" s="96">
        <v>44531</v>
      </c>
      <c r="B18" s="95" t="s">
        <v>343</v>
      </c>
      <c r="C18" s="82"/>
      <c r="D18" s="82">
        <v>319.11</v>
      </c>
      <c r="E18" s="7">
        <f t="shared" si="0"/>
        <v>1829.9700000000012</v>
      </c>
      <c r="F18" s="201"/>
    </row>
    <row r="19" spans="1:12" x14ac:dyDescent="0.2">
      <c r="A19" s="96">
        <v>44552</v>
      </c>
      <c r="B19" s="100" t="s">
        <v>59</v>
      </c>
      <c r="C19" s="82">
        <v>559.13</v>
      </c>
      <c r="D19" s="82"/>
      <c r="E19" s="7">
        <f t="shared" si="0"/>
        <v>1270.8400000000011</v>
      </c>
      <c r="F19" s="201"/>
    </row>
    <row r="20" spans="1:12" s="209" customFormat="1" x14ac:dyDescent="0.2">
      <c r="A20" s="207"/>
      <c r="B20" s="102" t="s">
        <v>143</v>
      </c>
      <c r="C20" s="208">
        <f>SUM(C5:C19)</f>
        <v>5951.11</v>
      </c>
      <c r="D20" s="208">
        <f>SUM(D5:D19)</f>
        <v>7221.9500000000007</v>
      </c>
      <c r="E20" s="208">
        <f>D20-C20</f>
        <v>1270.8400000000011</v>
      </c>
      <c r="F20" s="201"/>
      <c r="G20" s="92"/>
      <c r="H20" s="92"/>
      <c r="I20" s="92"/>
      <c r="J20" s="92"/>
      <c r="K20" s="92"/>
      <c r="L20" s="92"/>
    </row>
    <row r="21" spans="1:12" x14ac:dyDescent="0.2">
      <c r="A21" s="96"/>
      <c r="B21" s="95" t="s">
        <v>56</v>
      </c>
      <c r="C21" s="82"/>
      <c r="D21" s="82">
        <f>E20</f>
        <v>1270.8400000000011</v>
      </c>
      <c r="E21" s="60"/>
      <c r="F21" s="201"/>
    </row>
    <row r="22" spans="1:12" x14ac:dyDescent="0.2">
      <c r="A22" s="96">
        <v>44602</v>
      </c>
      <c r="B22" s="100" t="s">
        <v>344</v>
      </c>
      <c r="C22" s="82"/>
      <c r="D22" s="82">
        <v>570.47</v>
      </c>
      <c r="E22" s="7">
        <f>D21+D22-C22</f>
        <v>1841.3100000000011</v>
      </c>
      <c r="F22" s="201"/>
    </row>
    <row r="23" spans="1:12" x14ac:dyDescent="0.2">
      <c r="A23" s="96">
        <v>44620</v>
      </c>
      <c r="B23" s="100" t="s">
        <v>53</v>
      </c>
      <c r="C23" s="82">
        <v>6.48</v>
      </c>
      <c r="D23" s="82"/>
      <c r="E23" s="7">
        <f t="shared" ref="E23:E45" si="2">E22+D23-C23</f>
        <v>1834.8300000000011</v>
      </c>
      <c r="F23" s="201"/>
      <c r="G23" s="109"/>
    </row>
    <row r="24" spans="1:12" x14ac:dyDescent="0.2">
      <c r="A24" s="96">
        <v>44664</v>
      </c>
      <c r="B24" s="100" t="s">
        <v>54</v>
      </c>
      <c r="C24" s="82"/>
      <c r="D24" s="82">
        <v>314.27999999999997</v>
      </c>
      <c r="E24" s="7">
        <f t="shared" si="2"/>
        <v>2149.110000000001</v>
      </c>
      <c r="F24" s="201"/>
    </row>
    <row r="25" spans="1:12" x14ac:dyDescent="0.2">
      <c r="A25" s="96">
        <v>44664</v>
      </c>
      <c r="B25" s="100" t="s">
        <v>345</v>
      </c>
      <c r="C25" s="82"/>
      <c r="D25" s="82">
        <v>465.21</v>
      </c>
      <c r="E25" s="7">
        <f t="shared" si="2"/>
        <v>2614.3200000000011</v>
      </c>
      <c r="F25" s="201"/>
    </row>
    <row r="26" spans="1:12" x14ac:dyDescent="0.2">
      <c r="A26" s="96">
        <v>44652</v>
      </c>
      <c r="B26" s="100" t="s">
        <v>447</v>
      </c>
      <c r="C26" s="82">
        <v>116.79</v>
      </c>
      <c r="D26" s="82"/>
      <c r="E26" s="7">
        <f t="shared" si="2"/>
        <v>2497.5300000000011</v>
      </c>
      <c r="F26" s="201"/>
    </row>
    <row r="27" spans="1:12" x14ac:dyDescent="0.2">
      <c r="A27" s="105">
        <v>44656</v>
      </c>
      <c r="B27" s="165" t="s">
        <v>445</v>
      </c>
      <c r="C27" s="82">
        <v>1185.8</v>
      </c>
      <c r="D27" s="82"/>
      <c r="E27" s="7">
        <f t="shared" si="2"/>
        <v>1311.7300000000012</v>
      </c>
      <c r="F27" s="201">
        <v>147</v>
      </c>
    </row>
    <row r="28" spans="1:12" x14ac:dyDescent="0.2">
      <c r="A28" s="105">
        <v>44671</v>
      </c>
      <c r="B28" s="106" t="s">
        <v>55</v>
      </c>
      <c r="C28" s="82"/>
      <c r="D28" s="82">
        <v>52.48</v>
      </c>
      <c r="E28" s="7">
        <f t="shared" si="2"/>
        <v>1364.2100000000012</v>
      </c>
      <c r="F28" s="201"/>
    </row>
    <row r="29" spans="1:12" x14ac:dyDescent="0.2">
      <c r="A29" s="96">
        <v>44687</v>
      </c>
      <c r="B29" s="100" t="s">
        <v>346</v>
      </c>
      <c r="C29" s="82"/>
      <c r="D29" s="82">
        <v>427.9</v>
      </c>
      <c r="E29" s="7">
        <f t="shared" si="2"/>
        <v>1792.110000000001</v>
      </c>
      <c r="F29" s="201"/>
    </row>
    <row r="30" spans="1:12" x14ac:dyDescent="0.2">
      <c r="A30" s="96">
        <v>44687</v>
      </c>
      <c r="B30" s="106" t="s">
        <v>154</v>
      </c>
      <c r="C30" s="82"/>
      <c r="D30" s="82">
        <v>10.07</v>
      </c>
      <c r="E30" s="7">
        <f t="shared" si="2"/>
        <v>1802.180000000001</v>
      </c>
      <c r="F30" s="201"/>
    </row>
    <row r="31" spans="1:12" x14ac:dyDescent="0.2">
      <c r="A31" s="96">
        <v>44713</v>
      </c>
      <c r="B31" s="100" t="s">
        <v>347</v>
      </c>
      <c r="C31" s="82"/>
      <c r="D31" s="82">
        <v>73.8</v>
      </c>
      <c r="E31" s="7">
        <f t="shared" si="2"/>
        <v>1875.9800000000009</v>
      </c>
      <c r="F31" s="201"/>
    </row>
    <row r="32" spans="1:12" x14ac:dyDescent="0.2">
      <c r="A32" s="105">
        <v>44714</v>
      </c>
      <c r="B32" s="165" t="s">
        <v>496</v>
      </c>
      <c r="C32" s="82">
        <v>1427.8</v>
      </c>
      <c r="D32" s="82"/>
      <c r="E32" s="7">
        <f t="shared" si="2"/>
        <v>448.18000000000097</v>
      </c>
      <c r="F32" s="201">
        <v>177</v>
      </c>
    </row>
    <row r="33" spans="1:12" x14ac:dyDescent="0.2">
      <c r="A33" s="105">
        <v>44729</v>
      </c>
      <c r="B33" s="113" t="s">
        <v>348</v>
      </c>
      <c r="C33" s="82"/>
      <c r="D33" s="82">
        <v>-374.58</v>
      </c>
      <c r="E33" s="7">
        <f t="shared" si="2"/>
        <v>73.600000000000989</v>
      </c>
      <c r="F33" s="201"/>
    </row>
    <row r="34" spans="1:12" x14ac:dyDescent="0.2">
      <c r="A34" s="105">
        <v>44742</v>
      </c>
      <c r="B34" s="113" t="s">
        <v>349</v>
      </c>
      <c r="C34" s="82">
        <v>186.96</v>
      </c>
      <c r="D34" s="82"/>
      <c r="E34" s="7">
        <f t="shared" si="2"/>
        <v>-113.35999999999902</v>
      </c>
      <c r="F34" s="201"/>
    </row>
    <row r="35" spans="1:12" x14ac:dyDescent="0.2">
      <c r="A35" s="96">
        <v>44747</v>
      </c>
      <c r="B35" s="100" t="s">
        <v>350</v>
      </c>
      <c r="C35" s="82"/>
      <c r="D35" s="82">
        <v>1521.08</v>
      </c>
      <c r="E35" s="7">
        <f t="shared" si="2"/>
        <v>1407.7200000000009</v>
      </c>
      <c r="F35" s="201"/>
    </row>
    <row r="36" spans="1:12" x14ac:dyDescent="0.2">
      <c r="A36" s="105">
        <v>44775</v>
      </c>
      <c r="B36" s="100" t="s">
        <v>427</v>
      </c>
      <c r="C36" s="82"/>
      <c r="D36" s="82">
        <v>1003.1064999999999</v>
      </c>
      <c r="E36" s="7">
        <f t="shared" si="2"/>
        <v>2410.826500000001</v>
      </c>
      <c r="F36" s="201"/>
    </row>
    <row r="37" spans="1:12" x14ac:dyDescent="0.2">
      <c r="A37" s="105">
        <v>44775</v>
      </c>
      <c r="B37" s="113" t="s">
        <v>428</v>
      </c>
      <c r="C37" s="82"/>
      <c r="D37" s="82">
        <v>116.79</v>
      </c>
      <c r="E37" s="7">
        <f t="shared" si="2"/>
        <v>2527.616500000001</v>
      </c>
      <c r="F37" s="201"/>
    </row>
    <row r="38" spans="1:12" x14ac:dyDescent="0.2">
      <c r="A38" s="96">
        <v>44782</v>
      </c>
      <c r="B38" s="100" t="s">
        <v>439</v>
      </c>
      <c r="C38" s="82">
        <v>143.47999999999999</v>
      </c>
      <c r="D38" s="82"/>
      <c r="E38" s="7">
        <f t="shared" si="2"/>
        <v>2384.136500000001</v>
      </c>
      <c r="F38" s="201"/>
    </row>
    <row r="39" spans="1:12" ht="15.75" customHeight="1" x14ac:dyDescent="0.2">
      <c r="A39" s="96">
        <v>44789</v>
      </c>
      <c r="B39" s="100" t="s">
        <v>443</v>
      </c>
      <c r="C39" s="82">
        <v>900</v>
      </c>
      <c r="D39" s="82"/>
      <c r="E39" s="7">
        <f t="shared" si="2"/>
        <v>1484.136500000001</v>
      </c>
      <c r="F39" s="201"/>
    </row>
    <row r="40" spans="1:12" ht="15.75" customHeight="1" x14ac:dyDescent="0.2">
      <c r="A40" s="96">
        <v>44789</v>
      </c>
      <c r="B40" s="100" t="s">
        <v>446</v>
      </c>
      <c r="C40" s="82">
        <v>1427.8</v>
      </c>
      <c r="D40" s="82"/>
      <c r="E40" s="7">
        <f t="shared" si="2"/>
        <v>56.336500000001024</v>
      </c>
      <c r="F40" s="201">
        <v>177</v>
      </c>
    </row>
    <row r="41" spans="1:12" ht="15.75" customHeight="1" x14ac:dyDescent="0.2">
      <c r="A41" s="96">
        <v>44810</v>
      </c>
      <c r="B41" s="100" t="s">
        <v>472</v>
      </c>
      <c r="C41" s="82"/>
      <c r="D41" s="82">
        <v>896.19</v>
      </c>
      <c r="E41" s="7">
        <f t="shared" si="2"/>
        <v>952.52650000000108</v>
      </c>
      <c r="F41" s="201"/>
    </row>
    <row r="42" spans="1:12" ht="15.75" customHeight="1" x14ac:dyDescent="0.2">
      <c r="A42" s="96">
        <v>44845</v>
      </c>
      <c r="B42" s="100" t="s">
        <v>497</v>
      </c>
      <c r="C42" s="82"/>
      <c r="D42" s="82">
        <v>363.39</v>
      </c>
      <c r="E42" s="7">
        <f t="shared" si="2"/>
        <v>1315.9165000000012</v>
      </c>
      <c r="F42" s="201"/>
    </row>
    <row r="43" spans="1:12" ht="15.75" customHeight="1" x14ac:dyDescent="0.2">
      <c r="A43" s="96">
        <v>44868</v>
      </c>
      <c r="B43" s="100" t="s">
        <v>524</v>
      </c>
      <c r="C43" s="82"/>
      <c r="D43" s="82">
        <v>164.91</v>
      </c>
      <c r="E43" s="7">
        <f t="shared" si="2"/>
        <v>1480.8265000000013</v>
      </c>
      <c r="F43" s="201"/>
    </row>
    <row r="44" spans="1:12" ht="15.75" customHeight="1" x14ac:dyDescent="0.2">
      <c r="A44" s="96">
        <v>44902</v>
      </c>
      <c r="B44" s="100" t="s">
        <v>610</v>
      </c>
      <c r="C44" s="82"/>
      <c r="D44" s="82">
        <v>143.52000000000001</v>
      </c>
      <c r="E44" s="7">
        <f t="shared" si="2"/>
        <v>1624.3465000000012</v>
      </c>
      <c r="F44" s="201"/>
      <c r="G44" s="209"/>
      <c r="H44" s="209"/>
      <c r="I44" s="209"/>
      <c r="J44" s="209"/>
      <c r="K44" s="209"/>
      <c r="L44" s="209"/>
    </row>
    <row r="45" spans="1:12" ht="15.75" customHeight="1" x14ac:dyDescent="0.2">
      <c r="A45" s="96">
        <v>44931</v>
      </c>
      <c r="B45" s="100" t="s">
        <v>657</v>
      </c>
      <c r="C45" s="82"/>
      <c r="D45" s="82">
        <v>70.739999999999995</v>
      </c>
      <c r="E45" s="7">
        <f t="shared" si="2"/>
        <v>1695.0865000000013</v>
      </c>
      <c r="F45" s="201"/>
    </row>
    <row r="46" spans="1:12" ht="15.75" customHeight="1" x14ac:dyDescent="0.2">
      <c r="A46" s="205"/>
      <c r="B46" s="203" t="s">
        <v>692</v>
      </c>
      <c r="C46" s="204">
        <f>SUM(C21:C45)</f>
        <v>5395.11</v>
      </c>
      <c r="D46" s="204">
        <f>SUM(D21:D45)</f>
        <v>7090.1965000000009</v>
      </c>
      <c r="E46" s="204">
        <f>D46-C46</f>
        <v>1695.0865000000013</v>
      </c>
      <c r="F46" s="201"/>
    </row>
    <row r="47" spans="1:12" ht="15.75" customHeight="1" x14ac:dyDescent="0.2">
      <c r="A47" s="46"/>
      <c r="B47" s="54" t="s">
        <v>56</v>
      </c>
      <c r="C47" s="7"/>
      <c r="D47" s="7">
        <f>E46</f>
        <v>1695.0865000000013</v>
      </c>
      <c r="E47" s="60"/>
      <c r="F47" s="201"/>
    </row>
    <row r="48" spans="1:12" ht="15.75" customHeight="1" x14ac:dyDescent="0.2">
      <c r="A48" s="46">
        <v>44967</v>
      </c>
      <c r="B48" s="54" t="s">
        <v>698</v>
      </c>
      <c r="C48" s="7"/>
      <c r="D48" s="7">
        <v>116.04</v>
      </c>
      <c r="E48" s="7">
        <f>D47+D48-C48</f>
        <v>1811.1265000000012</v>
      </c>
      <c r="F48" s="201"/>
    </row>
    <row r="49" spans="1:12" ht="15.75" customHeight="1" x14ac:dyDescent="0.2">
      <c r="A49" s="46">
        <v>44994</v>
      </c>
      <c r="B49" s="54" t="s">
        <v>758</v>
      </c>
      <c r="C49" s="7"/>
      <c r="D49" s="7">
        <v>89.09</v>
      </c>
      <c r="E49" s="7">
        <f t="shared" ref="E49:E52" si="3">E48+D49-C49</f>
        <v>1900.2165000000011</v>
      </c>
      <c r="F49" s="201"/>
    </row>
    <row r="50" spans="1:12" ht="15.75" customHeight="1" x14ac:dyDescent="0.2">
      <c r="A50" s="46">
        <v>45049</v>
      </c>
      <c r="B50" s="54" t="s">
        <v>799</v>
      </c>
      <c r="C50" s="7">
        <v>1900.2165000000011</v>
      </c>
      <c r="D50" s="7"/>
      <c r="E50" s="7">
        <f t="shared" si="3"/>
        <v>0</v>
      </c>
      <c r="F50" s="201"/>
    </row>
    <row r="51" spans="1:12" ht="15.75" customHeight="1" x14ac:dyDescent="0.2">
      <c r="A51" s="46">
        <v>45049</v>
      </c>
      <c r="B51" s="100" t="s">
        <v>800</v>
      </c>
      <c r="C51" s="82">
        <v>270.27</v>
      </c>
      <c r="D51" s="82"/>
      <c r="E51" s="7">
        <f t="shared" si="3"/>
        <v>-270.27</v>
      </c>
      <c r="F51" s="201"/>
    </row>
    <row r="52" spans="1:12" x14ac:dyDescent="0.2">
      <c r="A52" s="105">
        <v>45058</v>
      </c>
      <c r="B52" s="165" t="s">
        <v>825</v>
      </c>
      <c r="C52" s="82"/>
      <c r="D52" s="82">
        <v>270.27</v>
      </c>
      <c r="E52" s="7">
        <f t="shared" si="3"/>
        <v>0</v>
      </c>
      <c r="F52" s="201"/>
    </row>
    <row r="53" spans="1:12" s="209" customFormat="1" x14ac:dyDescent="0.2">
      <c r="A53" s="102"/>
      <c r="B53" s="102"/>
      <c r="C53" s="208">
        <f>SUM(C47:C52)</f>
        <v>2170.4865000000009</v>
      </c>
      <c r="D53" s="208">
        <f>SUM(D47:D52)</f>
        <v>2170.4865000000009</v>
      </c>
      <c r="E53" s="204">
        <f>D53-C53</f>
        <v>0</v>
      </c>
      <c r="F53" s="201"/>
      <c r="G53" s="92"/>
      <c r="H53" s="92"/>
      <c r="I53" s="92"/>
      <c r="J53" s="92"/>
      <c r="K53" s="92"/>
      <c r="L53" s="92"/>
    </row>
    <row r="54" spans="1:12" x14ac:dyDescent="0.2">
      <c r="F54" s="201"/>
    </row>
    <row r="63" spans="1:12" x14ac:dyDescent="0.2">
      <c r="C63" s="75"/>
      <c r="D63" s="75"/>
      <c r="E63" s="109"/>
    </row>
    <row r="64" spans="1:12" x14ac:dyDescent="0.2">
      <c r="C64" s="75"/>
      <c r="D64" s="75"/>
    </row>
    <row r="65" spans="3:4" x14ac:dyDescent="0.2">
      <c r="C65" s="75"/>
      <c r="D65" s="75"/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4.25" x14ac:dyDescent="0.2"/>
  <cols>
    <col min="1" max="1" width="13.625" style="92" customWidth="1"/>
    <col min="2" max="2" width="30.125" style="92" customWidth="1"/>
    <col min="3" max="5" width="10.625" style="92" customWidth="1"/>
    <col min="6" max="6" width="5.75" style="92" customWidth="1"/>
    <col min="7" max="7" width="13.125" style="92" customWidth="1"/>
    <col min="8" max="8" width="54.125" style="92" customWidth="1"/>
    <col min="9" max="16384" width="9" style="92"/>
  </cols>
  <sheetData>
    <row r="1" spans="1:11" s="58" customFormat="1" x14ac:dyDescent="0.2">
      <c r="A1" s="151" t="s">
        <v>863</v>
      </c>
      <c r="B1" s="264" t="s">
        <v>8</v>
      </c>
      <c r="C1" s="264"/>
      <c r="D1" s="264"/>
      <c r="E1" s="204">
        <f>E23+K23</f>
        <v>3856.2900000000009</v>
      </c>
    </row>
    <row r="3" spans="1:11" ht="18.75" x14ac:dyDescent="0.2">
      <c r="A3" s="90" t="s">
        <v>0</v>
      </c>
      <c r="B3" s="91"/>
      <c r="C3" s="75"/>
      <c r="D3" s="75"/>
      <c r="E3" s="75"/>
      <c r="G3" s="1" t="s">
        <v>134</v>
      </c>
      <c r="H3" s="91"/>
      <c r="I3" s="75"/>
      <c r="J3" s="75"/>
      <c r="K3" s="75"/>
    </row>
    <row r="4" spans="1:11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  <c r="G4" s="77" t="s">
        <v>1</v>
      </c>
      <c r="H4" s="77" t="s">
        <v>2</v>
      </c>
      <c r="I4" s="77" t="s">
        <v>3</v>
      </c>
      <c r="J4" s="77" t="s">
        <v>4</v>
      </c>
      <c r="K4" s="77" t="s">
        <v>5</v>
      </c>
    </row>
    <row r="5" spans="1:11" x14ac:dyDescent="0.2">
      <c r="A5" s="46"/>
      <c r="B5" s="54" t="s">
        <v>56</v>
      </c>
      <c r="C5" s="7">
        <v>0</v>
      </c>
      <c r="D5" s="7">
        <v>0</v>
      </c>
      <c r="E5" s="60"/>
      <c r="G5" s="46"/>
      <c r="H5" s="54" t="s">
        <v>56</v>
      </c>
      <c r="I5" s="7">
        <v>0</v>
      </c>
      <c r="J5" s="7">
        <v>0</v>
      </c>
      <c r="K5" s="60"/>
    </row>
    <row r="6" spans="1:11" ht="28.5" x14ac:dyDescent="0.2">
      <c r="A6" s="96">
        <v>45089</v>
      </c>
      <c r="B6" s="100" t="s">
        <v>864</v>
      </c>
      <c r="C6" s="82"/>
      <c r="D6" s="82">
        <v>946.74</v>
      </c>
      <c r="E6" s="7">
        <f>D5+D6-C6</f>
        <v>946.74</v>
      </c>
      <c r="G6" s="96">
        <v>45055</v>
      </c>
      <c r="H6" s="103" t="s">
        <v>839</v>
      </c>
      <c r="I6" s="82">
        <v>350</v>
      </c>
      <c r="J6" s="82"/>
      <c r="K6" s="7">
        <f>J5+J6-I6</f>
        <v>-350</v>
      </c>
    </row>
    <row r="7" spans="1:11" ht="28.5" x14ac:dyDescent="0.2">
      <c r="A7" s="96">
        <v>45121</v>
      </c>
      <c r="B7" s="100" t="s">
        <v>896</v>
      </c>
      <c r="C7" s="82"/>
      <c r="D7" s="82">
        <v>876.96</v>
      </c>
      <c r="E7" s="7">
        <f t="shared" ref="E7:E14" si="0">E6+D7-C7</f>
        <v>1823.7</v>
      </c>
      <c r="G7" s="96">
        <v>45063</v>
      </c>
      <c r="H7" s="103" t="s">
        <v>844</v>
      </c>
      <c r="I7" s="82"/>
      <c r="J7" s="82">
        <v>350</v>
      </c>
      <c r="K7" s="7">
        <f t="shared" ref="K7" si="1">K6+J7-I7</f>
        <v>0</v>
      </c>
    </row>
    <row r="8" spans="1:11" x14ac:dyDescent="0.2">
      <c r="A8" s="96">
        <v>45152</v>
      </c>
      <c r="B8" s="100" t="s">
        <v>929</v>
      </c>
      <c r="C8" s="82"/>
      <c r="D8" s="82">
        <v>753.03</v>
      </c>
      <c r="E8" s="7">
        <f t="shared" si="0"/>
        <v>2576.73</v>
      </c>
      <c r="G8" s="96"/>
      <c r="H8" s="100"/>
      <c r="I8" s="82"/>
      <c r="J8" s="82"/>
      <c r="K8" s="82"/>
    </row>
    <row r="9" spans="1:11" x14ac:dyDescent="0.2">
      <c r="A9" s="105">
        <v>45156</v>
      </c>
      <c r="B9" s="165" t="s">
        <v>946</v>
      </c>
      <c r="C9" s="82"/>
      <c r="D9" s="82">
        <v>270</v>
      </c>
      <c r="E9" s="7">
        <f t="shared" si="0"/>
        <v>2846.73</v>
      </c>
      <c r="G9" s="105"/>
      <c r="H9" s="106"/>
      <c r="I9" s="82"/>
      <c r="J9" s="82"/>
      <c r="K9" s="82"/>
    </row>
    <row r="10" spans="1:11" x14ac:dyDescent="0.2">
      <c r="A10" s="105">
        <v>45160</v>
      </c>
      <c r="B10" s="165" t="s">
        <v>960</v>
      </c>
      <c r="C10" s="82">
        <v>2000</v>
      </c>
      <c r="D10" s="82"/>
      <c r="E10" s="7">
        <f t="shared" si="0"/>
        <v>846.73</v>
      </c>
      <c r="G10" s="105"/>
      <c r="H10" s="106"/>
      <c r="I10" s="82"/>
      <c r="J10" s="82"/>
      <c r="K10" s="82"/>
    </row>
    <row r="11" spans="1:11" x14ac:dyDescent="0.2">
      <c r="A11" s="105">
        <v>45184</v>
      </c>
      <c r="B11" s="165" t="s">
        <v>980</v>
      </c>
      <c r="C11" s="82"/>
      <c r="D11" s="82">
        <v>339.23</v>
      </c>
      <c r="E11" s="7">
        <f t="shared" si="0"/>
        <v>1185.96</v>
      </c>
      <c r="G11" s="105"/>
      <c r="H11" s="106"/>
      <c r="I11" s="82"/>
      <c r="J11" s="82"/>
      <c r="K11" s="82"/>
    </row>
    <row r="12" spans="1:11" x14ac:dyDescent="0.2">
      <c r="A12" s="105">
        <v>45197</v>
      </c>
      <c r="B12" s="165" t="s">
        <v>996</v>
      </c>
      <c r="C12" s="82"/>
      <c r="D12" s="82">
        <v>1102.9000000000001</v>
      </c>
      <c r="E12" s="7">
        <f t="shared" si="0"/>
        <v>2288.86</v>
      </c>
      <c r="G12" s="105"/>
      <c r="H12" s="106"/>
      <c r="I12" s="82"/>
      <c r="J12" s="82"/>
      <c r="K12" s="82"/>
    </row>
    <row r="13" spans="1:11" x14ac:dyDescent="0.2">
      <c r="A13" s="105">
        <v>45224</v>
      </c>
      <c r="B13" s="165" t="s">
        <v>1018</v>
      </c>
      <c r="C13" s="82"/>
      <c r="D13" s="82">
        <v>1000.43</v>
      </c>
      <c r="E13" s="7">
        <f t="shared" si="0"/>
        <v>3289.29</v>
      </c>
      <c r="G13" s="105"/>
      <c r="H13" s="106"/>
      <c r="I13" s="82"/>
      <c r="J13" s="82"/>
      <c r="K13" s="82"/>
    </row>
    <row r="14" spans="1:11" x14ac:dyDescent="0.2">
      <c r="A14" s="105">
        <v>45245</v>
      </c>
      <c r="B14" s="165" t="s">
        <v>1048</v>
      </c>
      <c r="C14" s="82"/>
      <c r="D14" s="82">
        <v>567</v>
      </c>
      <c r="E14" s="7">
        <f t="shared" si="0"/>
        <v>3856.29</v>
      </c>
      <c r="G14" s="105"/>
      <c r="H14" s="106"/>
      <c r="I14" s="82"/>
      <c r="J14" s="82"/>
      <c r="K14" s="82"/>
    </row>
    <row r="15" spans="1:11" x14ac:dyDescent="0.2">
      <c r="A15" s="105"/>
      <c r="B15" s="165"/>
      <c r="C15" s="82"/>
      <c r="D15" s="82"/>
      <c r="E15" s="82"/>
      <c r="G15" s="105"/>
      <c r="H15" s="106"/>
      <c r="I15" s="82"/>
      <c r="J15" s="82"/>
      <c r="K15" s="82"/>
    </row>
    <row r="16" spans="1:11" x14ac:dyDescent="0.2">
      <c r="A16" s="105"/>
      <c r="B16" s="165"/>
      <c r="C16" s="82"/>
      <c r="D16" s="82"/>
      <c r="E16" s="82"/>
      <c r="G16" s="105"/>
      <c r="H16" s="106"/>
      <c r="I16" s="82"/>
      <c r="J16" s="82"/>
      <c r="K16" s="82"/>
    </row>
    <row r="17" spans="1:11" x14ac:dyDescent="0.2">
      <c r="A17" s="105"/>
      <c r="B17" s="165"/>
      <c r="C17" s="82"/>
      <c r="D17" s="82"/>
      <c r="E17" s="82"/>
      <c r="G17" s="105"/>
      <c r="H17" s="106"/>
      <c r="I17" s="82"/>
      <c r="J17" s="82"/>
      <c r="K17" s="82"/>
    </row>
    <row r="18" spans="1:11" x14ac:dyDescent="0.2">
      <c r="A18" s="105"/>
      <c r="B18" s="165"/>
      <c r="C18" s="82"/>
      <c r="D18" s="82"/>
      <c r="E18" s="82"/>
      <c r="G18" s="105"/>
      <c r="H18" s="106"/>
      <c r="I18" s="82"/>
      <c r="J18" s="82"/>
      <c r="K18" s="82"/>
    </row>
    <row r="19" spans="1:11" x14ac:dyDescent="0.2">
      <c r="A19" s="105"/>
      <c r="B19" s="165"/>
      <c r="C19" s="82"/>
      <c r="D19" s="82"/>
      <c r="E19" s="82"/>
      <c r="G19" s="105"/>
      <c r="H19" s="106"/>
      <c r="I19" s="82"/>
      <c r="J19" s="82"/>
      <c r="K19" s="82"/>
    </row>
    <row r="20" spans="1:11" x14ac:dyDescent="0.2">
      <c r="A20" s="105"/>
      <c r="B20" s="165"/>
      <c r="C20" s="82"/>
      <c r="D20" s="82"/>
      <c r="E20" s="82"/>
      <c r="G20" s="105"/>
      <c r="H20" s="106"/>
      <c r="I20" s="82"/>
      <c r="J20" s="82"/>
      <c r="K20" s="82"/>
    </row>
    <row r="21" spans="1:11" x14ac:dyDescent="0.2">
      <c r="A21" s="105"/>
      <c r="B21" s="106"/>
      <c r="C21" s="82"/>
      <c r="D21" s="82"/>
      <c r="E21" s="82"/>
      <c r="G21" s="105"/>
      <c r="H21" s="106"/>
      <c r="I21" s="82"/>
      <c r="J21" s="82"/>
      <c r="K21" s="82"/>
    </row>
    <row r="22" spans="1:11" x14ac:dyDescent="0.2">
      <c r="A22" s="105"/>
      <c r="B22" s="106"/>
      <c r="C22" s="82"/>
      <c r="D22" s="82"/>
      <c r="E22" s="82"/>
      <c r="G22" s="105"/>
      <c r="H22" s="106"/>
      <c r="I22" s="82"/>
      <c r="J22" s="82"/>
      <c r="K22" s="82"/>
    </row>
    <row r="23" spans="1:11" x14ac:dyDescent="0.2">
      <c r="A23" s="108"/>
      <c r="B23" s="108"/>
      <c r="C23" s="208">
        <f>SUM(C5:C22)</f>
        <v>2000</v>
      </c>
      <c r="D23" s="208">
        <f>SUM(D5:D22)</f>
        <v>5856.2900000000009</v>
      </c>
      <c r="E23" s="208">
        <f>D23-C23</f>
        <v>3856.2900000000009</v>
      </c>
      <c r="G23" s="108"/>
      <c r="H23" s="108"/>
      <c r="I23" s="208">
        <f>SUM(I5:I22)</f>
        <v>350</v>
      </c>
      <c r="J23" s="208">
        <f>SUM(J5:J22)</f>
        <v>350</v>
      </c>
      <c r="K23" s="208">
        <f>J23-I23</f>
        <v>0</v>
      </c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26"/>
  <sheetViews>
    <sheetView workbookViewId="0">
      <pane ySplit="4" topLeftCell="A5" activePane="bottomLeft" state="frozen"/>
      <selection activeCell="B1" sqref="B1:D1"/>
      <selection pane="bottomLeft" activeCell="B1" sqref="B1:D1"/>
    </sheetView>
  </sheetViews>
  <sheetFormatPr defaultRowHeight="14.25" x14ac:dyDescent="0.2"/>
  <cols>
    <col min="1" max="1" width="12.625" style="92" customWidth="1"/>
    <col min="2" max="2" width="59" style="92" customWidth="1"/>
    <col min="3" max="5" width="10.625" style="92" customWidth="1"/>
    <col min="6" max="16384" width="9" style="92"/>
  </cols>
  <sheetData>
    <row r="1" spans="1:5" s="58" customFormat="1" x14ac:dyDescent="0.2">
      <c r="A1" s="151" t="s">
        <v>721</v>
      </c>
      <c r="B1" s="264" t="s">
        <v>8</v>
      </c>
      <c r="C1" s="264"/>
      <c r="D1" s="264"/>
      <c r="E1" s="204">
        <f>E26</f>
        <v>0</v>
      </c>
    </row>
    <row r="3" spans="1:5" ht="18.75" x14ac:dyDescent="0.2">
      <c r="A3" s="90" t="s">
        <v>0</v>
      </c>
      <c r="B3" s="91"/>
      <c r="C3" s="75"/>
      <c r="D3" s="75"/>
      <c r="E3" s="75"/>
    </row>
    <row r="4" spans="1:5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</row>
    <row r="5" spans="1:5" x14ac:dyDescent="0.2">
      <c r="A5" s="94"/>
      <c r="B5" s="95" t="s">
        <v>56</v>
      </c>
      <c r="C5" s="81">
        <v>0</v>
      </c>
      <c r="D5" s="82">
        <v>0</v>
      </c>
      <c r="E5" s="82"/>
    </row>
    <row r="6" spans="1:5" x14ac:dyDescent="0.2">
      <c r="A6" s="96">
        <v>44664</v>
      </c>
      <c r="B6" s="95" t="s">
        <v>362</v>
      </c>
      <c r="C6" s="82"/>
      <c r="D6" s="82">
        <v>82.38</v>
      </c>
      <c r="E6" s="82"/>
    </row>
    <row r="7" spans="1:5" x14ac:dyDescent="0.2">
      <c r="A7" s="96">
        <v>44687</v>
      </c>
      <c r="B7" s="95" t="s">
        <v>363</v>
      </c>
      <c r="C7" s="82"/>
      <c r="D7" s="82">
        <v>146.57</v>
      </c>
      <c r="E7" s="82"/>
    </row>
    <row r="8" spans="1:5" x14ac:dyDescent="0.2">
      <c r="A8" s="96">
        <v>44713</v>
      </c>
      <c r="B8" s="95" t="s">
        <v>364</v>
      </c>
      <c r="C8" s="82"/>
      <c r="D8" s="82">
        <v>88.23</v>
      </c>
      <c r="E8" s="82"/>
    </row>
    <row r="9" spans="1:5" x14ac:dyDescent="0.2">
      <c r="A9" s="96">
        <v>44747</v>
      </c>
      <c r="B9" s="95" t="s">
        <v>365</v>
      </c>
      <c r="C9" s="82"/>
      <c r="D9" s="82">
        <v>181.76</v>
      </c>
      <c r="E9" s="82"/>
    </row>
    <row r="10" spans="1:5" x14ac:dyDescent="0.2">
      <c r="A10" s="96">
        <v>44747</v>
      </c>
      <c r="B10" s="100" t="s">
        <v>189</v>
      </c>
      <c r="C10" s="82"/>
      <c r="D10" s="82">
        <v>9.65</v>
      </c>
      <c r="E10" s="82"/>
    </row>
    <row r="11" spans="1:5" x14ac:dyDescent="0.2">
      <c r="A11" s="96">
        <v>44775</v>
      </c>
      <c r="B11" s="95" t="s">
        <v>430</v>
      </c>
      <c r="C11" s="82"/>
      <c r="D11" s="82">
        <v>529.77</v>
      </c>
      <c r="E11" s="82"/>
    </row>
    <row r="12" spans="1:5" ht="28.5" x14ac:dyDescent="0.2">
      <c r="A12" s="96">
        <v>44802</v>
      </c>
      <c r="B12" s="103" t="s">
        <v>452</v>
      </c>
      <c r="C12" s="82"/>
      <c r="D12" s="82">
        <v>46.93</v>
      </c>
      <c r="E12" s="82"/>
    </row>
    <row r="13" spans="1:5" x14ac:dyDescent="0.2">
      <c r="A13" s="96">
        <v>44804</v>
      </c>
      <c r="B13" s="100" t="s">
        <v>453</v>
      </c>
      <c r="C13" s="82"/>
      <c r="D13" s="82">
        <v>253.32</v>
      </c>
      <c r="E13" s="82"/>
    </row>
    <row r="14" spans="1:5" x14ac:dyDescent="0.2">
      <c r="A14" s="96">
        <v>44810</v>
      </c>
      <c r="B14" s="100" t="s">
        <v>474</v>
      </c>
      <c r="C14" s="82">
        <v>9</v>
      </c>
      <c r="D14" s="82"/>
      <c r="E14" s="82"/>
    </row>
    <row r="15" spans="1:5" x14ac:dyDescent="0.2">
      <c r="A15" s="105">
        <v>44810</v>
      </c>
      <c r="B15" s="106" t="s">
        <v>475</v>
      </c>
      <c r="C15" s="82"/>
      <c r="D15" s="82">
        <v>153.97999999999999</v>
      </c>
      <c r="E15" s="82"/>
    </row>
    <row r="16" spans="1:5" x14ac:dyDescent="0.2">
      <c r="A16" s="105">
        <v>44846</v>
      </c>
      <c r="B16" s="106" t="s">
        <v>499</v>
      </c>
      <c r="C16" s="82"/>
      <c r="D16" s="82">
        <v>149.59</v>
      </c>
      <c r="E16" s="82"/>
    </row>
    <row r="17" spans="1:5" x14ac:dyDescent="0.2">
      <c r="A17" s="105">
        <v>44894</v>
      </c>
      <c r="B17" s="165" t="s">
        <v>558</v>
      </c>
      <c r="C17" s="82">
        <v>256.23</v>
      </c>
      <c r="D17" s="82"/>
      <c r="E17" s="82"/>
    </row>
    <row r="18" spans="1:5" x14ac:dyDescent="0.2">
      <c r="A18" s="105">
        <v>44902</v>
      </c>
      <c r="B18" s="165" t="s">
        <v>612</v>
      </c>
      <c r="C18" s="82"/>
      <c r="D18" s="82">
        <v>106.51</v>
      </c>
      <c r="E18" s="82"/>
    </row>
    <row r="19" spans="1:5" x14ac:dyDescent="0.2">
      <c r="A19" s="105">
        <v>44902</v>
      </c>
      <c r="B19" s="165" t="s">
        <v>626</v>
      </c>
      <c r="C19" s="82">
        <v>1483.46</v>
      </c>
      <c r="D19" s="82"/>
      <c r="E19" s="82"/>
    </row>
    <row r="20" spans="1:5" x14ac:dyDescent="0.2">
      <c r="A20" s="205"/>
      <c r="B20" s="203" t="s">
        <v>692</v>
      </c>
      <c r="C20" s="204">
        <f>SUM(C5:C19)</f>
        <v>1748.69</v>
      </c>
      <c r="D20" s="204">
        <f>SUM(D5:D19)</f>
        <v>1748.6899999999998</v>
      </c>
      <c r="E20" s="204">
        <f>D20-C20</f>
        <v>0</v>
      </c>
    </row>
    <row r="21" spans="1:5" x14ac:dyDescent="0.2">
      <c r="A21" s="46"/>
      <c r="B21" s="54" t="s">
        <v>56</v>
      </c>
      <c r="C21" s="7"/>
      <c r="D21" s="7">
        <f>E20</f>
        <v>0</v>
      </c>
      <c r="E21" s="7"/>
    </row>
    <row r="22" spans="1:5" x14ac:dyDescent="0.2">
      <c r="A22" s="46"/>
      <c r="B22" s="54"/>
      <c r="C22" s="7"/>
      <c r="D22" s="7"/>
      <c r="E22" s="7"/>
    </row>
    <row r="23" spans="1:5" x14ac:dyDescent="0.2">
      <c r="A23" s="46"/>
      <c r="B23" s="54"/>
      <c r="C23" s="7"/>
      <c r="D23" s="7"/>
      <c r="E23" s="7"/>
    </row>
    <row r="24" spans="1:5" x14ac:dyDescent="0.2">
      <c r="A24" s="46"/>
      <c r="B24" s="54"/>
      <c r="C24" s="7"/>
      <c r="D24" s="7"/>
      <c r="E24" s="7"/>
    </row>
    <row r="25" spans="1:5" x14ac:dyDescent="0.2">
      <c r="A25" s="107"/>
      <c r="B25" s="106"/>
      <c r="C25" s="82"/>
      <c r="D25" s="82"/>
      <c r="E25" s="82"/>
    </row>
    <row r="26" spans="1:5" s="209" customFormat="1" x14ac:dyDescent="0.2">
      <c r="A26" s="102"/>
      <c r="B26" s="102"/>
      <c r="C26" s="208">
        <f>SUM(C21:C25)</f>
        <v>0</v>
      </c>
      <c r="D26" s="208">
        <f>SUM(D21:D25)</f>
        <v>0</v>
      </c>
      <c r="E26" s="208">
        <f>D26-C26</f>
        <v>0</v>
      </c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4"/>
  <sheetViews>
    <sheetView workbookViewId="0">
      <pane ySplit="4" topLeftCell="A5" activePane="bottomLeft" state="frozen"/>
      <selection activeCell="B1" sqref="B1:D1"/>
      <selection pane="bottomLeft" activeCell="B1" sqref="B1:D1"/>
    </sheetView>
  </sheetViews>
  <sheetFormatPr defaultRowHeight="14.25" x14ac:dyDescent="0.2"/>
  <cols>
    <col min="1" max="1" width="12.625" style="92" customWidth="1"/>
    <col min="2" max="2" width="30.625" style="92" customWidth="1"/>
    <col min="3" max="5" width="10.625" style="92" customWidth="1"/>
    <col min="6" max="16384" width="9" style="92"/>
  </cols>
  <sheetData>
    <row r="1" spans="1:5" s="58" customFormat="1" x14ac:dyDescent="0.2">
      <c r="A1" s="151" t="s">
        <v>518</v>
      </c>
      <c r="B1" s="264" t="s">
        <v>8</v>
      </c>
      <c r="C1" s="264"/>
      <c r="D1" s="264"/>
      <c r="E1" s="204">
        <f>E14</f>
        <v>0</v>
      </c>
    </row>
    <row r="3" spans="1:5" ht="18.75" x14ac:dyDescent="0.2">
      <c r="A3" s="90" t="s">
        <v>0</v>
      </c>
      <c r="B3" s="91"/>
      <c r="C3" s="75"/>
      <c r="D3" s="75"/>
      <c r="E3" s="75"/>
    </row>
    <row r="4" spans="1:5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</row>
    <row r="5" spans="1:5" x14ac:dyDescent="0.2">
      <c r="A5" s="94"/>
      <c r="B5" s="95" t="s">
        <v>56</v>
      </c>
      <c r="C5" s="81">
        <v>0</v>
      </c>
      <c r="D5" s="82">
        <v>0</v>
      </c>
      <c r="E5" s="82"/>
    </row>
    <row r="6" spans="1:5" x14ac:dyDescent="0.2">
      <c r="A6" s="96">
        <v>44868</v>
      </c>
      <c r="B6" s="95" t="s">
        <v>539</v>
      </c>
      <c r="C6" s="82"/>
      <c r="D6" s="82">
        <v>54.65</v>
      </c>
      <c r="E6" s="82"/>
    </row>
    <row r="7" spans="1:5" x14ac:dyDescent="0.2">
      <c r="A7" s="96">
        <v>44868</v>
      </c>
      <c r="B7" s="95" t="s">
        <v>540</v>
      </c>
      <c r="C7" s="82"/>
      <c r="D7" s="82">
        <v>68.94</v>
      </c>
      <c r="E7" s="82"/>
    </row>
    <row r="8" spans="1:5" x14ac:dyDescent="0.2">
      <c r="A8" s="96">
        <v>44868</v>
      </c>
      <c r="B8" s="95" t="s">
        <v>541</v>
      </c>
      <c r="C8" s="82"/>
      <c r="D8" s="82">
        <v>185.63</v>
      </c>
      <c r="E8" s="82"/>
    </row>
    <row r="9" spans="1:5" x14ac:dyDescent="0.2">
      <c r="A9" s="205"/>
      <c r="B9" s="203" t="s">
        <v>692</v>
      </c>
      <c r="C9" s="204">
        <f>SUM(C5:C8)</f>
        <v>0</v>
      </c>
      <c r="D9" s="204">
        <f>SUM(D5:D8)</f>
        <v>309.22000000000003</v>
      </c>
      <c r="E9" s="204">
        <f>D9-C9</f>
        <v>309.22000000000003</v>
      </c>
    </row>
    <row r="10" spans="1:5" x14ac:dyDescent="0.2">
      <c r="A10" s="46"/>
      <c r="B10" s="54" t="s">
        <v>56</v>
      </c>
      <c r="C10" s="7"/>
      <c r="D10" s="7">
        <f>E9</f>
        <v>309.22000000000003</v>
      </c>
      <c r="E10" s="7"/>
    </row>
    <row r="11" spans="1:5" x14ac:dyDescent="0.2">
      <c r="A11" s="96">
        <v>44942</v>
      </c>
      <c r="B11" s="100" t="s">
        <v>680</v>
      </c>
      <c r="C11" s="82">
        <v>309.22000000000003</v>
      </c>
      <c r="D11" s="82"/>
      <c r="E11" s="82"/>
    </row>
    <row r="12" spans="1:5" x14ac:dyDescent="0.2">
      <c r="A12" s="96">
        <v>44967</v>
      </c>
      <c r="B12" s="100" t="s">
        <v>712</v>
      </c>
      <c r="C12" s="82"/>
      <c r="D12" s="82">
        <v>36.92</v>
      </c>
      <c r="E12" s="82"/>
    </row>
    <row r="13" spans="1:5" x14ac:dyDescent="0.2">
      <c r="A13" s="221">
        <v>44977</v>
      </c>
      <c r="B13" s="222" t="s">
        <v>736</v>
      </c>
      <c r="C13" s="223">
        <v>36.92</v>
      </c>
      <c r="D13" s="82"/>
      <c r="E13" s="82"/>
    </row>
    <row r="14" spans="1:5" x14ac:dyDescent="0.2">
      <c r="A14" s="108"/>
      <c r="B14" s="102"/>
      <c r="C14" s="208">
        <f>SUM(C10:C13)</f>
        <v>346.14000000000004</v>
      </c>
      <c r="D14" s="208">
        <f>SUM(D10:D13)</f>
        <v>346.14000000000004</v>
      </c>
      <c r="E14" s="224">
        <f>D14-C14</f>
        <v>0</v>
      </c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3"/>
  <sheetViews>
    <sheetView workbookViewId="0">
      <pane ySplit="4" topLeftCell="A5" activePane="bottomLeft" state="frozen"/>
      <selection activeCell="H40" sqref="H40"/>
      <selection pane="bottomLeft"/>
    </sheetView>
  </sheetViews>
  <sheetFormatPr defaultRowHeight="14.25" x14ac:dyDescent="0.2"/>
  <cols>
    <col min="1" max="1" width="12.625" style="92" customWidth="1"/>
    <col min="2" max="2" width="30.625" style="92" customWidth="1"/>
    <col min="3" max="5" width="10.625" style="92" customWidth="1"/>
    <col min="6" max="16384" width="9" style="92"/>
  </cols>
  <sheetData>
    <row r="1" spans="1:5" s="58" customFormat="1" x14ac:dyDescent="0.2">
      <c r="A1" s="151" t="s">
        <v>729</v>
      </c>
      <c r="B1" s="264" t="s">
        <v>8</v>
      </c>
      <c r="C1" s="264"/>
      <c r="D1" s="264"/>
      <c r="E1" s="13">
        <f>E13</f>
        <v>0</v>
      </c>
    </row>
    <row r="3" spans="1:5" ht="18.75" x14ac:dyDescent="0.2">
      <c r="A3" s="90" t="s">
        <v>0</v>
      </c>
      <c r="B3" s="91"/>
      <c r="C3" s="75"/>
      <c r="D3" s="75"/>
      <c r="E3" s="75"/>
    </row>
    <row r="4" spans="1:5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</row>
    <row r="5" spans="1:5" x14ac:dyDescent="0.2">
      <c r="A5" s="94"/>
      <c r="B5" s="95" t="s">
        <v>56</v>
      </c>
      <c r="C5" s="81">
        <v>0</v>
      </c>
      <c r="D5" s="82">
        <v>0</v>
      </c>
      <c r="E5" s="82"/>
    </row>
    <row r="6" spans="1:5" x14ac:dyDescent="0.2">
      <c r="A6" s="96">
        <v>44868</v>
      </c>
      <c r="B6" s="95" t="s">
        <v>527</v>
      </c>
      <c r="C6" s="82"/>
      <c r="D6" s="82">
        <v>179.94</v>
      </c>
      <c r="E6" s="82"/>
    </row>
    <row r="7" spans="1:5" x14ac:dyDescent="0.2">
      <c r="A7" s="96">
        <v>44868</v>
      </c>
      <c r="B7" s="95" t="s">
        <v>528</v>
      </c>
      <c r="C7" s="82"/>
      <c r="D7" s="82">
        <v>54.22</v>
      </c>
      <c r="E7" s="82"/>
    </row>
    <row r="8" spans="1:5" x14ac:dyDescent="0.2">
      <c r="A8" s="96">
        <v>44902</v>
      </c>
      <c r="B8" s="95" t="s">
        <v>614</v>
      </c>
      <c r="C8" s="82"/>
      <c r="D8" s="82">
        <v>121.19</v>
      </c>
      <c r="E8" s="82"/>
    </row>
    <row r="9" spans="1:5" x14ac:dyDescent="0.2">
      <c r="A9" s="96">
        <v>44931</v>
      </c>
      <c r="B9" s="95" t="s">
        <v>666</v>
      </c>
      <c r="C9" s="82"/>
      <c r="D9" s="82">
        <v>763.35</v>
      </c>
      <c r="E9" s="82"/>
    </row>
    <row r="10" spans="1:5" x14ac:dyDescent="0.2">
      <c r="A10" s="205"/>
      <c r="B10" s="203" t="s">
        <v>692</v>
      </c>
      <c r="C10" s="204">
        <f>SUM(C5:C9)</f>
        <v>0</v>
      </c>
      <c r="D10" s="204">
        <f>SUM(D5:D9)</f>
        <v>1118.7</v>
      </c>
      <c r="E10" s="204">
        <f>D10-C10</f>
        <v>1118.7</v>
      </c>
    </row>
    <row r="11" spans="1:5" x14ac:dyDescent="0.2">
      <c r="A11" s="96"/>
      <c r="B11" s="54" t="s">
        <v>56</v>
      </c>
      <c r="C11" s="7"/>
      <c r="D11" s="7">
        <f>E10</f>
        <v>1118.7</v>
      </c>
      <c r="E11" s="7"/>
    </row>
    <row r="12" spans="1:5" x14ac:dyDescent="0.2">
      <c r="A12" s="96">
        <v>44956</v>
      </c>
      <c r="B12" s="100" t="s">
        <v>686</v>
      </c>
      <c r="C12" s="82">
        <v>1118.7</v>
      </c>
      <c r="D12" s="82"/>
      <c r="E12" s="82"/>
    </row>
    <row r="13" spans="1:5" x14ac:dyDescent="0.2">
      <c r="A13" s="108"/>
      <c r="B13" s="102"/>
      <c r="C13" s="208">
        <f>SUM(C11:C12)</f>
        <v>1118.7</v>
      </c>
      <c r="D13" s="208">
        <f>SUM(D11:D12)</f>
        <v>1118.7</v>
      </c>
      <c r="E13" s="208">
        <f>D13-C13</f>
        <v>0</v>
      </c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33"/>
  <sheetViews>
    <sheetView workbookViewId="0">
      <pane ySplit="4" topLeftCell="A11" activePane="bottomLeft" state="frozen"/>
      <selection activeCell="H40" sqref="H40"/>
      <selection pane="bottomLeft"/>
    </sheetView>
  </sheetViews>
  <sheetFormatPr defaultRowHeight="14.25" x14ac:dyDescent="0.2"/>
  <cols>
    <col min="1" max="1" width="12.625" style="126" customWidth="1"/>
    <col min="2" max="2" width="50.125" style="126" bestFit="1" customWidth="1"/>
    <col min="3" max="5" width="10.625" style="126" customWidth="1"/>
    <col min="6" max="16384" width="9" style="126"/>
  </cols>
  <sheetData>
    <row r="1" spans="1:5" s="58" customFormat="1" x14ac:dyDescent="0.2">
      <c r="A1" s="151" t="s">
        <v>730</v>
      </c>
      <c r="B1" s="264" t="s">
        <v>8</v>
      </c>
      <c r="C1" s="264"/>
      <c r="D1" s="264"/>
      <c r="E1" s="204">
        <f>E33</f>
        <v>0</v>
      </c>
    </row>
    <row r="3" spans="1:5" ht="18.75" x14ac:dyDescent="0.2">
      <c r="A3" s="124" t="s">
        <v>0</v>
      </c>
      <c r="B3" s="125"/>
      <c r="C3" s="75"/>
      <c r="D3" s="75"/>
      <c r="E3" s="75"/>
    </row>
    <row r="4" spans="1:5" s="127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</row>
    <row r="5" spans="1:5" x14ac:dyDescent="0.2">
      <c r="A5" s="128"/>
      <c r="B5" s="129" t="s">
        <v>56</v>
      </c>
      <c r="C5" s="81">
        <v>0</v>
      </c>
      <c r="D5" s="82">
        <v>0</v>
      </c>
      <c r="E5" s="82"/>
    </row>
    <row r="6" spans="1:5" x14ac:dyDescent="0.2">
      <c r="A6" s="128">
        <v>43862</v>
      </c>
      <c r="B6" s="129" t="s">
        <v>366</v>
      </c>
      <c r="C6" s="82"/>
      <c r="D6" s="82">
        <v>51.34</v>
      </c>
      <c r="E6" s="82"/>
    </row>
    <row r="7" spans="1:5" x14ac:dyDescent="0.2">
      <c r="A7" s="128">
        <v>43983</v>
      </c>
      <c r="B7" s="129" t="s">
        <v>367</v>
      </c>
      <c r="C7" s="82"/>
      <c r="D7" s="82">
        <v>104.22</v>
      </c>
      <c r="E7" s="82"/>
    </row>
    <row r="8" spans="1:5" x14ac:dyDescent="0.2">
      <c r="A8" s="128">
        <v>44013</v>
      </c>
      <c r="B8" s="129" t="s">
        <v>368</v>
      </c>
      <c r="C8" s="82"/>
      <c r="D8" s="82">
        <v>70.739999999999995</v>
      </c>
      <c r="E8" s="82"/>
    </row>
    <row r="9" spans="1:5" x14ac:dyDescent="0.2">
      <c r="A9" s="128">
        <v>44044</v>
      </c>
      <c r="B9" s="129" t="s">
        <v>369</v>
      </c>
      <c r="C9" s="82"/>
      <c r="D9" s="82">
        <v>12.81</v>
      </c>
      <c r="E9" s="82"/>
    </row>
    <row r="10" spans="1:5" x14ac:dyDescent="0.2">
      <c r="A10" s="128">
        <v>44105</v>
      </c>
      <c r="B10" s="129" t="s">
        <v>370</v>
      </c>
      <c r="C10" s="82"/>
      <c r="D10" s="82">
        <v>39.24</v>
      </c>
      <c r="E10" s="82"/>
    </row>
    <row r="11" spans="1:5" x14ac:dyDescent="0.2">
      <c r="A11" s="128">
        <v>44136</v>
      </c>
      <c r="B11" s="129" t="s">
        <v>371</v>
      </c>
      <c r="C11" s="82"/>
      <c r="D11" s="82">
        <v>22.24</v>
      </c>
      <c r="E11" s="82"/>
    </row>
    <row r="12" spans="1:5" x14ac:dyDescent="0.2">
      <c r="A12" s="128">
        <v>44166</v>
      </c>
      <c r="B12" s="129" t="s">
        <v>372</v>
      </c>
      <c r="C12" s="82"/>
      <c r="D12" s="82">
        <v>-9.6184000000000012</v>
      </c>
      <c r="E12" s="82"/>
    </row>
    <row r="13" spans="1:5" x14ac:dyDescent="0.2">
      <c r="A13" s="130"/>
      <c r="B13" s="131" t="s">
        <v>691</v>
      </c>
      <c r="C13" s="208">
        <f>SUM(C5:C12)</f>
        <v>0</v>
      </c>
      <c r="D13" s="208">
        <f>SUM(D5:D12)</f>
        <v>290.97160000000002</v>
      </c>
      <c r="E13" s="208">
        <f>D13-C13</f>
        <v>290.97160000000002</v>
      </c>
    </row>
    <row r="14" spans="1:5" x14ac:dyDescent="0.2">
      <c r="A14" s="128"/>
      <c r="B14" s="129" t="s">
        <v>56</v>
      </c>
      <c r="C14" s="82"/>
      <c r="D14" s="82">
        <v>290.97160000000002</v>
      </c>
      <c r="E14" s="82"/>
    </row>
    <row r="15" spans="1:5" x14ac:dyDescent="0.2">
      <c r="A15" s="128">
        <v>44197</v>
      </c>
      <c r="B15" s="129" t="s">
        <v>373</v>
      </c>
      <c r="C15" s="82"/>
      <c r="D15" s="82">
        <v>43.578400000000002</v>
      </c>
      <c r="E15" s="82"/>
    </row>
    <row r="16" spans="1:5" x14ac:dyDescent="0.2">
      <c r="A16" s="128">
        <v>44287</v>
      </c>
      <c r="B16" s="129" t="s">
        <v>374</v>
      </c>
      <c r="C16" s="82"/>
      <c r="D16" s="82">
        <v>23.046399999999998</v>
      </c>
      <c r="E16" s="82"/>
    </row>
    <row r="17" spans="1:5" x14ac:dyDescent="0.2">
      <c r="A17" s="128">
        <v>44317</v>
      </c>
      <c r="B17" s="129" t="s">
        <v>375</v>
      </c>
      <c r="C17" s="82"/>
      <c r="D17" s="82">
        <v>23.450399999999998</v>
      </c>
      <c r="E17" s="82"/>
    </row>
    <row r="18" spans="1:5" x14ac:dyDescent="0.2">
      <c r="A18" s="128">
        <v>44348</v>
      </c>
      <c r="B18" s="129" t="s">
        <v>376</v>
      </c>
      <c r="C18" s="82"/>
      <c r="D18" s="82">
        <v>15.1928</v>
      </c>
      <c r="E18" s="82"/>
    </row>
    <row r="19" spans="1:5" x14ac:dyDescent="0.2">
      <c r="A19" s="128">
        <v>44378</v>
      </c>
      <c r="B19" s="132" t="s">
        <v>377</v>
      </c>
      <c r="C19" s="82"/>
      <c r="D19" s="82">
        <v>13.179200000000002</v>
      </c>
      <c r="E19" s="82"/>
    </row>
    <row r="20" spans="1:5" x14ac:dyDescent="0.2">
      <c r="A20" s="128">
        <v>44409</v>
      </c>
      <c r="B20" s="132" t="s">
        <v>378</v>
      </c>
      <c r="C20" s="82"/>
      <c r="D20" s="82">
        <v>18.1952</v>
      </c>
      <c r="E20" s="82"/>
    </row>
    <row r="21" spans="1:5" x14ac:dyDescent="0.2">
      <c r="A21" s="128">
        <v>44440</v>
      </c>
      <c r="B21" s="132" t="s">
        <v>379</v>
      </c>
      <c r="C21" s="82"/>
      <c r="D21" s="82">
        <v>59.843199999999996</v>
      </c>
      <c r="E21" s="82"/>
    </row>
    <row r="22" spans="1:5" x14ac:dyDescent="0.2">
      <c r="A22" s="128">
        <v>44470</v>
      </c>
      <c r="B22" s="132" t="s">
        <v>380</v>
      </c>
      <c r="C22" s="82"/>
      <c r="D22" s="82">
        <v>65.477599999999995</v>
      </c>
      <c r="E22" s="82"/>
    </row>
    <row r="23" spans="1:5" x14ac:dyDescent="0.2">
      <c r="A23" s="128">
        <v>44531</v>
      </c>
      <c r="B23" s="132" t="s">
        <v>381</v>
      </c>
      <c r="C23" s="82"/>
      <c r="D23" s="82">
        <v>31.215199999999999</v>
      </c>
      <c r="E23" s="82"/>
    </row>
    <row r="24" spans="1:5" x14ac:dyDescent="0.2">
      <c r="A24" s="130"/>
      <c r="B24" s="131" t="s">
        <v>143</v>
      </c>
      <c r="C24" s="208">
        <f>SUM(C14:C23)</f>
        <v>0</v>
      </c>
      <c r="D24" s="208">
        <f>SUM(D14:D23)</f>
        <v>584.15</v>
      </c>
      <c r="E24" s="208">
        <f>D24-C24</f>
        <v>584.15</v>
      </c>
    </row>
    <row r="25" spans="1:5" x14ac:dyDescent="0.2">
      <c r="A25" s="133"/>
      <c r="B25" s="129" t="s">
        <v>56</v>
      </c>
      <c r="C25" s="82"/>
      <c r="D25" s="82">
        <v>584.15</v>
      </c>
      <c r="E25" s="82"/>
    </row>
    <row r="26" spans="1:5" x14ac:dyDescent="0.2">
      <c r="A26" s="133">
        <v>44601</v>
      </c>
      <c r="B26" s="123" t="s">
        <v>382</v>
      </c>
      <c r="C26" s="82"/>
      <c r="D26" s="82">
        <v>481.03</v>
      </c>
      <c r="E26" s="82"/>
    </row>
    <row r="27" spans="1:5" x14ac:dyDescent="0.2">
      <c r="A27" s="133">
        <v>44664</v>
      </c>
      <c r="B27" s="123" t="s">
        <v>383</v>
      </c>
      <c r="C27" s="82"/>
      <c r="D27" s="82">
        <v>125.5</v>
      </c>
      <c r="E27" s="82"/>
    </row>
    <row r="28" spans="1:5" x14ac:dyDescent="0.2">
      <c r="A28" s="133">
        <v>44680</v>
      </c>
      <c r="B28" s="123" t="s">
        <v>165</v>
      </c>
      <c r="C28" s="82"/>
      <c r="D28" s="82">
        <v>9.01</v>
      </c>
      <c r="E28" s="82"/>
    </row>
    <row r="29" spans="1:5" x14ac:dyDescent="0.2">
      <c r="A29" s="96">
        <v>44687</v>
      </c>
      <c r="B29" s="134" t="s">
        <v>384</v>
      </c>
      <c r="C29" s="82"/>
      <c r="D29" s="82">
        <v>48.120000000000005</v>
      </c>
      <c r="E29" s="82"/>
    </row>
    <row r="30" spans="1:5" x14ac:dyDescent="0.2">
      <c r="A30" s="133">
        <v>44747</v>
      </c>
      <c r="B30" s="123" t="s">
        <v>385</v>
      </c>
      <c r="C30" s="82"/>
      <c r="D30" s="82">
        <v>222.11</v>
      </c>
      <c r="E30" s="82"/>
    </row>
    <row r="31" spans="1:5" x14ac:dyDescent="0.2">
      <c r="A31" s="133">
        <v>44810</v>
      </c>
      <c r="B31" s="123" t="s">
        <v>476</v>
      </c>
      <c r="C31" s="82"/>
      <c r="D31" s="82">
        <v>433.46</v>
      </c>
      <c r="E31" s="82"/>
    </row>
    <row r="32" spans="1:5" x14ac:dyDescent="0.2">
      <c r="A32" s="133">
        <v>44893</v>
      </c>
      <c r="B32" s="123" t="s">
        <v>557</v>
      </c>
      <c r="C32" s="82">
        <v>1903.38</v>
      </c>
      <c r="D32" s="82"/>
      <c r="E32" s="82"/>
    </row>
    <row r="33" spans="1:5" x14ac:dyDescent="0.2">
      <c r="A33" s="135"/>
      <c r="B33" s="131" t="s">
        <v>693</v>
      </c>
      <c r="C33" s="208">
        <f>SUM(C25:C32)</f>
        <v>1903.38</v>
      </c>
      <c r="D33" s="208">
        <f>SUM(D25:D32)</f>
        <v>1903.38</v>
      </c>
      <c r="E33" s="208">
        <f>D33-C33</f>
        <v>0</v>
      </c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8"/>
  <sheetViews>
    <sheetView workbookViewId="0">
      <pane ySplit="4" topLeftCell="A5" activePane="bottomLeft" state="frozen"/>
      <selection pane="bottomLeft"/>
    </sheetView>
  </sheetViews>
  <sheetFormatPr defaultRowHeight="14.25" x14ac:dyDescent="0.2"/>
  <cols>
    <col min="1" max="1" width="12.625" style="92" customWidth="1"/>
    <col min="2" max="2" width="38.125" style="92" bestFit="1" customWidth="1"/>
    <col min="3" max="5" width="10.625" style="92" customWidth="1"/>
    <col min="6" max="6" width="9" style="92"/>
    <col min="7" max="7" width="12.625" style="92" customWidth="1"/>
    <col min="8" max="8" width="58.125" style="92" customWidth="1"/>
    <col min="9" max="11" width="10.625" style="92" customWidth="1"/>
    <col min="12" max="16384" width="9" style="92"/>
  </cols>
  <sheetData>
    <row r="1" spans="1:12" s="58" customFormat="1" x14ac:dyDescent="0.2">
      <c r="A1" s="151" t="s">
        <v>209</v>
      </c>
      <c r="B1" s="264" t="s">
        <v>8</v>
      </c>
      <c r="C1" s="264"/>
      <c r="D1" s="264"/>
      <c r="E1" s="204">
        <f>E28+K9</f>
        <v>0</v>
      </c>
    </row>
    <row r="3" spans="1:12" ht="18.75" x14ac:dyDescent="0.2">
      <c r="A3" s="90" t="s">
        <v>0</v>
      </c>
      <c r="B3" s="91"/>
      <c r="C3" s="75"/>
      <c r="D3" s="75"/>
      <c r="E3" s="75"/>
      <c r="G3" s="90" t="s">
        <v>21</v>
      </c>
      <c r="H3" s="91"/>
      <c r="I3" s="75"/>
      <c r="J3" s="75"/>
      <c r="K3" s="75"/>
    </row>
    <row r="4" spans="1:12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  <c r="G4" s="77" t="s">
        <v>1</v>
      </c>
      <c r="H4" s="77" t="s">
        <v>2</v>
      </c>
      <c r="I4" s="77" t="s">
        <v>3</v>
      </c>
      <c r="J4" s="77" t="s">
        <v>4</v>
      </c>
      <c r="K4" s="77" t="s">
        <v>5</v>
      </c>
    </row>
    <row r="5" spans="1:12" x14ac:dyDescent="0.2">
      <c r="A5" s="96"/>
      <c r="B5" s="95" t="s">
        <v>41</v>
      </c>
      <c r="C5" s="81">
        <v>0</v>
      </c>
      <c r="D5" s="82">
        <v>0</v>
      </c>
      <c r="E5" s="82"/>
      <c r="G5" s="94"/>
      <c r="H5" s="95" t="s">
        <v>42</v>
      </c>
      <c r="I5" s="81">
        <v>0</v>
      </c>
      <c r="J5" s="82">
        <v>0</v>
      </c>
      <c r="K5" s="82"/>
    </row>
    <row r="6" spans="1:12" ht="28.5" x14ac:dyDescent="0.2">
      <c r="A6" s="96">
        <v>44256</v>
      </c>
      <c r="B6" s="95" t="s">
        <v>76</v>
      </c>
      <c r="C6" s="81"/>
      <c r="D6" s="82">
        <v>42.690000000000005</v>
      </c>
      <c r="E6" s="82"/>
      <c r="G6" s="96">
        <v>44677</v>
      </c>
      <c r="H6" s="103" t="s">
        <v>168</v>
      </c>
      <c r="I6" s="82">
        <v>2000</v>
      </c>
      <c r="J6" s="82"/>
      <c r="K6" s="82"/>
    </row>
    <row r="7" spans="1:12" x14ac:dyDescent="0.2">
      <c r="A7" s="96">
        <v>44351</v>
      </c>
      <c r="B7" s="95" t="s">
        <v>33</v>
      </c>
      <c r="C7" s="81">
        <v>180.74</v>
      </c>
      <c r="D7" s="82"/>
      <c r="E7" s="82"/>
      <c r="G7" s="96">
        <v>44742.000497685185</v>
      </c>
      <c r="H7" s="100" t="s">
        <v>176</v>
      </c>
      <c r="I7" s="82"/>
      <c r="J7" s="82">
        <v>1699.3</v>
      </c>
      <c r="K7" s="82"/>
    </row>
    <row r="8" spans="1:12" x14ac:dyDescent="0.2">
      <c r="A8" s="96">
        <v>44348</v>
      </c>
      <c r="B8" s="95" t="s">
        <v>67</v>
      </c>
      <c r="C8" s="81"/>
      <c r="D8" s="82">
        <v>138.047</v>
      </c>
      <c r="E8" s="82"/>
      <c r="G8" s="96">
        <v>44773</v>
      </c>
      <c r="H8" s="165" t="s">
        <v>437</v>
      </c>
      <c r="I8" s="82"/>
      <c r="J8" s="82">
        <v>300.7</v>
      </c>
      <c r="K8" s="82"/>
    </row>
    <row r="9" spans="1:12" x14ac:dyDescent="0.2">
      <c r="A9" s="96">
        <v>44348</v>
      </c>
      <c r="B9" s="95" t="s">
        <v>87</v>
      </c>
      <c r="C9" s="81"/>
      <c r="D9" s="82">
        <v>636.35400000000004</v>
      </c>
      <c r="E9" s="82"/>
      <c r="F9" s="209"/>
      <c r="G9" s="102"/>
      <c r="H9" s="131" t="s">
        <v>693</v>
      </c>
      <c r="I9" s="208">
        <f>SUM(I5:I8)</f>
        <v>2000</v>
      </c>
      <c r="J9" s="208">
        <f>SUM(J5:J8)</f>
        <v>2000</v>
      </c>
      <c r="K9" s="208">
        <f>J9-I9</f>
        <v>0</v>
      </c>
      <c r="L9" s="209"/>
    </row>
    <row r="10" spans="1:12" x14ac:dyDescent="0.2">
      <c r="A10" s="96">
        <v>44354</v>
      </c>
      <c r="B10" s="95" t="s">
        <v>33</v>
      </c>
      <c r="C10" s="81">
        <v>636.35400000000004</v>
      </c>
      <c r="D10" s="82"/>
      <c r="E10" s="82"/>
    </row>
    <row r="11" spans="1:12" x14ac:dyDescent="0.2">
      <c r="A11" s="96">
        <v>44348</v>
      </c>
      <c r="B11" s="95" t="s">
        <v>88</v>
      </c>
      <c r="C11" s="81"/>
      <c r="D11" s="82">
        <v>45.298000000000002</v>
      </c>
      <c r="E11" s="82"/>
    </row>
    <row r="12" spans="1:12" x14ac:dyDescent="0.2">
      <c r="A12" s="96">
        <v>44409</v>
      </c>
      <c r="B12" s="95" t="s">
        <v>69</v>
      </c>
      <c r="C12" s="81"/>
      <c r="D12" s="82">
        <v>22.000000000000004</v>
      </c>
      <c r="E12" s="82"/>
    </row>
    <row r="13" spans="1:12" x14ac:dyDescent="0.2">
      <c r="A13" s="96">
        <v>44467</v>
      </c>
      <c r="B13" s="95" t="s">
        <v>43</v>
      </c>
      <c r="C13" s="81">
        <v>1.1200000000000001</v>
      </c>
      <c r="D13" s="82"/>
      <c r="E13" s="82"/>
    </row>
    <row r="14" spans="1:12" x14ac:dyDescent="0.2">
      <c r="A14" s="96">
        <v>44440</v>
      </c>
      <c r="B14" s="95" t="s">
        <v>70</v>
      </c>
      <c r="C14" s="82"/>
      <c r="D14" s="82">
        <v>43.218000000000004</v>
      </c>
      <c r="E14" s="82"/>
    </row>
    <row r="15" spans="1:12" x14ac:dyDescent="0.2">
      <c r="A15" s="96">
        <v>44470</v>
      </c>
      <c r="B15" s="95" t="s">
        <v>71</v>
      </c>
      <c r="C15" s="82"/>
      <c r="D15" s="82">
        <v>10.147200000000002</v>
      </c>
      <c r="E15" s="82"/>
    </row>
    <row r="16" spans="1:12" x14ac:dyDescent="0.2">
      <c r="A16" s="96">
        <v>44501</v>
      </c>
      <c r="B16" s="95" t="s">
        <v>72</v>
      </c>
      <c r="C16" s="82"/>
      <c r="D16" s="82">
        <v>45.472000000000001</v>
      </c>
      <c r="E16" s="82"/>
    </row>
    <row r="17" spans="1:12" s="209" customFormat="1" x14ac:dyDescent="0.2">
      <c r="A17" s="207"/>
      <c r="B17" s="102" t="s">
        <v>143</v>
      </c>
      <c r="C17" s="208">
        <f>SUM(C5:C16)</f>
        <v>818.21400000000006</v>
      </c>
      <c r="D17" s="208">
        <f>SUM(D5:D16)</f>
        <v>983.22619999999995</v>
      </c>
      <c r="E17" s="208">
        <f>D17-C17</f>
        <v>165.01219999999989</v>
      </c>
      <c r="F17" s="92"/>
      <c r="G17" s="92"/>
      <c r="H17" s="92"/>
      <c r="I17" s="92"/>
      <c r="J17" s="92"/>
      <c r="K17" s="92"/>
      <c r="L17" s="92"/>
    </row>
    <row r="18" spans="1:12" x14ac:dyDescent="0.2">
      <c r="A18" s="96"/>
      <c r="B18" s="95" t="s">
        <v>41</v>
      </c>
      <c r="C18" s="82"/>
      <c r="D18" s="82">
        <v>165.01219999999989</v>
      </c>
      <c r="E18" s="82"/>
    </row>
    <row r="19" spans="1:12" x14ac:dyDescent="0.2">
      <c r="A19" s="96">
        <v>44602</v>
      </c>
      <c r="B19" s="100" t="s">
        <v>18</v>
      </c>
      <c r="C19" s="82"/>
      <c r="D19" s="82">
        <v>432.98</v>
      </c>
      <c r="E19" s="82"/>
    </row>
    <row r="20" spans="1:12" x14ac:dyDescent="0.2">
      <c r="A20" s="96">
        <v>44627</v>
      </c>
      <c r="B20" s="100" t="s">
        <v>15</v>
      </c>
      <c r="C20" s="82"/>
      <c r="D20" s="82">
        <v>116.98</v>
      </c>
      <c r="E20" s="82"/>
    </row>
    <row r="21" spans="1:12" x14ac:dyDescent="0.2">
      <c r="A21" s="96">
        <v>44664</v>
      </c>
      <c r="B21" s="100" t="s">
        <v>19</v>
      </c>
      <c r="C21" s="82"/>
      <c r="D21" s="82">
        <v>390.46</v>
      </c>
      <c r="E21" s="82"/>
    </row>
    <row r="22" spans="1:12" x14ac:dyDescent="0.2">
      <c r="A22" s="105">
        <v>44713</v>
      </c>
      <c r="B22" s="100" t="s">
        <v>163</v>
      </c>
      <c r="C22" s="82"/>
      <c r="D22" s="82">
        <v>71.114399999999989</v>
      </c>
      <c r="E22" s="82"/>
    </row>
    <row r="23" spans="1:12" x14ac:dyDescent="0.2">
      <c r="A23" s="105">
        <v>44729</v>
      </c>
      <c r="B23" s="113" t="s">
        <v>204</v>
      </c>
      <c r="C23" s="82"/>
      <c r="D23" s="82">
        <v>-7.8336000000000006</v>
      </c>
      <c r="E23" s="82"/>
    </row>
    <row r="24" spans="1:12" x14ac:dyDescent="0.2">
      <c r="A24" s="105">
        <v>44747</v>
      </c>
      <c r="B24" s="113" t="s">
        <v>188</v>
      </c>
      <c r="C24" s="82"/>
      <c r="D24" s="82">
        <v>21.9</v>
      </c>
      <c r="E24" s="82"/>
    </row>
    <row r="25" spans="1:12" x14ac:dyDescent="0.2">
      <c r="A25" s="105">
        <v>44747</v>
      </c>
      <c r="B25" s="113" t="s">
        <v>205</v>
      </c>
      <c r="C25" s="82">
        <v>736.67</v>
      </c>
      <c r="D25" s="82"/>
      <c r="E25" s="82"/>
    </row>
    <row r="26" spans="1:12" x14ac:dyDescent="0.2">
      <c r="A26" s="105">
        <v>44773</v>
      </c>
      <c r="B26" s="113" t="s">
        <v>437</v>
      </c>
      <c r="C26" s="82">
        <v>300.7</v>
      </c>
      <c r="D26" s="82"/>
      <c r="E26" s="82"/>
    </row>
    <row r="27" spans="1:12" x14ac:dyDescent="0.2">
      <c r="A27" s="105">
        <v>44773</v>
      </c>
      <c r="B27" s="165" t="s">
        <v>438</v>
      </c>
      <c r="C27" s="82">
        <v>153.24300000000017</v>
      </c>
      <c r="D27" s="82"/>
      <c r="E27" s="82"/>
    </row>
    <row r="28" spans="1:12" x14ac:dyDescent="0.2">
      <c r="A28" s="108"/>
      <c r="B28" s="131" t="s">
        <v>693</v>
      </c>
      <c r="C28" s="208">
        <f>SUM(C18:C27)</f>
        <v>1190.6130000000001</v>
      </c>
      <c r="D28" s="208">
        <f>SUM(D18:D27)</f>
        <v>1190.6130000000001</v>
      </c>
      <c r="E28" s="208">
        <f>D28-C28</f>
        <v>0</v>
      </c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7"/>
  <sheetViews>
    <sheetView workbookViewId="0">
      <pane ySplit="4" topLeftCell="A8" activePane="bottomLeft" state="frozen"/>
      <selection pane="bottomLeft"/>
    </sheetView>
  </sheetViews>
  <sheetFormatPr defaultColWidth="9" defaultRowHeight="14.25" x14ac:dyDescent="0.2"/>
  <cols>
    <col min="1" max="1" width="12.625" style="92" customWidth="1"/>
    <col min="2" max="2" width="34.375" style="92" customWidth="1"/>
    <col min="3" max="5" width="10.625" style="92" customWidth="1"/>
    <col min="6" max="16384" width="9" style="92"/>
  </cols>
  <sheetData>
    <row r="1" spans="1:5" s="106" customFormat="1" x14ac:dyDescent="0.2">
      <c r="A1" s="151" t="s">
        <v>731</v>
      </c>
      <c r="B1" s="267" t="s">
        <v>8</v>
      </c>
      <c r="C1" s="267"/>
      <c r="D1" s="267"/>
      <c r="E1" s="204">
        <f>E17</f>
        <v>0</v>
      </c>
    </row>
    <row r="3" spans="1:5" ht="18.75" x14ac:dyDescent="0.2">
      <c r="A3" s="90" t="s">
        <v>133</v>
      </c>
      <c r="B3" s="91"/>
      <c r="C3" s="75"/>
      <c r="D3" s="75"/>
      <c r="E3" s="75"/>
    </row>
    <row r="4" spans="1:5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</row>
    <row r="5" spans="1:5" x14ac:dyDescent="0.2">
      <c r="A5" s="104"/>
      <c r="B5" s="100" t="s">
        <v>56</v>
      </c>
      <c r="C5" s="82">
        <v>0</v>
      </c>
      <c r="D5" s="82">
        <v>0</v>
      </c>
      <c r="E5" s="82"/>
    </row>
    <row r="6" spans="1:5" x14ac:dyDescent="0.2">
      <c r="A6" s="96">
        <v>44378</v>
      </c>
      <c r="B6" s="100" t="s">
        <v>68</v>
      </c>
      <c r="C6" s="82"/>
      <c r="D6" s="82">
        <v>14.39</v>
      </c>
      <c r="E6" s="82"/>
    </row>
    <row r="7" spans="1:5" x14ac:dyDescent="0.2">
      <c r="A7" s="96">
        <v>44470</v>
      </c>
      <c r="B7" s="100" t="s">
        <v>71</v>
      </c>
      <c r="C7" s="82"/>
      <c r="D7" s="82">
        <v>39.71</v>
      </c>
      <c r="E7" s="82"/>
    </row>
    <row r="8" spans="1:5" x14ac:dyDescent="0.2">
      <c r="A8" s="96">
        <v>44531</v>
      </c>
      <c r="B8" s="100" t="s">
        <v>73</v>
      </c>
      <c r="C8" s="82"/>
      <c r="D8" s="82">
        <v>112.44</v>
      </c>
      <c r="E8" s="82"/>
    </row>
    <row r="9" spans="1:5" x14ac:dyDescent="0.2">
      <c r="A9" s="108"/>
      <c r="B9" s="102" t="s">
        <v>143</v>
      </c>
      <c r="C9" s="208">
        <f>SUM(C5:C8)</f>
        <v>0</v>
      </c>
      <c r="D9" s="208">
        <f>SUM(D5:D8)</f>
        <v>166.54</v>
      </c>
      <c r="E9" s="208">
        <f>D9-C9</f>
        <v>166.54</v>
      </c>
    </row>
    <row r="10" spans="1:5" x14ac:dyDescent="0.2">
      <c r="A10" s="96"/>
      <c r="B10" s="100" t="s">
        <v>56</v>
      </c>
      <c r="C10" s="82"/>
      <c r="D10" s="82">
        <v>166.54</v>
      </c>
      <c r="E10" s="82"/>
    </row>
    <row r="11" spans="1:5" x14ac:dyDescent="0.2">
      <c r="A11" s="96">
        <v>44602</v>
      </c>
      <c r="B11" s="95" t="s">
        <v>18</v>
      </c>
      <c r="C11" s="82"/>
      <c r="D11" s="82">
        <v>57.96</v>
      </c>
      <c r="E11" s="82"/>
    </row>
    <row r="12" spans="1:5" x14ac:dyDescent="0.2">
      <c r="A12" s="96">
        <v>44623</v>
      </c>
      <c r="B12" s="95" t="s">
        <v>15</v>
      </c>
      <c r="C12" s="82"/>
      <c r="D12" s="82">
        <v>110.93</v>
      </c>
      <c r="E12" s="82"/>
    </row>
    <row r="13" spans="1:5" x14ac:dyDescent="0.2">
      <c r="A13" s="96">
        <v>44664</v>
      </c>
      <c r="B13" s="95" t="s">
        <v>19</v>
      </c>
      <c r="C13" s="82"/>
      <c r="D13" s="82">
        <v>523.58000000000004</v>
      </c>
      <c r="E13" s="82"/>
    </row>
    <row r="14" spans="1:5" x14ac:dyDescent="0.2">
      <c r="A14" s="96">
        <v>44687</v>
      </c>
      <c r="B14" s="95" t="s">
        <v>126</v>
      </c>
      <c r="C14" s="82"/>
      <c r="D14" s="82">
        <v>150.9</v>
      </c>
      <c r="E14" s="82"/>
    </row>
    <row r="15" spans="1:5" x14ac:dyDescent="0.2">
      <c r="A15" s="96">
        <v>44707</v>
      </c>
      <c r="B15" s="95" t="s">
        <v>169</v>
      </c>
      <c r="C15" s="82"/>
      <c r="D15" s="82">
        <v>148.46</v>
      </c>
      <c r="E15" s="82"/>
    </row>
    <row r="16" spans="1:5" x14ac:dyDescent="0.2">
      <c r="A16" s="96">
        <v>44708</v>
      </c>
      <c r="B16" s="100" t="s">
        <v>170</v>
      </c>
      <c r="C16" s="82">
        <v>1158.3699999999999</v>
      </c>
      <c r="D16" s="82"/>
      <c r="E16" s="82"/>
    </row>
    <row r="17" spans="1:5" x14ac:dyDescent="0.2">
      <c r="A17" s="108"/>
      <c r="B17" s="131" t="s">
        <v>693</v>
      </c>
      <c r="C17" s="208">
        <f>SUM(C10:C16)</f>
        <v>1158.3699999999999</v>
      </c>
      <c r="D17" s="208">
        <f>SUM(D10:D16)</f>
        <v>1158.3699999999999</v>
      </c>
      <c r="E17" s="208">
        <f>D17-C17</f>
        <v>0</v>
      </c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27"/>
  <sheetViews>
    <sheetView workbookViewId="0">
      <pane ySplit="4" topLeftCell="A5" activePane="bottomLeft" state="frozen"/>
      <selection pane="bottomLeft"/>
    </sheetView>
  </sheetViews>
  <sheetFormatPr defaultRowHeight="14.25" x14ac:dyDescent="0.2"/>
  <cols>
    <col min="1" max="1" width="12.625" style="92" customWidth="1"/>
    <col min="2" max="2" width="30.625" style="92" customWidth="1"/>
    <col min="3" max="5" width="10.625" style="92" customWidth="1"/>
    <col min="6" max="6" width="10.25" style="92" bestFit="1" customWidth="1"/>
    <col min="7" max="7" width="28" style="92" bestFit="1" customWidth="1"/>
    <col min="8" max="8" width="7.5" style="92" bestFit="1" customWidth="1"/>
    <col min="9" max="9" width="9.5" style="92" bestFit="1" customWidth="1"/>
    <col min="10" max="16384" width="9" style="92"/>
  </cols>
  <sheetData>
    <row r="1" spans="1:5" s="89" customFormat="1" x14ac:dyDescent="0.2">
      <c r="A1" s="151" t="s">
        <v>732</v>
      </c>
      <c r="B1" s="268" t="s">
        <v>8</v>
      </c>
      <c r="C1" s="268"/>
      <c r="D1" s="268"/>
      <c r="E1" s="204">
        <f>E27</f>
        <v>0</v>
      </c>
    </row>
    <row r="3" spans="1:5" ht="18.75" x14ac:dyDescent="0.2">
      <c r="A3" s="90" t="s">
        <v>0</v>
      </c>
      <c r="B3" s="91"/>
      <c r="C3" s="75"/>
      <c r="D3" s="75"/>
      <c r="E3" s="75"/>
    </row>
    <row r="4" spans="1:5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</row>
    <row r="5" spans="1:5" x14ac:dyDescent="0.2">
      <c r="A5" s="94"/>
      <c r="B5" s="95" t="s">
        <v>41</v>
      </c>
      <c r="C5" s="81">
        <v>0</v>
      </c>
      <c r="D5" s="81">
        <v>0</v>
      </c>
      <c r="E5" s="82"/>
    </row>
    <row r="6" spans="1:5" x14ac:dyDescent="0.2">
      <c r="A6" s="96">
        <v>44440</v>
      </c>
      <c r="B6" s="95" t="s">
        <v>70</v>
      </c>
      <c r="C6" s="82"/>
      <c r="D6" s="82">
        <v>793.91899999999998</v>
      </c>
      <c r="E6" s="82"/>
    </row>
    <row r="7" spans="1:5" x14ac:dyDescent="0.2">
      <c r="A7" s="96">
        <v>44480</v>
      </c>
      <c r="B7" s="95" t="s">
        <v>33</v>
      </c>
      <c r="C7" s="82">
        <v>793.92</v>
      </c>
      <c r="D7" s="82"/>
      <c r="E7" s="82"/>
    </row>
    <row r="8" spans="1:5" x14ac:dyDescent="0.2">
      <c r="A8" s="96">
        <v>44470</v>
      </c>
      <c r="B8" s="95" t="s">
        <v>71</v>
      </c>
      <c r="C8" s="82"/>
      <c r="D8" s="82">
        <v>96.850000000000009</v>
      </c>
      <c r="E8" s="82"/>
    </row>
    <row r="9" spans="1:5" x14ac:dyDescent="0.2">
      <c r="A9" s="96">
        <v>44501</v>
      </c>
      <c r="B9" s="95" t="s">
        <v>72</v>
      </c>
      <c r="C9" s="82"/>
      <c r="D9" s="82">
        <v>414.702</v>
      </c>
      <c r="E9" s="82"/>
    </row>
    <row r="10" spans="1:5" x14ac:dyDescent="0.2">
      <c r="A10" s="96">
        <v>44531</v>
      </c>
      <c r="B10" s="95" t="s">
        <v>73</v>
      </c>
      <c r="C10" s="82"/>
      <c r="D10" s="82">
        <v>162.285</v>
      </c>
      <c r="E10" s="82"/>
    </row>
    <row r="11" spans="1:5" x14ac:dyDescent="0.2">
      <c r="A11" s="101"/>
      <c r="B11" s="102" t="s">
        <v>143</v>
      </c>
      <c r="C11" s="208">
        <f>SUM(C5:C10)</f>
        <v>793.92</v>
      </c>
      <c r="D11" s="208">
        <f>SUM(D5:D10)</f>
        <v>1467.7560000000001</v>
      </c>
      <c r="E11" s="208">
        <f>D11-C11</f>
        <v>673.83600000000013</v>
      </c>
    </row>
    <row r="12" spans="1:5" x14ac:dyDescent="0.2">
      <c r="A12" s="96"/>
      <c r="B12" s="95" t="s">
        <v>41</v>
      </c>
      <c r="C12" s="82"/>
      <c r="D12" s="82">
        <v>673.84</v>
      </c>
      <c r="E12" s="82"/>
    </row>
    <row r="13" spans="1:5" x14ac:dyDescent="0.2">
      <c r="A13" s="96">
        <v>44602</v>
      </c>
      <c r="B13" s="100" t="s">
        <v>45</v>
      </c>
      <c r="C13" s="82">
        <v>600</v>
      </c>
      <c r="D13" s="82"/>
      <c r="E13" s="82"/>
    </row>
    <row r="14" spans="1:5" x14ac:dyDescent="0.2">
      <c r="A14" s="96">
        <v>44603</v>
      </c>
      <c r="B14" s="100" t="s">
        <v>18</v>
      </c>
      <c r="C14" s="82"/>
      <c r="D14" s="82">
        <v>287.39</v>
      </c>
      <c r="E14" s="82"/>
    </row>
    <row r="15" spans="1:5" x14ac:dyDescent="0.2">
      <c r="A15" s="96">
        <v>44624</v>
      </c>
      <c r="B15" s="100" t="s">
        <v>44</v>
      </c>
      <c r="C15" s="82"/>
      <c r="D15" s="82">
        <v>173.92</v>
      </c>
      <c r="E15" s="82"/>
    </row>
    <row r="16" spans="1:5" x14ac:dyDescent="0.2">
      <c r="A16" s="96">
        <v>44623</v>
      </c>
      <c r="B16" s="100" t="s">
        <v>15</v>
      </c>
      <c r="C16" s="82"/>
      <c r="D16" s="82">
        <v>681.75</v>
      </c>
      <c r="E16" s="82"/>
    </row>
    <row r="17" spans="1:5" x14ac:dyDescent="0.2">
      <c r="A17" s="96">
        <v>44624</v>
      </c>
      <c r="B17" s="100" t="s">
        <v>46</v>
      </c>
      <c r="C17" s="82">
        <v>500</v>
      </c>
      <c r="D17" s="82"/>
      <c r="E17" s="82"/>
    </row>
    <row r="18" spans="1:5" x14ac:dyDescent="0.2">
      <c r="A18" s="105">
        <v>44652</v>
      </c>
      <c r="B18" s="106" t="s">
        <v>47</v>
      </c>
      <c r="C18" s="82">
        <v>500</v>
      </c>
      <c r="D18" s="82"/>
      <c r="E18" s="82"/>
    </row>
    <row r="19" spans="1:5" x14ac:dyDescent="0.2">
      <c r="A19" s="105">
        <v>44652</v>
      </c>
      <c r="B19" s="106" t="s">
        <v>48</v>
      </c>
      <c r="C19" s="82">
        <v>500</v>
      </c>
      <c r="D19" s="82"/>
      <c r="E19" s="82"/>
    </row>
    <row r="20" spans="1:5" x14ac:dyDescent="0.2">
      <c r="A20" s="96">
        <v>44664</v>
      </c>
      <c r="B20" s="100" t="s">
        <v>19</v>
      </c>
      <c r="C20" s="82"/>
      <c r="D20" s="82">
        <v>632.35</v>
      </c>
      <c r="E20" s="82"/>
    </row>
    <row r="21" spans="1:5" x14ac:dyDescent="0.2">
      <c r="A21" s="96">
        <v>44687</v>
      </c>
      <c r="B21" s="100" t="s">
        <v>126</v>
      </c>
      <c r="C21" s="82"/>
      <c r="D21" s="82">
        <v>32.83</v>
      </c>
      <c r="E21" s="82"/>
    </row>
    <row r="22" spans="1:5" x14ac:dyDescent="0.2">
      <c r="A22" s="105">
        <v>44684</v>
      </c>
      <c r="B22" s="165" t="s">
        <v>179</v>
      </c>
      <c r="C22" s="82"/>
      <c r="D22" s="82">
        <v>26.1</v>
      </c>
      <c r="E22" s="82"/>
    </row>
    <row r="23" spans="1:5" x14ac:dyDescent="0.2">
      <c r="A23" s="105">
        <v>44705</v>
      </c>
      <c r="B23" s="165" t="s">
        <v>171</v>
      </c>
      <c r="C23" s="82"/>
      <c r="D23" s="82">
        <v>371.17</v>
      </c>
      <c r="E23" s="82"/>
    </row>
    <row r="24" spans="1:5" x14ac:dyDescent="0.2">
      <c r="A24" s="105">
        <v>44707</v>
      </c>
      <c r="B24" s="165" t="s">
        <v>172</v>
      </c>
      <c r="C24" s="82">
        <v>779.35</v>
      </c>
      <c r="D24" s="82"/>
      <c r="E24" s="82"/>
    </row>
    <row r="25" spans="1:5" x14ac:dyDescent="0.2">
      <c r="A25" s="105">
        <v>44753</v>
      </c>
      <c r="B25" s="165" t="s">
        <v>180</v>
      </c>
      <c r="C25" s="82"/>
      <c r="D25" s="82">
        <v>439.05</v>
      </c>
      <c r="E25" s="82"/>
    </row>
    <row r="26" spans="1:5" x14ac:dyDescent="0.2">
      <c r="A26" s="105">
        <v>44754</v>
      </c>
      <c r="B26" s="100" t="s">
        <v>181</v>
      </c>
      <c r="C26" s="82">
        <v>439.05</v>
      </c>
      <c r="D26" s="82"/>
      <c r="E26" s="82"/>
    </row>
    <row r="27" spans="1:5" x14ac:dyDescent="0.2">
      <c r="A27" s="108"/>
      <c r="B27" s="131" t="s">
        <v>693</v>
      </c>
      <c r="C27" s="208">
        <f>SUM(C12:C26)</f>
        <v>3318.4</v>
      </c>
      <c r="D27" s="208">
        <f>SUM(D12:D26)</f>
        <v>3318.4</v>
      </c>
      <c r="E27" s="208">
        <f>D27-C27</f>
        <v>0</v>
      </c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0"/>
  <sheetViews>
    <sheetView workbookViewId="0">
      <pane ySplit="4" topLeftCell="A5" activePane="bottomLeft" state="frozen"/>
      <selection pane="bottomLeft"/>
    </sheetView>
  </sheetViews>
  <sheetFormatPr defaultRowHeight="14.25" x14ac:dyDescent="0.2"/>
  <cols>
    <col min="1" max="1" width="12.625" style="92" customWidth="1"/>
    <col min="2" max="2" width="38.5" style="92" bestFit="1" customWidth="1"/>
    <col min="3" max="5" width="10.625" style="75" customWidth="1"/>
    <col min="6" max="6" width="7.125" style="92" customWidth="1"/>
    <col min="7" max="16384" width="9" style="92"/>
  </cols>
  <sheetData>
    <row r="1" spans="1:8" s="106" customFormat="1" x14ac:dyDescent="0.2">
      <c r="A1" s="151" t="s">
        <v>14</v>
      </c>
      <c r="B1" s="269" t="s">
        <v>29</v>
      </c>
      <c r="C1" s="270"/>
      <c r="D1" s="271"/>
      <c r="E1" s="208">
        <f>E22</f>
        <v>0</v>
      </c>
    </row>
    <row r="2" spans="1:8" x14ac:dyDescent="0.2">
      <c r="B2" s="137"/>
      <c r="C2" s="137"/>
      <c r="D2" s="137"/>
      <c r="E2" s="138"/>
    </row>
    <row r="3" spans="1:8" ht="18.75" x14ac:dyDescent="0.2">
      <c r="A3" s="90" t="s">
        <v>0</v>
      </c>
      <c r="B3" s="91"/>
    </row>
    <row r="4" spans="1:8" s="93" customFormat="1" ht="18.75" x14ac:dyDescent="0.2">
      <c r="A4" s="77" t="s">
        <v>17</v>
      </c>
      <c r="B4" s="77" t="s">
        <v>16</v>
      </c>
      <c r="C4" s="77" t="s">
        <v>3</v>
      </c>
      <c r="D4" s="77" t="s">
        <v>4</v>
      </c>
      <c r="E4" s="77" t="s">
        <v>5</v>
      </c>
    </row>
    <row r="5" spans="1:8" x14ac:dyDescent="0.2">
      <c r="A5" s="96"/>
      <c r="B5" s="95" t="s">
        <v>41</v>
      </c>
      <c r="C5" s="81">
        <v>0</v>
      </c>
      <c r="D5" s="82">
        <v>0</v>
      </c>
      <c r="E5" s="82"/>
      <c r="H5" s="139"/>
    </row>
    <row r="6" spans="1:8" x14ac:dyDescent="0.2">
      <c r="A6" s="96">
        <v>44348</v>
      </c>
      <c r="B6" s="95" t="s">
        <v>67</v>
      </c>
      <c r="C6" s="81"/>
      <c r="D6" s="82">
        <v>14.62</v>
      </c>
      <c r="E6" s="82"/>
      <c r="H6" s="139"/>
    </row>
    <row r="7" spans="1:8" x14ac:dyDescent="0.2">
      <c r="A7" s="96">
        <v>44378</v>
      </c>
      <c r="B7" s="95" t="s">
        <v>68</v>
      </c>
      <c r="C7" s="81"/>
      <c r="D7" s="82">
        <v>70.41</v>
      </c>
      <c r="E7" s="82"/>
      <c r="H7" s="139"/>
    </row>
    <row r="8" spans="1:8" x14ac:dyDescent="0.2">
      <c r="A8" s="96">
        <v>44409</v>
      </c>
      <c r="B8" s="95" t="s">
        <v>69</v>
      </c>
      <c r="C8" s="81"/>
      <c r="D8" s="82">
        <v>37.74</v>
      </c>
      <c r="E8" s="82"/>
      <c r="H8" s="139"/>
    </row>
    <row r="9" spans="1:8" x14ac:dyDescent="0.2">
      <c r="A9" s="96">
        <v>44440</v>
      </c>
      <c r="B9" s="95" t="s">
        <v>70</v>
      </c>
      <c r="C9" s="81"/>
      <c r="D9" s="82">
        <v>101.06</v>
      </c>
      <c r="E9" s="82"/>
      <c r="H9" s="139"/>
    </row>
    <row r="10" spans="1:8" x14ac:dyDescent="0.2">
      <c r="A10" s="96">
        <v>44470</v>
      </c>
      <c r="B10" s="95" t="s">
        <v>71</v>
      </c>
      <c r="C10" s="81"/>
      <c r="D10" s="82">
        <v>66.47</v>
      </c>
      <c r="E10" s="82"/>
      <c r="H10" s="139"/>
    </row>
    <row r="11" spans="1:8" x14ac:dyDescent="0.2">
      <c r="A11" s="96">
        <v>44501</v>
      </c>
      <c r="B11" s="95" t="s">
        <v>72</v>
      </c>
      <c r="C11" s="81"/>
      <c r="D11" s="82">
        <v>33.78</v>
      </c>
      <c r="E11" s="82"/>
      <c r="H11" s="139"/>
    </row>
    <row r="12" spans="1:8" x14ac:dyDescent="0.2">
      <c r="A12" s="96">
        <v>44531</v>
      </c>
      <c r="B12" s="95" t="s">
        <v>73</v>
      </c>
      <c r="C12" s="81"/>
      <c r="D12" s="82">
        <v>9.9700000000000006</v>
      </c>
      <c r="E12" s="82"/>
      <c r="H12" s="139"/>
    </row>
    <row r="13" spans="1:8" x14ac:dyDescent="0.2">
      <c r="A13" s="140"/>
      <c r="B13" s="102" t="s">
        <v>143</v>
      </c>
      <c r="C13" s="218">
        <f>SUM(C5:C12)</f>
        <v>0</v>
      </c>
      <c r="D13" s="218">
        <f>SUM(D5:D12)</f>
        <v>334.05000000000007</v>
      </c>
      <c r="E13" s="208">
        <f>D13-C13</f>
        <v>334.05000000000007</v>
      </c>
    </row>
    <row r="14" spans="1:8" x14ac:dyDescent="0.2">
      <c r="A14" s="96"/>
      <c r="B14" s="95" t="s">
        <v>41</v>
      </c>
      <c r="C14" s="81"/>
      <c r="D14" s="82">
        <v>334.05000000000007</v>
      </c>
      <c r="E14" s="82"/>
    </row>
    <row r="15" spans="1:8" x14ac:dyDescent="0.2">
      <c r="A15" s="96">
        <v>44627</v>
      </c>
      <c r="B15" s="95" t="s">
        <v>15</v>
      </c>
      <c r="C15" s="81">
        <v>0</v>
      </c>
      <c r="D15" s="82">
        <v>19.989999999999998</v>
      </c>
      <c r="E15" s="82"/>
    </row>
    <row r="16" spans="1:8" x14ac:dyDescent="0.2">
      <c r="A16" s="96">
        <v>44664</v>
      </c>
      <c r="B16" s="95" t="s">
        <v>147</v>
      </c>
      <c r="C16" s="81">
        <v>0</v>
      </c>
      <c r="D16" s="82">
        <v>50.84</v>
      </c>
      <c r="E16" s="82"/>
    </row>
    <row r="17" spans="1:6" x14ac:dyDescent="0.2">
      <c r="A17" s="96">
        <v>44631</v>
      </c>
      <c r="B17" s="95" t="s">
        <v>173</v>
      </c>
      <c r="C17" s="81">
        <v>150.47999999999999</v>
      </c>
      <c r="D17" s="82">
        <v>0</v>
      </c>
      <c r="E17" s="82"/>
    </row>
    <row r="18" spans="1:6" x14ac:dyDescent="0.2">
      <c r="A18" s="96">
        <v>44687</v>
      </c>
      <c r="B18" s="95" t="s">
        <v>148</v>
      </c>
      <c r="C18" s="81"/>
      <c r="D18" s="82">
        <v>46.51</v>
      </c>
      <c r="E18" s="82"/>
    </row>
    <row r="19" spans="1:6" x14ac:dyDescent="0.2">
      <c r="A19" s="96">
        <v>44726</v>
      </c>
      <c r="B19" s="95" t="s">
        <v>174</v>
      </c>
      <c r="C19" s="81">
        <v>300.91000000000008</v>
      </c>
      <c r="D19" s="82"/>
      <c r="E19" s="82"/>
    </row>
    <row r="20" spans="1:6" x14ac:dyDescent="0.2">
      <c r="A20" s="96">
        <v>44799</v>
      </c>
      <c r="B20" s="95" t="s">
        <v>450</v>
      </c>
      <c r="C20" s="81"/>
      <c r="D20" s="82">
        <v>300.91000000000008</v>
      </c>
      <c r="E20" s="82"/>
    </row>
    <row r="21" spans="1:6" x14ac:dyDescent="0.2">
      <c r="A21" s="96">
        <v>44799</v>
      </c>
      <c r="B21" s="95" t="s">
        <v>451</v>
      </c>
      <c r="C21" s="81">
        <v>300.91000000000008</v>
      </c>
      <c r="D21" s="82"/>
      <c r="E21" s="82"/>
    </row>
    <row r="22" spans="1:6" x14ac:dyDescent="0.2">
      <c r="A22" s="141"/>
      <c r="B22" s="131" t="s">
        <v>693</v>
      </c>
      <c r="C22" s="208">
        <f>SUM(C14:C21)</f>
        <v>752.30000000000018</v>
      </c>
      <c r="D22" s="208">
        <f>SUM(D14:D21)</f>
        <v>752.30000000000018</v>
      </c>
      <c r="E22" s="208">
        <f>D22-C22</f>
        <v>0</v>
      </c>
    </row>
    <row r="23" spans="1:6" x14ac:dyDescent="0.2">
      <c r="A23" s="142"/>
    </row>
    <row r="26" spans="1:6" x14ac:dyDescent="0.2">
      <c r="A26" s="143"/>
      <c r="B26" s="144"/>
      <c r="C26" s="145"/>
      <c r="D26" s="145"/>
      <c r="E26" s="145"/>
      <c r="F26" s="146"/>
    </row>
    <row r="27" spans="1:6" x14ac:dyDescent="0.2">
      <c r="A27" s="143"/>
      <c r="B27" s="144"/>
      <c r="C27" s="145"/>
      <c r="D27" s="145"/>
      <c r="E27" s="145"/>
      <c r="F27" s="146"/>
    </row>
    <row r="28" spans="1:6" x14ac:dyDescent="0.2">
      <c r="A28" s="143"/>
      <c r="B28" s="144"/>
      <c r="C28" s="145"/>
      <c r="D28" s="145"/>
      <c r="E28" s="147"/>
      <c r="F28" s="146"/>
    </row>
    <row r="29" spans="1:6" x14ac:dyDescent="0.2">
      <c r="A29" s="143"/>
      <c r="B29" s="148"/>
      <c r="C29" s="145"/>
      <c r="D29" s="145"/>
      <c r="E29" s="147"/>
      <c r="F29" s="146"/>
    </row>
    <row r="30" spans="1:6" x14ac:dyDescent="0.2">
      <c r="A30" s="143"/>
      <c r="B30" s="149"/>
      <c r="C30" s="145"/>
      <c r="D30" s="145"/>
      <c r="E30" s="150"/>
      <c r="F30" s="146"/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3"/>
  <sheetViews>
    <sheetView workbookViewId="0">
      <pane ySplit="4" topLeftCell="A5" activePane="bottomLeft" state="frozen"/>
      <selection pane="bottomLeft"/>
    </sheetView>
  </sheetViews>
  <sheetFormatPr defaultRowHeight="14.25" x14ac:dyDescent="0.2"/>
  <cols>
    <col min="1" max="1" width="12.625" style="92" customWidth="1"/>
    <col min="2" max="2" width="30.625" style="92" customWidth="1"/>
    <col min="3" max="5" width="10.625" style="92" customWidth="1"/>
    <col min="6" max="16384" width="9" style="92"/>
  </cols>
  <sheetData>
    <row r="1" spans="1:5" s="106" customFormat="1" x14ac:dyDescent="0.2">
      <c r="A1" s="151" t="s">
        <v>733</v>
      </c>
      <c r="B1" s="268" t="s">
        <v>8</v>
      </c>
      <c r="C1" s="268"/>
      <c r="D1" s="268"/>
      <c r="E1" s="72">
        <f>E13</f>
        <v>0</v>
      </c>
    </row>
    <row r="3" spans="1:5" ht="18.75" x14ac:dyDescent="0.2">
      <c r="A3" s="90" t="s">
        <v>0</v>
      </c>
      <c r="B3" s="91"/>
      <c r="C3" s="75"/>
      <c r="D3" s="75"/>
      <c r="E3" s="75"/>
    </row>
    <row r="4" spans="1:5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</row>
    <row r="5" spans="1:5" x14ac:dyDescent="0.2">
      <c r="A5" s="94"/>
      <c r="B5" s="95" t="s">
        <v>41</v>
      </c>
      <c r="C5" s="81">
        <v>0</v>
      </c>
      <c r="D5" s="82">
        <v>0</v>
      </c>
      <c r="E5" s="82"/>
    </row>
    <row r="6" spans="1:5" x14ac:dyDescent="0.2">
      <c r="A6" s="96">
        <v>44440</v>
      </c>
      <c r="B6" s="95" t="s">
        <v>70</v>
      </c>
      <c r="C6" s="82"/>
      <c r="D6" s="82">
        <v>115.6</v>
      </c>
      <c r="E6" s="82"/>
    </row>
    <row r="7" spans="1:5" x14ac:dyDescent="0.2">
      <c r="A7" s="96">
        <v>44501</v>
      </c>
      <c r="B7" s="95" t="s">
        <v>72</v>
      </c>
      <c r="C7" s="82"/>
      <c r="D7" s="82">
        <v>52.95</v>
      </c>
      <c r="E7" s="82"/>
    </row>
    <row r="8" spans="1:5" x14ac:dyDescent="0.2">
      <c r="A8" s="101"/>
      <c r="B8" s="102" t="s">
        <v>143</v>
      </c>
      <c r="C8" s="208">
        <f>SUM(C5:C7)</f>
        <v>0</v>
      </c>
      <c r="D8" s="208">
        <f>SUM(D5:D7)</f>
        <v>168.55</v>
      </c>
      <c r="E8" s="208">
        <f>D8-C8</f>
        <v>168.55</v>
      </c>
    </row>
    <row r="9" spans="1:5" x14ac:dyDescent="0.2">
      <c r="A9" s="96"/>
      <c r="B9" s="95" t="s">
        <v>41</v>
      </c>
      <c r="C9" s="82"/>
      <c r="D9" s="82">
        <v>168.55</v>
      </c>
      <c r="E9" s="82"/>
    </row>
    <row r="10" spans="1:5" x14ac:dyDescent="0.2">
      <c r="A10" s="96">
        <v>44601</v>
      </c>
      <c r="B10" s="95" t="s">
        <v>18</v>
      </c>
      <c r="C10" s="82"/>
      <c r="D10" s="82">
        <v>78.260000000000005</v>
      </c>
      <c r="E10" s="82"/>
    </row>
    <row r="11" spans="1:5" x14ac:dyDescent="0.2">
      <c r="A11" s="96">
        <v>44627</v>
      </c>
      <c r="B11" s="95" t="s">
        <v>15</v>
      </c>
      <c r="C11" s="82"/>
      <c r="D11" s="82">
        <v>46.39</v>
      </c>
      <c r="E11" s="82"/>
    </row>
    <row r="12" spans="1:5" x14ac:dyDescent="0.2">
      <c r="A12" s="96">
        <v>44726</v>
      </c>
      <c r="B12" s="95" t="s">
        <v>175</v>
      </c>
      <c r="C12" s="82">
        <v>293.2</v>
      </c>
      <c r="D12" s="82"/>
      <c r="E12" s="82"/>
    </row>
    <row r="13" spans="1:5" x14ac:dyDescent="0.2">
      <c r="A13" s="108"/>
      <c r="B13" s="131" t="s">
        <v>693</v>
      </c>
      <c r="C13" s="208">
        <f>SUM(C9:C12)</f>
        <v>293.2</v>
      </c>
      <c r="D13" s="208">
        <f>SUM(D9:D12)</f>
        <v>293.2</v>
      </c>
      <c r="E13" s="208">
        <f>D13-C13</f>
        <v>0</v>
      </c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1"/>
  <sheetViews>
    <sheetView workbookViewId="0">
      <pane ySplit="4" topLeftCell="A5" activePane="bottomLeft" state="frozen"/>
      <selection pane="bottomLeft"/>
    </sheetView>
  </sheetViews>
  <sheetFormatPr defaultRowHeight="14.25" x14ac:dyDescent="0.2"/>
  <cols>
    <col min="1" max="1" width="12.625" customWidth="1"/>
    <col min="2" max="2" width="42.75" bestFit="1" customWidth="1"/>
    <col min="3" max="5" width="10.625" customWidth="1"/>
    <col min="6" max="6" width="10.25" bestFit="1" customWidth="1"/>
  </cols>
  <sheetData>
    <row r="1" spans="1:6" s="58" customFormat="1" x14ac:dyDescent="0.2">
      <c r="A1" s="151" t="s">
        <v>113</v>
      </c>
      <c r="B1" s="272" t="s">
        <v>8</v>
      </c>
      <c r="C1" s="272"/>
      <c r="D1" s="272"/>
      <c r="E1" s="204">
        <f>E31</f>
        <v>0</v>
      </c>
    </row>
    <row r="3" spans="1:6" ht="18.75" x14ac:dyDescent="0.2">
      <c r="A3" s="1" t="s">
        <v>0</v>
      </c>
      <c r="B3" s="2"/>
      <c r="C3" s="3"/>
      <c r="D3" s="3"/>
      <c r="E3" s="3"/>
    </row>
    <row r="4" spans="1:6" s="37" customFormat="1" ht="18.75" x14ac:dyDescent="0.2">
      <c r="A4" s="36" t="s">
        <v>1</v>
      </c>
      <c r="B4" s="36" t="s">
        <v>2</v>
      </c>
      <c r="C4" s="36" t="s">
        <v>3</v>
      </c>
      <c r="D4" s="36" t="s">
        <v>4</v>
      </c>
      <c r="E4" s="36" t="s">
        <v>5</v>
      </c>
    </row>
    <row r="5" spans="1:6" x14ac:dyDescent="0.2">
      <c r="A5" s="19"/>
      <c r="B5" s="10" t="s">
        <v>41</v>
      </c>
      <c r="C5" s="8">
        <v>0</v>
      </c>
      <c r="D5" s="7">
        <v>0</v>
      </c>
      <c r="E5" s="7"/>
    </row>
    <row r="6" spans="1:6" x14ac:dyDescent="0.2">
      <c r="A6" s="56">
        <v>44105</v>
      </c>
      <c r="B6" s="10" t="s">
        <v>79</v>
      </c>
      <c r="C6" s="55"/>
      <c r="D6" s="55">
        <v>509.42</v>
      </c>
      <c r="E6" s="7"/>
    </row>
    <row r="7" spans="1:6" x14ac:dyDescent="0.2">
      <c r="A7" s="56">
        <v>44136</v>
      </c>
      <c r="B7" s="10" t="s">
        <v>80</v>
      </c>
      <c r="C7" s="55"/>
      <c r="D7" s="55">
        <v>229.92</v>
      </c>
      <c r="E7" s="7"/>
    </row>
    <row r="8" spans="1:6" x14ac:dyDescent="0.2">
      <c r="A8" s="56">
        <v>44162</v>
      </c>
      <c r="B8" s="10" t="s">
        <v>92</v>
      </c>
      <c r="C8" s="55">
        <v>509.42</v>
      </c>
      <c r="D8" s="55"/>
      <c r="E8" s="7"/>
    </row>
    <row r="9" spans="1:6" x14ac:dyDescent="0.2">
      <c r="A9" s="56">
        <v>44166</v>
      </c>
      <c r="B9" s="10" t="s">
        <v>81</v>
      </c>
      <c r="C9" s="7"/>
      <c r="D9" s="7">
        <v>350.15</v>
      </c>
      <c r="E9" s="7"/>
    </row>
    <row r="10" spans="1:6" x14ac:dyDescent="0.2">
      <c r="A10" s="57"/>
      <c r="B10" s="53" t="s">
        <v>691</v>
      </c>
      <c r="C10" s="204">
        <f>SUM(C5:C9)</f>
        <v>509.42</v>
      </c>
      <c r="D10" s="204">
        <f>SUM(D5:D9)</f>
        <v>1089.49</v>
      </c>
      <c r="E10" s="204">
        <f>D10-C10</f>
        <v>580.06999999999994</v>
      </c>
    </row>
    <row r="11" spans="1:6" x14ac:dyDescent="0.2">
      <c r="A11" s="56"/>
      <c r="B11" s="10" t="s">
        <v>41</v>
      </c>
      <c r="C11" s="7"/>
      <c r="D11" s="7">
        <v>580.06999999999994</v>
      </c>
      <c r="E11" s="7"/>
    </row>
    <row r="12" spans="1:6" x14ac:dyDescent="0.2">
      <c r="A12" s="56">
        <v>44197</v>
      </c>
      <c r="B12" s="10" t="s">
        <v>74</v>
      </c>
      <c r="C12" s="55"/>
      <c r="D12" s="55">
        <v>242.19</v>
      </c>
      <c r="E12" s="7"/>
      <c r="F12" s="47"/>
    </row>
    <row r="13" spans="1:6" x14ac:dyDescent="0.2">
      <c r="A13" s="56">
        <v>44242</v>
      </c>
      <c r="B13" s="10" t="s">
        <v>95</v>
      </c>
      <c r="C13" s="55">
        <v>822.26</v>
      </c>
      <c r="D13" s="55"/>
      <c r="E13" s="7"/>
      <c r="F13" s="47"/>
    </row>
    <row r="14" spans="1:6" x14ac:dyDescent="0.2">
      <c r="A14" s="56">
        <v>44228</v>
      </c>
      <c r="B14" s="10" t="s">
        <v>75</v>
      </c>
      <c r="C14" s="55"/>
      <c r="D14" s="55">
        <v>613.12000000000012</v>
      </c>
      <c r="E14" s="7"/>
      <c r="F14" s="47"/>
    </row>
    <row r="15" spans="1:6" x14ac:dyDescent="0.2">
      <c r="A15" s="56">
        <v>44256</v>
      </c>
      <c r="B15" s="10" t="s">
        <v>76</v>
      </c>
      <c r="C15" s="55"/>
      <c r="D15" s="55">
        <v>402.19</v>
      </c>
      <c r="E15" s="7"/>
      <c r="F15" s="47"/>
    </row>
    <row r="16" spans="1:6" x14ac:dyDescent="0.2">
      <c r="A16" s="56">
        <v>44287</v>
      </c>
      <c r="B16" s="10" t="s">
        <v>77</v>
      </c>
      <c r="C16" s="55"/>
      <c r="D16" s="55">
        <v>381.74</v>
      </c>
      <c r="E16" s="7"/>
      <c r="F16" s="47"/>
    </row>
    <row r="17" spans="1:6" x14ac:dyDescent="0.2">
      <c r="A17" s="56">
        <v>44317</v>
      </c>
      <c r="B17" s="10" t="s">
        <v>78</v>
      </c>
      <c r="C17" s="55"/>
      <c r="D17" s="55">
        <v>178.65</v>
      </c>
      <c r="E17" s="7"/>
      <c r="F17" s="47"/>
    </row>
    <row r="18" spans="1:6" x14ac:dyDescent="0.2">
      <c r="A18" s="56">
        <v>44369</v>
      </c>
      <c r="B18" s="10" t="s">
        <v>95</v>
      </c>
      <c r="C18" s="55">
        <v>1397</v>
      </c>
      <c r="D18" s="55"/>
      <c r="E18" s="7"/>
      <c r="F18" s="47"/>
    </row>
    <row r="19" spans="1:6" x14ac:dyDescent="0.2">
      <c r="A19" s="56">
        <v>44348</v>
      </c>
      <c r="B19" s="10" t="s">
        <v>67</v>
      </c>
      <c r="C19" s="55"/>
      <c r="D19" s="55">
        <v>423.95</v>
      </c>
      <c r="E19" s="7"/>
      <c r="F19" s="47"/>
    </row>
    <row r="20" spans="1:6" x14ac:dyDescent="0.2">
      <c r="A20" s="56">
        <v>44378</v>
      </c>
      <c r="B20" s="10" t="s">
        <v>68</v>
      </c>
      <c r="C20" s="55"/>
      <c r="D20" s="55">
        <v>429.87</v>
      </c>
      <c r="E20" s="7"/>
      <c r="F20" s="47"/>
    </row>
    <row r="21" spans="1:6" x14ac:dyDescent="0.2">
      <c r="A21" s="56">
        <v>44409</v>
      </c>
      <c r="B21" s="10" t="s">
        <v>69</v>
      </c>
      <c r="C21" s="55"/>
      <c r="D21" s="55">
        <v>148.84</v>
      </c>
      <c r="E21" s="7"/>
      <c r="F21" s="47"/>
    </row>
    <row r="22" spans="1:6" x14ac:dyDescent="0.2">
      <c r="A22" s="56">
        <v>44470</v>
      </c>
      <c r="B22" s="10" t="s">
        <v>95</v>
      </c>
      <c r="C22" s="55">
        <v>1181.3599999999999</v>
      </c>
      <c r="D22" s="55"/>
      <c r="E22" s="7"/>
      <c r="F22" s="47"/>
    </row>
    <row r="23" spans="1:6" x14ac:dyDescent="0.2">
      <c r="A23" s="56">
        <v>44440</v>
      </c>
      <c r="B23" s="10" t="s">
        <v>70</v>
      </c>
      <c r="C23" s="55"/>
      <c r="D23" s="55">
        <v>753.84</v>
      </c>
      <c r="E23" s="7"/>
      <c r="F23" s="47"/>
    </row>
    <row r="24" spans="1:6" x14ac:dyDescent="0.2">
      <c r="A24" s="56">
        <v>44470</v>
      </c>
      <c r="B24" s="10" t="s">
        <v>71</v>
      </c>
      <c r="C24" s="55"/>
      <c r="D24" s="55">
        <v>423.4</v>
      </c>
      <c r="E24" s="7"/>
      <c r="F24" s="47"/>
    </row>
    <row r="25" spans="1:6" x14ac:dyDescent="0.2">
      <c r="A25" s="56">
        <v>44529</v>
      </c>
      <c r="B25" s="10" t="s">
        <v>94</v>
      </c>
      <c r="C25" s="55">
        <v>1177.24</v>
      </c>
      <c r="D25" s="55"/>
      <c r="E25" s="7"/>
      <c r="F25" s="47"/>
    </row>
    <row r="26" spans="1:6" x14ac:dyDescent="0.2">
      <c r="A26" s="56">
        <v>44501</v>
      </c>
      <c r="B26" s="10" t="s">
        <v>72</v>
      </c>
      <c r="C26" s="55"/>
      <c r="D26" s="55">
        <v>470.2</v>
      </c>
      <c r="E26" s="7"/>
      <c r="F26" s="47"/>
    </row>
    <row r="27" spans="1:6" x14ac:dyDescent="0.2">
      <c r="A27" s="56">
        <v>44531</v>
      </c>
      <c r="B27" s="10" t="s">
        <v>96</v>
      </c>
      <c r="C27" s="55"/>
      <c r="D27" s="55">
        <v>674.56</v>
      </c>
      <c r="E27" s="7"/>
      <c r="F27" s="47"/>
    </row>
    <row r="28" spans="1:6" x14ac:dyDescent="0.2">
      <c r="A28" s="12"/>
      <c r="B28" s="53" t="s">
        <v>143</v>
      </c>
      <c r="C28" s="204">
        <f>SUM(C11:C27)</f>
        <v>4577.8599999999997</v>
      </c>
      <c r="D28" s="204">
        <f>SUM(D11:D27)</f>
        <v>5722.619999999999</v>
      </c>
      <c r="E28" s="204">
        <f>D28-C28</f>
        <v>1144.7599999999993</v>
      </c>
    </row>
    <row r="29" spans="1:6" x14ac:dyDescent="0.2">
      <c r="A29" s="56"/>
      <c r="B29" s="10" t="s">
        <v>41</v>
      </c>
      <c r="C29" s="55"/>
      <c r="D29" s="55">
        <v>1144.7599999999993</v>
      </c>
      <c r="E29" s="55"/>
      <c r="F29" s="47"/>
    </row>
    <row r="30" spans="1:6" x14ac:dyDescent="0.2">
      <c r="A30" s="56">
        <v>44578</v>
      </c>
      <c r="B30" s="10" t="s">
        <v>97</v>
      </c>
      <c r="C30" s="55">
        <v>1144.76</v>
      </c>
      <c r="D30" s="55"/>
      <c r="E30" s="7"/>
      <c r="F30" s="47"/>
    </row>
    <row r="31" spans="1:6" x14ac:dyDescent="0.2">
      <c r="A31" s="12"/>
      <c r="B31" s="131" t="s">
        <v>693</v>
      </c>
      <c r="C31" s="204">
        <f>SUM(C29:C30)</f>
        <v>1144.76</v>
      </c>
      <c r="D31" s="204">
        <f>SUM(D29:D30)</f>
        <v>1144.7599999999993</v>
      </c>
      <c r="E31" s="204">
        <f>D31-C31</f>
        <v>0</v>
      </c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pane ySplit="4" topLeftCell="A8" activePane="bottomLeft" state="frozen"/>
      <selection activeCell="H40" sqref="H40"/>
      <selection pane="bottomLeft"/>
    </sheetView>
  </sheetViews>
  <sheetFormatPr defaultRowHeight="14.25" x14ac:dyDescent="0.2"/>
  <cols>
    <col min="1" max="1" width="12.625" style="92" customWidth="1"/>
    <col min="2" max="2" width="41.875" style="92" customWidth="1"/>
    <col min="3" max="5" width="10.625" style="92" customWidth="1"/>
    <col min="6" max="16384" width="9" style="92"/>
  </cols>
  <sheetData>
    <row r="1" spans="1:5" s="58" customFormat="1" x14ac:dyDescent="0.2">
      <c r="A1" s="151" t="s">
        <v>203</v>
      </c>
      <c r="B1" s="264" t="s">
        <v>8</v>
      </c>
      <c r="C1" s="264"/>
      <c r="D1" s="264"/>
      <c r="E1" s="204">
        <f>E35</f>
        <v>810.18000000000029</v>
      </c>
    </row>
    <row r="3" spans="1:5" ht="18.75" x14ac:dyDescent="0.2">
      <c r="A3" s="90" t="s">
        <v>0</v>
      </c>
      <c r="B3" s="91"/>
      <c r="C3" s="75"/>
      <c r="D3" s="75"/>
      <c r="E3" s="75"/>
    </row>
    <row r="4" spans="1:5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</row>
    <row r="5" spans="1:5" x14ac:dyDescent="0.2">
      <c r="A5" s="94"/>
      <c r="B5" s="95" t="s">
        <v>56</v>
      </c>
      <c r="C5" s="81"/>
      <c r="D5" s="82">
        <v>0</v>
      </c>
      <c r="E5" s="60"/>
    </row>
    <row r="6" spans="1:5" x14ac:dyDescent="0.2">
      <c r="A6" s="96">
        <v>44747</v>
      </c>
      <c r="B6" s="95" t="s">
        <v>415</v>
      </c>
      <c r="C6" s="82"/>
      <c r="D6" s="82">
        <v>97.96</v>
      </c>
      <c r="E6" s="7">
        <f>D5+D6-C6</f>
        <v>97.96</v>
      </c>
    </row>
    <row r="7" spans="1:5" x14ac:dyDescent="0.2">
      <c r="A7" s="96">
        <v>44747</v>
      </c>
      <c r="B7" s="95" t="s">
        <v>416</v>
      </c>
      <c r="C7" s="82"/>
      <c r="D7" s="82">
        <v>128.28</v>
      </c>
      <c r="E7" s="7">
        <f t="shared" ref="E7:E15" si="0">E6+D7-C7</f>
        <v>226.24</v>
      </c>
    </row>
    <row r="8" spans="1:5" x14ac:dyDescent="0.2">
      <c r="A8" s="96">
        <v>44747</v>
      </c>
      <c r="B8" s="95" t="s">
        <v>417</v>
      </c>
      <c r="C8" s="82"/>
      <c r="D8" s="82">
        <v>150.26</v>
      </c>
      <c r="E8" s="7">
        <f t="shared" si="0"/>
        <v>376.5</v>
      </c>
    </row>
    <row r="9" spans="1:5" x14ac:dyDescent="0.2">
      <c r="A9" s="105">
        <v>44776</v>
      </c>
      <c r="B9" s="100" t="s">
        <v>432</v>
      </c>
      <c r="C9" s="82"/>
      <c r="D9" s="82">
        <v>43.99</v>
      </c>
      <c r="E9" s="7">
        <f t="shared" si="0"/>
        <v>420.49</v>
      </c>
    </row>
    <row r="10" spans="1:5" x14ac:dyDescent="0.2">
      <c r="A10" s="96">
        <v>44804</v>
      </c>
      <c r="B10" s="100" t="s">
        <v>470</v>
      </c>
      <c r="C10" s="82">
        <v>420.49</v>
      </c>
      <c r="D10" s="82"/>
      <c r="E10" s="7">
        <f t="shared" si="0"/>
        <v>0</v>
      </c>
    </row>
    <row r="11" spans="1:5" x14ac:dyDescent="0.2">
      <c r="A11" s="96">
        <v>44810</v>
      </c>
      <c r="B11" s="100" t="s">
        <v>479</v>
      </c>
      <c r="C11" s="82"/>
      <c r="D11" s="82">
        <v>127.46</v>
      </c>
      <c r="E11" s="7">
        <f t="shared" si="0"/>
        <v>127.46</v>
      </c>
    </row>
    <row r="12" spans="1:5" x14ac:dyDescent="0.2">
      <c r="A12" s="96">
        <v>44868</v>
      </c>
      <c r="B12" s="100" t="s">
        <v>529</v>
      </c>
      <c r="C12" s="82"/>
      <c r="D12" s="82">
        <v>41.69</v>
      </c>
      <c r="E12" s="7">
        <f t="shared" si="0"/>
        <v>169.14999999999998</v>
      </c>
    </row>
    <row r="13" spans="1:5" ht="28.5" x14ac:dyDescent="0.2">
      <c r="A13" s="96">
        <v>44876</v>
      </c>
      <c r="B13" s="103" t="s">
        <v>552</v>
      </c>
      <c r="C13" s="82">
        <v>111.44</v>
      </c>
      <c r="D13" s="82"/>
      <c r="E13" s="7">
        <f t="shared" si="0"/>
        <v>57.70999999999998</v>
      </c>
    </row>
    <row r="14" spans="1:5" x14ac:dyDescent="0.2">
      <c r="A14" s="96">
        <v>44902</v>
      </c>
      <c r="B14" s="100" t="s">
        <v>615</v>
      </c>
      <c r="C14" s="82"/>
      <c r="D14" s="82">
        <v>63.21</v>
      </c>
      <c r="E14" s="7">
        <f t="shared" si="0"/>
        <v>120.91999999999999</v>
      </c>
    </row>
    <row r="15" spans="1:5" x14ac:dyDescent="0.2">
      <c r="A15" s="96">
        <v>44931</v>
      </c>
      <c r="B15" s="100" t="s">
        <v>667</v>
      </c>
      <c r="C15" s="82"/>
      <c r="D15" s="82">
        <v>381.85</v>
      </c>
      <c r="E15" s="7">
        <f t="shared" si="0"/>
        <v>502.77</v>
      </c>
    </row>
    <row r="16" spans="1:5" x14ac:dyDescent="0.2">
      <c r="A16" s="205"/>
      <c r="B16" s="203" t="s">
        <v>692</v>
      </c>
      <c r="C16" s="204">
        <f>SUM(C5:C15)</f>
        <v>531.93000000000006</v>
      </c>
      <c r="D16" s="204">
        <f>SUM(D5:D15)</f>
        <v>1034.7000000000003</v>
      </c>
      <c r="E16" s="204">
        <f>D16-C16</f>
        <v>502.77000000000021</v>
      </c>
    </row>
    <row r="17" spans="1:5" x14ac:dyDescent="0.2">
      <c r="A17" s="46"/>
      <c r="B17" s="54" t="s">
        <v>56</v>
      </c>
      <c r="C17" s="7"/>
      <c r="D17" s="7">
        <f>E16</f>
        <v>502.77000000000021</v>
      </c>
      <c r="E17" s="60"/>
    </row>
    <row r="18" spans="1:5" x14ac:dyDescent="0.2">
      <c r="A18" s="105">
        <v>44967</v>
      </c>
      <c r="B18" s="165" t="s">
        <v>703</v>
      </c>
      <c r="C18" s="82"/>
      <c r="D18" s="82">
        <v>76.930000000000007</v>
      </c>
      <c r="E18" s="7">
        <f>D17+D18-C18</f>
        <v>579.70000000000027</v>
      </c>
    </row>
    <row r="19" spans="1:5" x14ac:dyDescent="0.2">
      <c r="A19" s="105">
        <v>44971</v>
      </c>
      <c r="B19" s="165" t="s">
        <v>735</v>
      </c>
      <c r="C19" s="82">
        <v>324.68</v>
      </c>
      <c r="D19" s="82"/>
      <c r="E19" s="7">
        <f t="shared" ref="E19:E28" si="1">E18+D19-C19</f>
        <v>255.02000000000027</v>
      </c>
    </row>
    <row r="20" spans="1:5" x14ac:dyDescent="0.2">
      <c r="A20" s="105">
        <v>44994</v>
      </c>
      <c r="B20" s="165" t="s">
        <v>762</v>
      </c>
      <c r="C20" s="82"/>
      <c r="D20" s="82">
        <v>108.78</v>
      </c>
      <c r="E20" s="7">
        <f t="shared" si="1"/>
        <v>363.8000000000003</v>
      </c>
    </row>
    <row r="21" spans="1:5" x14ac:dyDescent="0.2">
      <c r="A21" s="105">
        <v>45026</v>
      </c>
      <c r="B21" s="165" t="s">
        <v>778</v>
      </c>
      <c r="C21" s="82"/>
      <c r="D21" s="82">
        <v>60.28</v>
      </c>
      <c r="E21" s="7">
        <f t="shared" si="1"/>
        <v>424.08000000000027</v>
      </c>
    </row>
    <row r="22" spans="1:5" x14ac:dyDescent="0.2">
      <c r="A22" s="105">
        <v>45058</v>
      </c>
      <c r="B22" s="165" t="s">
        <v>829</v>
      </c>
      <c r="C22" s="82"/>
      <c r="D22" s="82">
        <v>51.22</v>
      </c>
      <c r="E22" s="7">
        <f t="shared" si="1"/>
        <v>475.3000000000003</v>
      </c>
    </row>
    <row r="23" spans="1:5" x14ac:dyDescent="0.2">
      <c r="A23" s="105">
        <v>45106</v>
      </c>
      <c r="B23" s="106" t="s">
        <v>886</v>
      </c>
      <c r="C23" s="82">
        <v>464.65</v>
      </c>
      <c r="D23" s="82"/>
      <c r="E23" s="7">
        <f t="shared" si="1"/>
        <v>10.650000000000318</v>
      </c>
    </row>
    <row r="24" spans="1:5" x14ac:dyDescent="0.2">
      <c r="A24" s="105">
        <v>45121</v>
      </c>
      <c r="B24" s="165" t="s">
        <v>934</v>
      </c>
      <c r="C24" s="82"/>
      <c r="D24" s="82">
        <v>420.68</v>
      </c>
      <c r="E24" s="7">
        <f t="shared" si="1"/>
        <v>431.33000000000033</v>
      </c>
    </row>
    <row r="25" spans="1:5" x14ac:dyDescent="0.2">
      <c r="A25" s="105">
        <v>45152</v>
      </c>
      <c r="B25" s="165" t="s">
        <v>933</v>
      </c>
      <c r="C25" s="82"/>
      <c r="D25" s="82">
        <v>60.57</v>
      </c>
      <c r="E25" s="7">
        <f t="shared" si="1"/>
        <v>491.90000000000032</v>
      </c>
    </row>
    <row r="26" spans="1:5" x14ac:dyDescent="0.2">
      <c r="A26" s="105">
        <v>45184</v>
      </c>
      <c r="B26" s="165" t="s">
        <v>982</v>
      </c>
      <c r="C26" s="82"/>
      <c r="D26" s="82">
        <v>13.3</v>
      </c>
      <c r="E26" s="7">
        <f t="shared" si="1"/>
        <v>505.20000000000033</v>
      </c>
    </row>
    <row r="27" spans="1:5" x14ac:dyDescent="0.2">
      <c r="A27" s="105">
        <v>45224</v>
      </c>
      <c r="B27" s="165" t="s">
        <v>1021</v>
      </c>
      <c r="C27" s="82"/>
      <c r="D27" s="82">
        <v>175.96</v>
      </c>
      <c r="E27" s="7">
        <f t="shared" si="1"/>
        <v>681.16000000000031</v>
      </c>
    </row>
    <row r="28" spans="1:5" x14ac:dyDescent="0.2">
      <c r="A28" s="105">
        <v>45245</v>
      </c>
      <c r="B28" s="165" t="s">
        <v>1052</v>
      </c>
      <c r="C28" s="82"/>
      <c r="D28" s="82">
        <v>129.02000000000001</v>
      </c>
      <c r="E28" s="7">
        <f t="shared" si="1"/>
        <v>810.18000000000029</v>
      </c>
    </row>
    <row r="29" spans="1:5" x14ac:dyDescent="0.2">
      <c r="A29" s="105"/>
      <c r="B29" s="106"/>
      <c r="C29" s="82"/>
      <c r="D29" s="82"/>
      <c r="E29" s="7"/>
    </row>
    <row r="30" spans="1:5" x14ac:dyDescent="0.2">
      <c r="A30" s="105"/>
      <c r="B30" s="106"/>
      <c r="C30" s="82"/>
      <c r="D30" s="82"/>
      <c r="E30" s="7"/>
    </row>
    <row r="31" spans="1:5" x14ac:dyDescent="0.2">
      <c r="A31" s="105"/>
      <c r="B31" s="106"/>
      <c r="C31" s="82"/>
      <c r="D31" s="82"/>
      <c r="E31" s="7"/>
    </row>
    <row r="32" spans="1:5" x14ac:dyDescent="0.2">
      <c r="A32" s="105"/>
      <c r="B32" s="106"/>
      <c r="C32" s="82"/>
      <c r="D32" s="82"/>
      <c r="E32" s="7"/>
    </row>
    <row r="33" spans="1:5" x14ac:dyDescent="0.2">
      <c r="A33" s="105"/>
      <c r="B33" s="106"/>
      <c r="C33" s="82"/>
      <c r="D33" s="82"/>
      <c r="E33" s="7"/>
    </row>
    <row r="34" spans="1:5" x14ac:dyDescent="0.2">
      <c r="A34" s="105"/>
      <c r="B34" s="106"/>
      <c r="C34" s="82"/>
      <c r="D34" s="82"/>
      <c r="E34" s="82"/>
    </row>
    <row r="35" spans="1:5" x14ac:dyDescent="0.2">
      <c r="A35" s="207"/>
      <c r="B35" s="102"/>
      <c r="C35" s="208">
        <f>SUM(C17:C34)</f>
        <v>789.32999999999993</v>
      </c>
      <c r="D35" s="208">
        <f>SUM(D17:D34)</f>
        <v>1599.5100000000002</v>
      </c>
      <c r="E35" s="208">
        <f>D35-C35</f>
        <v>810.18000000000029</v>
      </c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24"/>
  <sheetViews>
    <sheetView workbookViewId="0">
      <pane ySplit="4" topLeftCell="A5" activePane="bottomLeft" state="frozen"/>
      <selection pane="bottomLeft"/>
    </sheetView>
  </sheetViews>
  <sheetFormatPr defaultRowHeight="14.25" x14ac:dyDescent="0.2"/>
  <cols>
    <col min="1" max="1" width="12.625" customWidth="1"/>
    <col min="2" max="2" width="59.375" bestFit="1" customWidth="1"/>
    <col min="3" max="5" width="10.625" customWidth="1"/>
  </cols>
  <sheetData>
    <row r="1" spans="1:5" s="58" customFormat="1" x14ac:dyDescent="0.2">
      <c r="A1" s="151" t="s">
        <v>114</v>
      </c>
      <c r="B1" s="272" t="s">
        <v>8</v>
      </c>
      <c r="C1" s="272"/>
      <c r="D1" s="272"/>
      <c r="E1" s="204">
        <f>E24</f>
        <v>0</v>
      </c>
    </row>
    <row r="3" spans="1:5" ht="18.75" x14ac:dyDescent="0.2">
      <c r="A3" s="1" t="s">
        <v>0</v>
      </c>
      <c r="B3" s="2"/>
      <c r="C3" s="3"/>
      <c r="D3" s="3"/>
      <c r="E3" s="3"/>
    </row>
    <row r="4" spans="1:5" s="37" customFormat="1" ht="18.75" x14ac:dyDescent="0.2">
      <c r="A4" s="36" t="s">
        <v>1</v>
      </c>
      <c r="B4" s="36" t="s">
        <v>2</v>
      </c>
      <c r="C4" s="36" t="s">
        <v>3</v>
      </c>
      <c r="D4" s="36" t="s">
        <v>4</v>
      </c>
      <c r="E4" s="36" t="s">
        <v>5</v>
      </c>
    </row>
    <row r="5" spans="1:5" x14ac:dyDescent="0.2">
      <c r="A5" s="19"/>
      <c r="B5" s="10" t="s">
        <v>41</v>
      </c>
      <c r="C5" s="8">
        <v>0</v>
      </c>
      <c r="D5" s="7">
        <v>0</v>
      </c>
      <c r="E5" s="7"/>
    </row>
    <row r="6" spans="1:5" x14ac:dyDescent="0.2">
      <c r="A6" s="56">
        <v>44013</v>
      </c>
      <c r="B6" s="10" t="s">
        <v>89</v>
      </c>
      <c r="C6" s="7"/>
      <c r="D6" s="7">
        <v>24.88</v>
      </c>
      <c r="E6" s="7"/>
    </row>
    <row r="7" spans="1:5" x14ac:dyDescent="0.2">
      <c r="A7" s="56">
        <v>44044</v>
      </c>
      <c r="B7" s="10" t="s">
        <v>90</v>
      </c>
      <c r="C7" s="7"/>
      <c r="D7" s="7">
        <v>31.555499999999999</v>
      </c>
      <c r="E7" s="7"/>
    </row>
    <row r="8" spans="1:5" x14ac:dyDescent="0.2">
      <c r="A8" s="56">
        <v>44075</v>
      </c>
      <c r="B8" s="10" t="s">
        <v>100</v>
      </c>
      <c r="C8" s="7"/>
      <c r="D8" s="7">
        <v>412.07400000000001</v>
      </c>
      <c r="E8" s="7"/>
    </row>
    <row r="9" spans="1:5" x14ac:dyDescent="0.2">
      <c r="A9" s="56">
        <v>44105</v>
      </c>
      <c r="B9" s="10" t="s">
        <v>79</v>
      </c>
      <c r="C9" s="7"/>
      <c r="D9" s="7">
        <v>489.529</v>
      </c>
      <c r="E9" s="7"/>
    </row>
    <row r="10" spans="1:5" x14ac:dyDescent="0.2">
      <c r="A10" s="56">
        <v>44136</v>
      </c>
      <c r="B10" s="10" t="s">
        <v>80</v>
      </c>
      <c r="C10" s="7"/>
      <c r="D10" s="7">
        <v>0</v>
      </c>
      <c r="E10" s="7"/>
    </row>
    <row r="11" spans="1:5" x14ac:dyDescent="0.2">
      <c r="A11" s="56">
        <v>44166</v>
      </c>
      <c r="B11" s="10" t="s">
        <v>81</v>
      </c>
      <c r="C11" s="7"/>
      <c r="D11" s="7">
        <v>156.20850000000002</v>
      </c>
      <c r="E11" s="7"/>
    </row>
    <row r="12" spans="1:5" x14ac:dyDescent="0.2">
      <c r="A12" s="57"/>
      <c r="B12" s="53" t="s">
        <v>691</v>
      </c>
      <c r="C12" s="204">
        <f>SUM(C5:C11)</f>
        <v>0</v>
      </c>
      <c r="D12" s="204">
        <f>SUM(D5:D11)</f>
        <v>1114.2470000000001</v>
      </c>
      <c r="E12" s="204">
        <f>D12-C12</f>
        <v>1114.2470000000001</v>
      </c>
    </row>
    <row r="13" spans="1:5" x14ac:dyDescent="0.2">
      <c r="A13" s="56"/>
      <c r="B13" s="10" t="s">
        <v>41</v>
      </c>
      <c r="C13" s="7"/>
      <c r="D13" s="7">
        <v>1114.2470000000001</v>
      </c>
      <c r="E13" s="7"/>
    </row>
    <row r="14" spans="1:5" x14ac:dyDescent="0.2">
      <c r="A14" s="56">
        <v>44197</v>
      </c>
      <c r="B14" s="10" t="s">
        <v>74</v>
      </c>
      <c r="C14" s="7"/>
      <c r="D14" s="7">
        <v>694.64249999999993</v>
      </c>
      <c r="E14" s="7"/>
    </row>
    <row r="15" spans="1:5" x14ac:dyDescent="0.2">
      <c r="A15" s="56">
        <v>44228</v>
      </c>
      <c r="B15" s="10" t="s">
        <v>75</v>
      </c>
      <c r="C15" s="7"/>
      <c r="D15" s="7">
        <v>22.2315</v>
      </c>
      <c r="E15" s="7"/>
    </row>
    <row r="16" spans="1:5" x14ac:dyDescent="0.2">
      <c r="A16" s="56">
        <v>44263</v>
      </c>
      <c r="B16" s="10" t="s">
        <v>32</v>
      </c>
      <c r="C16" s="7">
        <v>1830</v>
      </c>
      <c r="D16" s="7"/>
      <c r="E16" s="7"/>
    </row>
    <row r="17" spans="1:5" x14ac:dyDescent="0.2">
      <c r="A17" s="56">
        <v>44256</v>
      </c>
      <c r="B17" s="10" t="s">
        <v>76</v>
      </c>
      <c r="C17" s="7"/>
      <c r="D17" s="7">
        <v>1035.3030000000001</v>
      </c>
      <c r="E17" s="7"/>
    </row>
    <row r="18" spans="1:5" x14ac:dyDescent="0.2">
      <c r="A18" s="56">
        <v>44287</v>
      </c>
      <c r="B18" s="10" t="s">
        <v>77</v>
      </c>
      <c r="C18" s="7"/>
      <c r="D18" s="7">
        <v>91.245599999999996</v>
      </c>
      <c r="E18" s="7"/>
    </row>
    <row r="19" spans="1:5" x14ac:dyDescent="0.2">
      <c r="A19" s="56">
        <v>44317</v>
      </c>
      <c r="B19" s="10" t="s">
        <v>78</v>
      </c>
      <c r="C19" s="7"/>
      <c r="D19" s="7">
        <v>0</v>
      </c>
      <c r="E19" s="7"/>
    </row>
    <row r="20" spans="1:5" x14ac:dyDescent="0.2">
      <c r="A20" s="56">
        <v>44418</v>
      </c>
      <c r="B20" s="10" t="s">
        <v>110</v>
      </c>
      <c r="C20" s="7"/>
      <c r="D20" s="7">
        <v>-189.72</v>
      </c>
      <c r="E20" s="7"/>
    </row>
    <row r="21" spans="1:5" x14ac:dyDescent="0.2">
      <c r="A21" s="12"/>
      <c r="B21" s="53" t="s">
        <v>143</v>
      </c>
      <c r="C21" s="204">
        <f>SUM(C13:C20)</f>
        <v>1830</v>
      </c>
      <c r="D21" s="204">
        <f>SUM(D13:D20)</f>
        <v>2767.9496000000004</v>
      </c>
      <c r="E21" s="204">
        <f>D21-C21</f>
        <v>937.94960000000037</v>
      </c>
    </row>
    <row r="22" spans="1:5" x14ac:dyDescent="0.2">
      <c r="A22" s="56"/>
      <c r="B22" s="10" t="s">
        <v>41</v>
      </c>
      <c r="C22" s="7"/>
      <c r="D22" s="7">
        <v>937.95</v>
      </c>
      <c r="E22" s="7"/>
    </row>
    <row r="23" spans="1:5" x14ac:dyDescent="0.2">
      <c r="A23" s="56">
        <v>44761</v>
      </c>
      <c r="B23" s="10" t="s">
        <v>210</v>
      </c>
      <c r="C23" s="7"/>
      <c r="D23" s="7">
        <v>-937.95</v>
      </c>
      <c r="E23" s="7"/>
    </row>
    <row r="24" spans="1:5" x14ac:dyDescent="0.2">
      <c r="A24" s="12"/>
      <c r="B24" s="131" t="s">
        <v>693</v>
      </c>
      <c r="C24" s="204">
        <f>SUM(C22:C23)</f>
        <v>0</v>
      </c>
      <c r="D24" s="204">
        <f>SUM(D22:D23)</f>
        <v>0</v>
      </c>
      <c r="E24" s="204">
        <f>D24-C24</f>
        <v>0</v>
      </c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1"/>
  <sheetViews>
    <sheetView workbookViewId="0">
      <pane ySplit="4" topLeftCell="A5" activePane="bottomLeft" state="frozen"/>
      <selection pane="bottomLeft"/>
    </sheetView>
  </sheetViews>
  <sheetFormatPr defaultRowHeight="14.25" x14ac:dyDescent="0.2"/>
  <cols>
    <col min="1" max="1" width="12.625" customWidth="1"/>
    <col min="2" max="2" width="42.75" bestFit="1" customWidth="1"/>
    <col min="3" max="5" width="10.625" customWidth="1"/>
  </cols>
  <sheetData>
    <row r="1" spans="1:5" s="58" customFormat="1" x14ac:dyDescent="0.2">
      <c r="A1" s="151" t="s">
        <v>115</v>
      </c>
      <c r="B1" s="272" t="s">
        <v>8</v>
      </c>
      <c r="C1" s="272"/>
      <c r="D1" s="272"/>
      <c r="E1" s="13">
        <f>E11</f>
        <v>0</v>
      </c>
    </row>
    <row r="3" spans="1:5" ht="18.75" x14ac:dyDescent="0.2">
      <c r="A3" s="1" t="s">
        <v>0</v>
      </c>
      <c r="B3" s="2"/>
      <c r="C3" s="3"/>
      <c r="D3" s="3"/>
      <c r="E3" s="3"/>
    </row>
    <row r="4" spans="1:5" s="37" customFormat="1" ht="18.75" x14ac:dyDescent="0.2">
      <c r="A4" s="36" t="s">
        <v>1</v>
      </c>
      <c r="B4" s="36" t="s">
        <v>2</v>
      </c>
      <c r="C4" s="36" t="s">
        <v>3</v>
      </c>
      <c r="D4" s="36" t="s">
        <v>4</v>
      </c>
      <c r="E4" s="36" t="s">
        <v>5</v>
      </c>
    </row>
    <row r="5" spans="1:5" x14ac:dyDescent="0.2">
      <c r="A5" s="56"/>
      <c r="B5" s="10" t="s">
        <v>41</v>
      </c>
      <c r="C5" s="7">
        <v>0</v>
      </c>
      <c r="D5" s="7">
        <v>0</v>
      </c>
      <c r="E5" s="7"/>
    </row>
    <row r="6" spans="1:5" x14ac:dyDescent="0.2">
      <c r="A6" s="56">
        <v>44348</v>
      </c>
      <c r="B6" s="10" t="s">
        <v>102</v>
      </c>
      <c r="C6" s="7"/>
      <c r="D6" s="7">
        <v>331.49</v>
      </c>
      <c r="E6" s="7"/>
    </row>
    <row r="7" spans="1:5" x14ac:dyDescent="0.2">
      <c r="A7" s="56">
        <v>44378</v>
      </c>
      <c r="B7" s="10" t="s">
        <v>103</v>
      </c>
      <c r="C7" s="7"/>
      <c r="D7" s="7">
        <v>440.59</v>
      </c>
      <c r="E7" s="7"/>
    </row>
    <row r="8" spans="1:5" x14ac:dyDescent="0.2">
      <c r="A8" s="56">
        <v>44409</v>
      </c>
      <c r="B8" s="10" t="s">
        <v>104</v>
      </c>
      <c r="C8" s="7"/>
      <c r="D8" s="7">
        <v>69.02</v>
      </c>
      <c r="E8" s="7"/>
    </row>
    <row r="9" spans="1:5" x14ac:dyDescent="0.2">
      <c r="A9" s="56">
        <v>44440</v>
      </c>
      <c r="B9" s="10" t="s">
        <v>105</v>
      </c>
      <c r="C9" s="7"/>
      <c r="D9" s="7">
        <v>623.16</v>
      </c>
      <c r="E9" s="7"/>
    </row>
    <row r="10" spans="1:5" x14ac:dyDescent="0.2">
      <c r="A10" s="56">
        <v>44452</v>
      </c>
      <c r="B10" s="10" t="s">
        <v>106</v>
      </c>
      <c r="C10" s="7">
        <v>1464.26</v>
      </c>
      <c r="D10" s="7"/>
      <c r="E10" s="7"/>
    </row>
    <row r="11" spans="1:5" x14ac:dyDescent="0.2">
      <c r="A11" s="12"/>
      <c r="B11" s="53" t="s">
        <v>143</v>
      </c>
      <c r="C11" s="204">
        <f>SUM(C5:C10)</f>
        <v>1464.26</v>
      </c>
      <c r="D11" s="204">
        <f>SUM(D5:D10)</f>
        <v>1464.2599999999998</v>
      </c>
      <c r="E11" s="204">
        <f>D11-C11</f>
        <v>0</v>
      </c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3"/>
  <sheetViews>
    <sheetView workbookViewId="0">
      <pane ySplit="4" topLeftCell="A5" activePane="bottomLeft" state="frozen"/>
      <selection pane="bottomLeft"/>
    </sheetView>
  </sheetViews>
  <sheetFormatPr defaultRowHeight="14.25" x14ac:dyDescent="0.2"/>
  <cols>
    <col min="1" max="1" width="12.625" customWidth="1"/>
    <col min="2" max="2" width="42.75" bestFit="1" customWidth="1"/>
    <col min="3" max="5" width="10.625" customWidth="1"/>
  </cols>
  <sheetData>
    <row r="1" spans="1:5" s="58" customFormat="1" x14ac:dyDescent="0.2">
      <c r="A1" s="151" t="s">
        <v>116</v>
      </c>
      <c r="B1" s="272" t="s">
        <v>8</v>
      </c>
      <c r="C1" s="272"/>
      <c r="D1" s="272"/>
      <c r="E1" s="13">
        <f>E13</f>
        <v>0</v>
      </c>
    </row>
    <row r="3" spans="1:5" ht="18.75" x14ac:dyDescent="0.2">
      <c r="A3" s="1" t="s">
        <v>0</v>
      </c>
      <c r="B3" s="2"/>
      <c r="C3" s="3"/>
      <c r="D3" s="3"/>
      <c r="E3" s="3"/>
    </row>
    <row r="4" spans="1:5" s="37" customFormat="1" ht="18.75" x14ac:dyDescent="0.2">
      <c r="A4" s="36" t="s">
        <v>1</v>
      </c>
      <c r="B4" s="36" t="s">
        <v>2</v>
      </c>
      <c r="C4" s="36" t="s">
        <v>3</v>
      </c>
      <c r="D4" s="36" t="s">
        <v>4</v>
      </c>
      <c r="E4" s="36" t="s">
        <v>5</v>
      </c>
    </row>
    <row r="5" spans="1:5" x14ac:dyDescent="0.2">
      <c r="A5" s="19"/>
      <c r="B5" s="10" t="s">
        <v>41</v>
      </c>
      <c r="C5" s="8">
        <v>0</v>
      </c>
      <c r="D5" s="7">
        <v>0</v>
      </c>
      <c r="E5" s="7"/>
    </row>
    <row r="6" spans="1:5" x14ac:dyDescent="0.2">
      <c r="A6" s="56">
        <v>44105</v>
      </c>
      <c r="B6" s="10" t="s">
        <v>91</v>
      </c>
      <c r="C6" s="7"/>
      <c r="D6" s="7">
        <v>62.22</v>
      </c>
      <c r="E6" s="7"/>
    </row>
    <row r="7" spans="1:5" x14ac:dyDescent="0.2">
      <c r="A7" s="57"/>
      <c r="B7" s="53" t="s">
        <v>691</v>
      </c>
      <c r="C7" s="204">
        <f>SUM(C5:C6)</f>
        <v>0</v>
      </c>
      <c r="D7" s="204">
        <f>SUM(D5:D6)</f>
        <v>62.22</v>
      </c>
      <c r="E7" s="204">
        <f>D7-C7</f>
        <v>62.22</v>
      </c>
    </row>
    <row r="8" spans="1:5" x14ac:dyDescent="0.2">
      <c r="A8" s="56"/>
      <c r="B8" s="10" t="s">
        <v>41</v>
      </c>
      <c r="C8" s="7"/>
      <c r="D8" s="7">
        <f>E7</f>
        <v>62.22</v>
      </c>
      <c r="E8" s="7"/>
    </row>
    <row r="9" spans="1:5" x14ac:dyDescent="0.2">
      <c r="A9" s="56">
        <v>44228</v>
      </c>
      <c r="B9" s="10" t="s">
        <v>107</v>
      </c>
      <c r="C9" s="7"/>
      <c r="D9" s="7">
        <v>-1.83</v>
      </c>
      <c r="E9" s="7"/>
    </row>
    <row r="10" spans="1:5" x14ac:dyDescent="0.2">
      <c r="A10" s="56">
        <v>44256</v>
      </c>
      <c r="B10" s="10" t="s">
        <v>93</v>
      </c>
      <c r="C10" s="7"/>
      <c r="D10" s="7">
        <v>0</v>
      </c>
      <c r="E10" s="7"/>
    </row>
    <row r="11" spans="1:5" x14ac:dyDescent="0.2">
      <c r="A11" s="56">
        <v>44292</v>
      </c>
      <c r="B11" s="10" t="s">
        <v>109</v>
      </c>
      <c r="C11" s="7">
        <v>-22.95</v>
      </c>
      <c r="D11" s="7"/>
      <c r="E11" s="7"/>
    </row>
    <row r="12" spans="1:5" x14ac:dyDescent="0.2">
      <c r="A12" s="56">
        <v>44292</v>
      </c>
      <c r="B12" s="10" t="s">
        <v>108</v>
      </c>
      <c r="C12" s="7">
        <v>83.34</v>
      </c>
      <c r="D12" s="7"/>
      <c r="E12" s="7"/>
    </row>
    <row r="13" spans="1:5" x14ac:dyDescent="0.2">
      <c r="A13" s="12"/>
      <c r="B13" s="53" t="s">
        <v>143</v>
      </c>
      <c r="C13" s="204">
        <f>SUM(C8:C12)</f>
        <v>60.39</v>
      </c>
      <c r="D13" s="204">
        <f>SUM(D8:D12)</f>
        <v>60.39</v>
      </c>
      <c r="E13" s="204">
        <f>D13-C13</f>
        <v>0</v>
      </c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pane ySplit="4" topLeftCell="A5" activePane="bottomLeft" state="frozen"/>
      <selection activeCell="H40" sqref="H40"/>
      <selection pane="bottomLeft"/>
    </sheetView>
  </sheetViews>
  <sheetFormatPr defaultRowHeight="14.25" x14ac:dyDescent="0.2"/>
  <cols>
    <col min="1" max="1" width="12.625" style="92" customWidth="1"/>
    <col min="2" max="2" width="30.625" style="92" customWidth="1"/>
    <col min="3" max="5" width="10.625" style="92" customWidth="1"/>
    <col min="6" max="16384" width="9" style="92"/>
  </cols>
  <sheetData>
    <row r="1" spans="1:5" s="58" customFormat="1" x14ac:dyDescent="0.2">
      <c r="A1" s="151" t="s">
        <v>771</v>
      </c>
      <c r="B1" s="264" t="s">
        <v>8</v>
      </c>
      <c r="C1" s="264"/>
      <c r="D1" s="264"/>
      <c r="E1" s="13">
        <f>E23</f>
        <v>3156.5620000000004</v>
      </c>
    </row>
    <row r="3" spans="1:5" ht="18.75" x14ac:dyDescent="0.2">
      <c r="A3" s="90" t="s">
        <v>0</v>
      </c>
      <c r="B3" s="91"/>
      <c r="C3" s="75"/>
      <c r="D3" s="75"/>
      <c r="E3" s="75"/>
    </row>
    <row r="4" spans="1:5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</row>
    <row r="5" spans="1:5" x14ac:dyDescent="0.2">
      <c r="A5" s="46"/>
      <c r="B5" s="54" t="s">
        <v>56</v>
      </c>
      <c r="C5" s="7">
        <v>0</v>
      </c>
      <c r="D5" s="7">
        <v>0</v>
      </c>
      <c r="E5" s="60"/>
    </row>
    <row r="6" spans="1:5" x14ac:dyDescent="0.2">
      <c r="A6" s="105">
        <v>45026</v>
      </c>
      <c r="B6" s="165" t="s">
        <v>779</v>
      </c>
      <c r="C6" s="82"/>
      <c r="D6" s="82">
        <v>269.22000000000003</v>
      </c>
      <c r="E6" s="7">
        <f>D5+D6-C6</f>
        <v>269.22000000000003</v>
      </c>
    </row>
    <row r="7" spans="1:5" x14ac:dyDescent="0.2">
      <c r="A7" s="96">
        <v>45058</v>
      </c>
      <c r="B7" s="165" t="s">
        <v>830</v>
      </c>
      <c r="C7" s="82"/>
      <c r="D7" s="82">
        <v>105.17</v>
      </c>
      <c r="E7" s="7">
        <f t="shared" ref="E7:E15" si="0">E6+D7-C7</f>
        <v>374.39000000000004</v>
      </c>
    </row>
    <row r="8" spans="1:5" x14ac:dyDescent="0.2">
      <c r="A8" s="96">
        <v>45089</v>
      </c>
      <c r="B8" s="165" t="s">
        <v>869</v>
      </c>
      <c r="C8" s="82"/>
      <c r="D8" s="82">
        <v>230.01</v>
      </c>
      <c r="E8" s="7">
        <f t="shared" si="0"/>
        <v>604.40000000000009</v>
      </c>
    </row>
    <row r="9" spans="1:5" x14ac:dyDescent="0.2">
      <c r="A9" s="105">
        <v>45121</v>
      </c>
      <c r="B9" s="165" t="s">
        <v>901</v>
      </c>
      <c r="C9" s="82"/>
      <c r="D9" s="82">
        <v>394.92</v>
      </c>
      <c r="E9" s="7">
        <f t="shared" si="0"/>
        <v>999.32000000000016</v>
      </c>
    </row>
    <row r="10" spans="1:5" x14ac:dyDescent="0.2">
      <c r="A10" s="105">
        <v>45134</v>
      </c>
      <c r="B10" s="106" t="s">
        <v>918</v>
      </c>
      <c r="C10" s="82">
        <v>999.32</v>
      </c>
      <c r="D10" s="82"/>
      <c r="E10" s="7">
        <f t="shared" si="0"/>
        <v>0</v>
      </c>
    </row>
    <row r="11" spans="1:5" x14ac:dyDescent="0.2">
      <c r="A11" s="105">
        <v>45152</v>
      </c>
      <c r="B11" s="165" t="s">
        <v>935</v>
      </c>
      <c r="C11" s="82"/>
      <c r="D11" s="82">
        <v>686.94</v>
      </c>
      <c r="E11" s="7">
        <f t="shared" si="0"/>
        <v>686.94</v>
      </c>
    </row>
    <row r="12" spans="1:5" x14ac:dyDescent="0.2">
      <c r="A12" s="105">
        <v>45156</v>
      </c>
      <c r="B12" s="165" t="s">
        <v>947</v>
      </c>
      <c r="C12" s="82"/>
      <c r="D12" s="82">
        <v>120</v>
      </c>
      <c r="E12" s="7">
        <f t="shared" si="0"/>
        <v>806.94</v>
      </c>
    </row>
    <row r="13" spans="1:5" x14ac:dyDescent="0.2">
      <c r="A13" s="105">
        <v>45184</v>
      </c>
      <c r="B13" s="165" t="s">
        <v>983</v>
      </c>
      <c r="C13" s="82"/>
      <c r="D13" s="82">
        <v>871.26</v>
      </c>
      <c r="E13" s="7">
        <f t="shared" si="0"/>
        <v>1678.2</v>
      </c>
    </row>
    <row r="14" spans="1:5" x14ac:dyDescent="0.2">
      <c r="A14" s="105">
        <v>45224</v>
      </c>
      <c r="B14" s="165" t="s">
        <v>1022</v>
      </c>
      <c r="C14" s="82"/>
      <c r="D14" s="82">
        <v>824.27200000000005</v>
      </c>
      <c r="E14" s="7">
        <f t="shared" si="0"/>
        <v>2502.4720000000002</v>
      </c>
    </row>
    <row r="15" spans="1:5" x14ac:dyDescent="0.2">
      <c r="A15" s="105">
        <v>45245</v>
      </c>
      <c r="B15" s="165" t="s">
        <v>1053</v>
      </c>
      <c r="C15" s="82"/>
      <c r="D15" s="82">
        <v>654.09</v>
      </c>
      <c r="E15" s="7">
        <f t="shared" si="0"/>
        <v>3156.5620000000004</v>
      </c>
    </row>
    <row r="16" spans="1:5" x14ac:dyDescent="0.2">
      <c r="A16" s="105"/>
      <c r="B16" s="165"/>
      <c r="C16" s="82"/>
      <c r="D16" s="82"/>
      <c r="E16" s="7"/>
    </row>
    <row r="17" spans="1:5" x14ac:dyDescent="0.2">
      <c r="A17" s="105"/>
      <c r="B17" s="165"/>
      <c r="C17" s="82"/>
      <c r="D17" s="82"/>
      <c r="E17" s="7"/>
    </row>
    <row r="18" spans="1:5" x14ac:dyDescent="0.2">
      <c r="A18" s="105"/>
      <c r="B18" s="165"/>
      <c r="C18" s="82"/>
      <c r="D18" s="82"/>
      <c r="E18" s="7"/>
    </row>
    <row r="19" spans="1:5" x14ac:dyDescent="0.2">
      <c r="A19" s="105"/>
      <c r="B19" s="165"/>
      <c r="C19" s="82"/>
      <c r="D19" s="82"/>
      <c r="E19" s="7"/>
    </row>
    <row r="20" spans="1:5" x14ac:dyDescent="0.2">
      <c r="A20" s="105"/>
      <c r="B20" s="106"/>
      <c r="C20" s="82"/>
      <c r="D20" s="82"/>
      <c r="E20" s="82"/>
    </row>
    <row r="21" spans="1:5" x14ac:dyDescent="0.2">
      <c r="A21" s="105"/>
      <c r="B21" s="106"/>
      <c r="C21" s="82"/>
      <c r="D21" s="82"/>
      <c r="E21" s="82"/>
    </row>
    <row r="22" spans="1:5" x14ac:dyDescent="0.2">
      <c r="A22" s="105"/>
      <c r="B22" s="106"/>
      <c r="C22" s="82"/>
      <c r="D22" s="82"/>
      <c r="E22" s="82"/>
    </row>
    <row r="23" spans="1:5" x14ac:dyDescent="0.2">
      <c r="A23" s="108"/>
      <c r="B23" s="108"/>
      <c r="C23" s="208">
        <f>SUM(C5:C22)</f>
        <v>999.32</v>
      </c>
      <c r="D23" s="208">
        <f>SUM(D5:D22)</f>
        <v>4155.8820000000005</v>
      </c>
      <c r="E23" s="208">
        <f>D23-C23</f>
        <v>3156.5620000000004</v>
      </c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pane ySplit="4" topLeftCell="A44" activePane="bottomLeft" state="frozen"/>
      <selection activeCell="H40" sqref="H40"/>
      <selection pane="bottomLeft"/>
    </sheetView>
  </sheetViews>
  <sheetFormatPr defaultRowHeight="14.25" x14ac:dyDescent="0.2"/>
  <cols>
    <col min="1" max="1" width="12.625" style="76" customWidth="1"/>
    <col min="2" max="2" width="38" style="76" customWidth="1"/>
    <col min="3" max="4" width="12.75" style="76" bestFit="1" customWidth="1"/>
    <col min="5" max="5" width="10.625" style="76" customWidth="1"/>
    <col min="6" max="6" width="9.25" style="76" bestFit="1" customWidth="1"/>
    <col min="7" max="7" width="11.875" style="76" bestFit="1" customWidth="1"/>
    <col min="8" max="8" width="28.125" style="76" customWidth="1"/>
    <col min="9" max="16384" width="9" style="76"/>
  </cols>
  <sheetData>
    <row r="1" spans="1:11" s="58" customFormat="1" x14ac:dyDescent="0.2">
      <c r="A1" s="151" t="s">
        <v>722</v>
      </c>
      <c r="B1" s="264" t="s">
        <v>8</v>
      </c>
      <c r="C1" s="264"/>
      <c r="D1" s="264"/>
      <c r="E1" s="204">
        <f>E68+K13</f>
        <v>2177.6698000000033</v>
      </c>
    </row>
    <row r="3" spans="1:11" ht="18.75" x14ac:dyDescent="0.2">
      <c r="A3" s="73" t="s">
        <v>0</v>
      </c>
      <c r="B3" s="74"/>
      <c r="C3" s="75"/>
      <c r="D3" s="75"/>
      <c r="E3" s="75"/>
      <c r="G3" s="90" t="s">
        <v>21</v>
      </c>
      <c r="H3" s="91"/>
      <c r="I3" s="75"/>
      <c r="J3" s="75"/>
      <c r="K3" s="75"/>
    </row>
    <row r="4" spans="1:11" s="78" customFormat="1" ht="18.75" x14ac:dyDescent="0.2">
      <c r="A4" s="77" t="s">
        <v>17</v>
      </c>
      <c r="B4" s="77" t="s">
        <v>16</v>
      </c>
      <c r="C4" s="77" t="s">
        <v>3</v>
      </c>
      <c r="D4" s="77" t="s">
        <v>4</v>
      </c>
      <c r="E4" s="77" t="s">
        <v>5</v>
      </c>
      <c r="G4" s="77" t="s">
        <v>1</v>
      </c>
      <c r="H4" s="77" t="s">
        <v>2</v>
      </c>
      <c r="I4" s="77" t="s">
        <v>3</v>
      </c>
      <c r="J4" s="77" t="s">
        <v>4</v>
      </c>
      <c r="K4" s="77" t="s">
        <v>5</v>
      </c>
    </row>
    <row r="5" spans="1:11" x14ac:dyDescent="0.2">
      <c r="A5" s="79"/>
      <c r="B5" s="80" t="s">
        <v>41</v>
      </c>
      <c r="C5" s="81">
        <v>0</v>
      </c>
      <c r="D5" s="82">
        <v>0</v>
      </c>
      <c r="E5" s="60"/>
      <c r="G5" s="46"/>
      <c r="H5" s="54" t="s">
        <v>56</v>
      </c>
      <c r="I5" s="7">
        <v>0</v>
      </c>
      <c r="J5" s="7">
        <v>0</v>
      </c>
      <c r="K5" s="60"/>
    </row>
    <row r="6" spans="1:11" x14ac:dyDescent="0.2">
      <c r="A6" s="83">
        <v>44105</v>
      </c>
      <c r="B6" s="84" t="s">
        <v>215</v>
      </c>
      <c r="C6" s="81"/>
      <c r="D6" s="82">
        <v>1282.42</v>
      </c>
      <c r="E6" s="7">
        <f>D5+D6-C6</f>
        <v>1282.42</v>
      </c>
      <c r="F6" s="85"/>
      <c r="G6" s="96">
        <v>45163</v>
      </c>
      <c r="H6" s="100" t="s">
        <v>961</v>
      </c>
      <c r="I6" s="82">
        <v>150</v>
      </c>
      <c r="J6" s="82"/>
      <c r="K6" s="7">
        <f>J5+J6-I6</f>
        <v>-150</v>
      </c>
    </row>
    <row r="7" spans="1:11" x14ac:dyDescent="0.2">
      <c r="A7" s="83">
        <v>44136</v>
      </c>
      <c r="B7" s="84" t="s">
        <v>216</v>
      </c>
      <c r="C7" s="81"/>
      <c r="D7" s="82">
        <v>1892.97</v>
      </c>
      <c r="E7" s="7">
        <f t="shared" ref="E7:E12" si="0">E6+D7-C7</f>
        <v>3175.3900000000003</v>
      </c>
      <c r="F7" s="85"/>
      <c r="G7" s="96"/>
      <c r="H7" s="103"/>
      <c r="I7" s="82"/>
      <c r="J7" s="82"/>
      <c r="K7" s="7">
        <f t="shared" ref="K7:K8" si="1">K6+J7-I7</f>
        <v>-150</v>
      </c>
    </row>
    <row r="8" spans="1:11" x14ac:dyDescent="0.2">
      <c r="A8" s="83">
        <v>44166</v>
      </c>
      <c r="B8" s="84" t="s">
        <v>217</v>
      </c>
      <c r="C8" s="81"/>
      <c r="D8" s="82">
        <v>1498.5328000000002</v>
      </c>
      <c r="E8" s="7">
        <f t="shared" si="0"/>
        <v>4673.9228000000003</v>
      </c>
      <c r="F8" s="85"/>
      <c r="G8" s="96"/>
      <c r="H8" s="103"/>
      <c r="I8" s="82"/>
      <c r="J8" s="82"/>
      <c r="K8" s="7">
        <f t="shared" si="1"/>
        <v>-150</v>
      </c>
    </row>
    <row r="9" spans="1:11" x14ac:dyDescent="0.2">
      <c r="A9" s="83">
        <v>44166</v>
      </c>
      <c r="B9" s="84" t="s">
        <v>30</v>
      </c>
      <c r="C9" s="81">
        <v>20</v>
      </c>
      <c r="D9" s="82"/>
      <c r="E9" s="7">
        <f t="shared" si="0"/>
        <v>4653.9228000000003</v>
      </c>
      <c r="F9" s="85"/>
      <c r="G9" s="105"/>
      <c r="H9" s="165"/>
      <c r="I9" s="82"/>
      <c r="J9" s="82"/>
      <c r="K9" s="7"/>
    </row>
    <row r="10" spans="1:11" x14ac:dyDescent="0.2">
      <c r="A10" s="83">
        <v>44166</v>
      </c>
      <c r="B10" s="84" t="s">
        <v>60</v>
      </c>
      <c r="C10" s="81"/>
      <c r="D10" s="82">
        <v>3318</v>
      </c>
      <c r="E10" s="7">
        <f t="shared" si="0"/>
        <v>7971.9228000000003</v>
      </c>
      <c r="F10" s="85"/>
      <c r="G10" s="105"/>
      <c r="H10" s="165"/>
      <c r="I10" s="82"/>
      <c r="J10" s="82"/>
      <c r="K10" s="7"/>
    </row>
    <row r="11" spans="1:11" x14ac:dyDescent="0.2">
      <c r="A11" s="83">
        <v>44166</v>
      </c>
      <c r="B11" s="84" t="s">
        <v>31</v>
      </c>
      <c r="C11" s="81">
        <v>1169.48</v>
      </c>
      <c r="D11" s="82"/>
      <c r="E11" s="7">
        <f t="shared" si="0"/>
        <v>6802.4428000000007</v>
      </c>
      <c r="F11" s="85"/>
      <c r="G11" s="105"/>
      <c r="H11" s="165"/>
      <c r="I11" s="82"/>
      <c r="J11" s="82"/>
      <c r="K11" s="7"/>
    </row>
    <row r="12" spans="1:11" x14ac:dyDescent="0.2">
      <c r="A12" s="83">
        <v>44166</v>
      </c>
      <c r="B12" s="84" t="s">
        <v>32</v>
      </c>
      <c r="C12" s="81">
        <v>5830</v>
      </c>
      <c r="D12" s="82"/>
      <c r="E12" s="7">
        <f t="shared" si="0"/>
        <v>972.44280000000072</v>
      </c>
      <c r="F12" s="85"/>
      <c r="G12" s="105"/>
      <c r="H12" s="165"/>
      <c r="I12" s="82"/>
      <c r="J12" s="82"/>
      <c r="K12" s="7"/>
    </row>
    <row r="13" spans="1:11" x14ac:dyDescent="0.2">
      <c r="A13" s="86"/>
      <c r="B13" s="87" t="s">
        <v>691</v>
      </c>
      <c r="C13" s="208">
        <f>SUM(C5:C12)</f>
        <v>7019.48</v>
      </c>
      <c r="D13" s="208">
        <f>SUM(D5:D12)</f>
        <v>7991.9228000000003</v>
      </c>
      <c r="E13" s="208">
        <f>D13-C13</f>
        <v>972.44280000000072</v>
      </c>
      <c r="F13" s="85"/>
      <c r="G13" s="108"/>
      <c r="H13" s="108"/>
      <c r="I13" s="208">
        <f>SUM(I5:I12)</f>
        <v>150</v>
      </c>
      <c r="J13" s="208">
        <f>SUM(J5:J12)</f>
        <v>0</v>
      </c>
      <c r="K13" s="208">
        <f>J13-I13</f>
        <v>-150</v>
      </c>
    </row>
    <row r="14" spans="1:11" x14ac:dyDescent="0.2">
      <c r="A14" s="79"/>
      <c r="B14" s="80" t="s">
        <v>41</v>
      </c>
      <c r="C14" s="81"/>
      <c r="D14" s="82">
        <v>972.44280000000072</v>
      </c>
      <c r="E14" s="60"/>
      <c r="F14" s="85"/>
      <c r="G14" s="85"/>
    </row>
    <row r="15" spans="1:11" x14ac:dyDescent="0.2">
      <c r="A15" s="83">
        <v>44197</v>
      </c>
      <c r="B15" s="84" t="s">
        <v>218</v>
      </c>
      <c r="C15" s="81"/>
      <c r="D15" s="82">
        <v>697.072</v>
      </c>
      <c r="E15" s="7">
        <f>D14+D15-C15</f>
        <v>1669.5148000000008</v>
      </c>
      <c r="F15" s="85"/>
      <c r="G15" s="85"/>
    </row>
    <row r="16" spans="1:11" x14ac:dyDescent="0.2">
      <c r="A16" s="83">
        <v>44228</v>
      </c>
      <c r="B16" s="84" t="s">
        <v>219</v>
      </c>
      <c r="C16" s="81"/>
      <c r="D16" s="82">
        <v>901.46800000000007</v>
      </c>
      <c r="E16" s="7">
        <f t="shared" ref="E16:E30" si="2">E15+D16-C16</f>
        <v>2570.9828000000007</v>
      </c>
      <c r="F16" s="85"/>
      <c r="G16" s="85"/>
    </row>
    <row r="17" spans="1:7" x14ac:dyDescent="0.2">
      <c r="A17" s="83">
        <v>44256</v>
      </c>
      <c r="B17" s="84" t="s">
        <v>220</v>
      </c>
      <c r="C17" s="81"/>
      <c r="D17" s="82">
        <v>642.47360000000003</v>
      </c>
      <c r="E17" s="7">
        <f t="shared" si="2"/>
        <v>3213.4564000000009</v>
      </c>
      <c r="F17" s="85"/>
      <c r="G17" s="85"/>
    </row>
    <row r="18" spans="1:7" x14ac:dyDescent="0.2">
      <c r="A18" s="83">
        <v>44287</v>
      </c>
      <c r="B18" s="84" t="s">
        <v>221</v>
      </c>
      <c r="C18" s="81"/>
      <c r="D18" s="82">
        <v>334.06639999999999</v>
      </c>
      <c r="E18" s="7">
        <f t="shared" si="2"/>
        <v>3547.5228000000011</v>
      </c>
      <c r="F18" s="85"/>
      <c r="G18" s="85"/>
    </row>
    <row r="19" spans="1:7" x14ac:dyDescent="0.2">
      <c r="A19" s="83">
        <v>44317</v>
      </c>
      <c r="B19" s="84" t="s">
        <v>222</v>
      </c>
      <c r="C19" s="81"/>
      <c r="D19" s="82">
        <v>1825.4712</v>
      </c>
      <c r="E19" s="7">
        <f t="shared" si="2"/>
        <v>5372.9940000000006</v>
      </c>
      <c r="F19" s="85"/>
      <c r="G19" s="85"/>
    </row>
    <row r="20" spans="1:7" x14ac:dyDescent="0.2">
      <c r="A20" s="83">
        <v>44354</v>
      </c>
      <c r="B20" s="84" t="s">
        <v>82</v>
      </c>
      <c r="C20" s="81">
        <v>5372</v>
      </c>
      <c r="D20" s="82"/>
      <c r="E20" s="7">
        <f t="shared" si="2"/>
        <v>0.99400000000059663</v>
      </c>
      <c r="F20" s="85"/>
      <c r="G20" s="85"/>
    </row>
    <row r="21" spans="1:7" x14ac:dyDescent="0.2">
      <c r="A21" s="83">
        <v>44348</v>
      </c>
      <c r="B21" s="84" t="s">
        <v>66</v>
      </c>
      <c r="C21" s="81"/>
      <c r="D21" s="82">
        <v>1160.0999999999999</v>
      </c>
      <c r="E21" s="7">
        <f t="shared" si="2"/>
        <v>1161.0940000000005</v>
      </c>
    </row>
    <row r="22" spans="1:7" x14ac:dyDescent="0.2">
      <c r="A22" s="83">
        <v>44348</v>
      </c>
      <c r="B22" s="84" t="s">
        <v>223</v>
      </c>
      <c r="C22" s="81"/>
      <c r="D22" s="82">
        <v>787.34719999999993</v>
      </c>
      <c r="E22" s="7">
        <f t="shared" si="2"/>
        <v>1948.4412000000004</v>
      </c>
    </row>
    <row r="23" spans="1:7" x14ac:dyDescent="0.2">
      <c r="A23" s="83">
        <v>44378</v>
      </c>
      <c r="B23" s="84" t="s">
        <v>224</v>
      </c>
      <c r="C23" s="81"/>
      <c r="D23" s="82">
        <v>1909.2472000000002</v>
      </c>
      <c r="E23" s="7">
        <f t="shared" si="2"/>
        <v>3857.6884000000009</v>
      </c>
    </row>
    <row r="24" spans="1:7" x14ac:dyDescent="0.2">
      <c r="A24" s="83">
        <v>44409</v>
      </c>
      <c r="B24" s="84" t="s">
        <v>225</v>
      </c>
      <c r="C24" s="81"/>
      <c r="D24" s="82">
        <v>919.53600000000006</v>
      </c>
      <c r="E24" s="7">
        <f t="shared" si="2"/>
        <v>4777.224400000001</v>
      </c>
    </row>
    <row r="25" spans="1:7" x14ac:dyDescent="0.2">
      <c r="A25" s="83">
        <v>44466</v>
      </c>
      <c r="B25" s="84" t="s">
        <v>64</v>
      </c>
      <c r="C25" s="81">
        <v>4700</v>
      </c>
      <c r="D25" s="82"/>
      <c r="E25" s="7">
        <f t="shared" si="2"/>
        <v>77.224400000000969</v>
      </c>
    </row>
    <row r="26" spans="1:7" x14ac:dyDescent="0.2">
      <c r="A26" s="83">
        <v>44440</v>
      </c>
      <c r="B26" s="84" t="s">
        <v>226</v>
      </c>
      <c r="C26" s="81"/>
      <c r="D26" s="82">
        <v>3721.2368999999999</v>
      </c>
      <c r="E26" s="7">
        <f t="shared" si="2"/>
        <v>3798.4613000000008</v>
      </c>
    </row>
    <row r="27" spans="1:7" x14ac:dyDescent="0.2">
      <c r="A27" s="83">
        <v>44470</v>
      </c>
      <c r="B27" s="84" t="s">
        <v>227</v>
      </c>
      <c r="C27" s="81"/>
      <c r="D27" s="82">
        <v>525.16560000000004</v>
      </c>
      <c r="E27" s="7">
        <f t="shared" si="2"/>
        <v>4323.6269000000011</v>
      </c>
    </row>
    <row r="28" spans="1:7" x14ac:dyDescent="0.2">
      <c r="A28" s="83">
        <v>44501</v>
      </c>
      <c r="B28" s="84" t="s">
        <v>228</v>
      </c>
      <c r="C28" s="81"/>
      <c r="D28" s="82">
        <v>2422.6016</v>
      </c>
      <c r="E28" s="7">
        <f t="shared" si="2"/>
        <v>6746.2285000000011</v>
      </c>
    </row>
    <row r="29" spans="1:7" x14ac:dyDescent="0.2">
      <c r="A29" s="83">
        <v>44543</v>
      </c>
      <c r="B29" s="84" t="s">
        <v>65</v>
      </c>
      <c r="C29" s="81">
        <v>4000</v>
      </c>
      <c r="D29" s="82"/>
      <c r="E29" s="7">
        <f t="shared" si="2"/>
        <v>2746.2285000000011</v>
      </c>
    </row>
    <row r="30" spans="1:7" x14ac:dyDescent="0.2">
      <c r="A30" s="83">
        <v>44531</v>
      </c>
      <c r="B30" s="84" t="s">
        <v>229</v>
      </c>
      <c r="C30" s="81"/>
      <c r="D30" s="82">
        <v>1739.3416000000002</v>
      </c>
      <c r="E30" s="7">
        <f t="shared" si="2"/>
        <v>4485.5701000000008</v>
      </c>
    </row>
    <row r="31" spans="1:7" x14ac:dyDescent="0.2">
      <c r="A31" s="86"/>
      <c r="B31" s="87" t="s">
        <v>143</v>
      </c>
      <c r="C31" s="208">
        <f>SUM(C14:C30)</f>
        <v>14072</v>
      </c>
      <c r="D31" s="208">
        <f>SUM(D14:D30)</f>
        <v>18557.570100000001</v>
      </c>
      <c r="E31" s="208">
        <f>D31-C31</f>
        <v>4485.5701000000008</v>
      </c>
    </row>
    <row r="32" spans="1:7" x14ac:dyDescent="0.2">
      <c r="A32" s="79"/>
      <c r="B32" s="80" t="s">
        <v>41</v>
      </c>
      <c r="C32" s="81"/>
      <c r="D32" s="82">
        <v>4485.5701000000008</v>
      </c>
      <c r="E32" s="60"/>
    </row>
    <row r="33" spans="1:5" x14ac:dyDescent="0.2">
      <c r="A33" s="79">
        <v>44603</v>
      </c>
      <c r="B33" s="80" t="s">
        <v>230</v>
      </c>
      <c r="C33" s="81"/>
      <c r="D33" s="82">
        <v>1687.04</v>
      </c>
      <c r="E33" s="7">
        <f>D32+D33-C33</f>
        <v>6172.6101000000008</v>
      </c>
    </row>
    <row r="34" spans="1:5" x14ac:dyDescent="0.2">
      <c r="A34" s="79">
        <v>44582</v>
      </c>
      <c r="B34" s="84" t="s">
        <v>231</v>
      </c>
      <c r="C34" s="81">
        <v>2000</v>
      </c>
      <c r="D34" s="82"/>
      <c r="E34" s="7">
        <f t="shared" ref="E34:E47" si="3">E33+D34-C34</f>
        <v>4172.6101000000008</v>
      </c>
    </row>
    <row r="35" spans="1:5" x14ac:dyDescent="0.2">
      <c r="A35" s="79">
        <v>44627</v>
      </c>
      <c r="B35" s="80" t="s">
        <v>232</v>
      </c>
      <c r="C35" s="81"/>
      <c r="D35" s="82">
        <v>279.3</v>
      </c>
      <c r="E35" s="7">
        <f t="shared" si="3"/>
        <v>4451.910100000001</v>
      </c>
    </row>
    <row r="36" spans="1:5" x14ac:dyDescent="0.2">
      <c r="A36" s="79">
        <v>44664</v>
      </c>
      <c r="B36" s="80" t="s">
        <v>233</v>
      </c>
      <c r="C36" s="81"/>
      <c r="D36" s="82">
        <v>314.45999999999998</v>
      </c>
      <c r="E36" s="7">
        <f t="shared" si="3"/>
        <v>4766.370100000001</v>
      </c>
    </row>
    <row r="37" spans="1:5" x14ac:dyDescent="0.2">
      <c r="A37" s="79">
        <v>44687</v>
      </c>
      <c r="B37" s="80" t="s">
        <v>234</v>
      </c>
      <c r="C37" s="81"/>
      <c r="D37" s="82">
        <v>1301.53</v>
      </c>
      <c r="E37" s="7">
        <f t="shared" si="3"/>
        <v>6067.9001000000007</v>
      </c>
    </row>
    <row r="38" spans="1:5" x14ac:dyDescent="0.2">
      <c r="A38" s="79">
        <v>44713</v>
      </c>
      <c r="B38" s="80" t="s">
        <v>235</v>
      </c>
      <c r="C38" s="81"/>
      <c r="D38" s="82">
        <v>491.33120000000002</v>
      </c>
      <c r="E38" s="7">
        <f t="shared" si="3"/>
        <v>6559.2313000000004</v>
      </c>
    </row>
    <row r="39" spans="1:5" ht="28.5" x14ac:dyDescent="0.2">
      <c r="A39" s="79">
        <v>44729</v>
      </c>
      <c r="B39" s="255" t="s">
        <v>236</v>
      </c>
      <c r="C39" s="81"/>
      <c r="D39" s="82">
        <v>-107.80150000000002</v>
      </c>
      <c r="E39" s="7">
        <f t="shared" si="3"/>
        <v>6451.4298000000008</v>
      </c>
    </row>
    <row r="40" spans="1:5" x14ac:dyDescent="0.2">
      <c r="A40" s="79">
        <v>44746</v>
      </c>
      <c r="B40" s="84" t="s">
        <v>237</v>
      </c>
      <c r="C40" s="81">
        <v>5000</v>
      </c>
      <c r="D40" s="82"/>
      <c r="E40" s="7">
        <f t="shared" si="3"/>
        <v>1451.4298000000008</v>
      </c>
    </row>
    <row r="41" spans="1:5" x14ac:dyDescent="0.2">
      <c r="A41" s="79">
        <v>44747</v>
      </c>
      <c r="B41" s="84" t="s">
        <v>238</v>
      </c>
      <c r="C41" s="81"/>
      <c r="D41" s="82">
        <v>1250.8699999999999</v>
      </c>
      <c r="E41" s="7">
        <f t="shared" si="3"/>
        <v>2702.2998000000007</v>
      </c>
    </row>
    <row r="42" spans="1:5" x14ac:dyDescent="0.2">
      <c r="A42" s="79">
        <v>44776</v>
      </c>
      <c r="B42" s="84" t="s">
        <v>423</v>
      </c>
      <c r="C42" s="81"/>
      <c r="D42" s="82">
        <v>325.11</v>
      </c>
      <c r="E42" s="7">
        <f t="shared" si="3"/>
        <v>3027.4098000000008</v>
      </c>
    </row>
    <row r="43" spans="1:5" x14ac:dyDescent="0.2">
      <c r="A43" s="79">
        <v>44810</v>
      </c>
      <c r="B43" s="84" t="s">
        <v>480</v>
      </c>
      <c r="C43" s="81"/>
      <c r="D43" s="82">
        <v>319.13</v>
      </c>
      <c r="E43" s="7">
        <f t="shared" si="3"/>
        <v>3346.5398000000009</v>
      </c>
    </row>
    <row r="44" spans="1:5" x14ac:dyDescent="0.2">
      <c r="A44" s="79">
        <v>44846</v>
      </c>
      <c r="B44" s="84" t="s">
        <v>502</v>
      </c>
      <c r="C44" s="81"/>
      <c r="D44" s="82">
        <v>362.19</v>
      </c>
      <c r="E44" s="7">
        <f t="shared" si="3"/>
        <v>3708.729800000001</v>
      </c>
    </row>
    <row r="45" spans="1:5" x14ac:dyDescent="0.2">
      <c r="A45" s="79">
        <v>44868</v>
      </c>
      <c r="B45" s="84" t="s">
        <v>530</v>
      </c>
      <c r="C45" s="81"/>
      <c r="D45" s="82">
        <v>103.44</v>
      </c>
      <c r="E45" s="7">
        <f t="shared" si="3"/>
        <v>3812.169800000001</v>
      </c>
    </row>
    <row r="46" spans="1:5" x14ac:dyDescent="0.2">
      <c r="A46" s="79">
        <v>44902</v>
      </c>
      <c r="B46" s="84" t="s">
        <v>616</v>
      </c>
      <c r="C46" s="81"/>
      <c r="D46" s="82">
        <v>621.74</v>
      </c>
      <c r="E46" s="7">
        <f t="shared" si="3"/>
        <v>4433.9098000000013</v>
      </c>
    </row>
    <row r="47" spans="1:5" x14ac:dyDescent="0.2">
      <c r="A47" s="96">
        <v>44931</v>
      </c>
      <c r="B47" s="84" t="s">
        <v>668</v>
      </c>
      <c r="C47" s="82"/>
      <c r="D47" s="82">
        <v>1562.49</v>
      </c>
      <c r="E47" s="7">
        <f t="shared" si="3"/>
        <v>5996.3998000000011</v>
      </c>
    </row>
    <row r="48" spans="1:5" x14ac:dyDescent="0.2">
      <c r="A48" s="205"/>
      <c r="B48" s="203" t="s">
        <v>692</v>
      </c>
      <c r="C48" s="204">
        <f>SUM(C32:C47)</f>
        <v>7000</v>
      </c>
      <c r="D48" s="204">
        <f>SUM(D32:D47)</f>
        <v>12996.399800000001</v>
      </c>
      <c r="E48" s="204">
        <f>D48-C48</f>
        <v>5996.3998000000011</v>
      </c>
    </row>
    <row r="49" spans="1:5" x14ac:dyDescent="0.2">
      <c r="A49" s="46"/>
      <c r="B49" s="54" t="s">
        <v>56</v>
      </c>
      <c r="C49" s="7"/>
      <c r="D49" s="7">
        <f>E48</f>
        <v>5996.3998000000011</v>
      </c>
      <c r="E49" s="60"/>
    </row>
    <row r="50" spans="1:5" x14ac:dyDescent="0.2">
      <c r="A50" s="46">
        <v>44935</v>
      </c>
      <c r="B50" s="54" t="s">
        <v>677</v>
      </c>
      <c r="C50" s="7">
        <v>3000</v>
      </c>
      <c r="D50" s="7"/>
      <c r="E50" s="7">
        <f>D49+D50-C50</f>
        <v>2996.3998000000011</v>
      </c>
    </row>
    <row r="51" spans="1:5" x14ac:dyDescent="0.2">
      <c r="A51" s="46">
        <v>44967</v>
      </c>
      <c r="B51" s="54" t="s">
        <v>705</v>
      </c>
      <c r="C51" s="7"/>
      <c r="D51" s="7">
        <v>298.47000000000003</v>
      </c>
      <c r="E51" s="7">
        <f t="shared" ref="E51:E63" si="4">E50+D51-C51</f>
        <v>3294.8698000000013</v>
      </c>
    </row>
    <row r="52" spans="1:5" x14ac:dyDescent="0.2">
      <c r="A52" s="79">
        <v>44994</v>
      </c>
      <c r="B52" s="54" t="s">
        <v>764</v>
      </c>
      <c r="C52" s="81"/>
      <c r="D52" s="82">
        <v>663.28</v>
      </c>
      <c r="E52" s="7">
        <f t="shared" si="4"/>
        <v>3958.1498000000011</v>
      </c>
    </row>
    <row r="53" spans="1:5" x14ac:dyDescent="0.2">
      <c r="A53" s="79">
        <v>45026</v>
      </c>
      <c r="B53" s="54" t="s">
        <v>781</v>
      </c>
      <c r="C53" s="81"/>
      <c r="D53" s="82">
        <v>352.18</v>
      </c>
      <c r="E53" s="7">
        <f t="shared" si="4"/>
        <v>4310.3298000000013</v>
      </c>
    </row>
    <row r="54" spans="1:5" x14ac:dyDescent="0.2">
      <c r="A54" s="79">
        <v>45058</v>
      </c>
      <c r="B54" s="54" t="s">
        <v>832</v>
      </c>
      <c r="C54" s="81"/>
      <c r="D54" s="82">
        <v>350.72</v>
      </c>
      <c r="E54" s="7">
        <f t="shared" si="4"/>
        <v>4661.0498000000016</v>
      </c>
    </row>
    <row r="55" spans="1:5" x14ac:dyDescent="0.2">
      <c r="A55" s="79">
        <v>45089</v>
      </c>
      <c r="B55" s="54" t="s">
        <v>871</v>
      </c>
      <c r="C55" s="81"/>
      <c r="D55" s="82">
        <v>1033.58</v>
      </c>
      <c r="E55" s="7">
        <f t="shared" si="4"/>
        <v>5694.6298000000015</v>
      </c>
    </row>
    <row r="56" spans="1:5" x14ac:dyDescent="0.2">
      <c r="A56" s="79">
        <v>45107</v>
      </c>
      <c r="B56" s="84" t="s">
        <v>677</v>
      </c>
      <c r="C56" s="81">
        <v>3000</v>
      </c>
      <c r="D56" s="82"/>
      <c r="E56" s="7">
        <f t="shared" si="4"/>
        <v>2694.6298000000015</v>
      </c>
    </row>
    <row r="57" spans="1:5" x14ac:dyDescent="0.2">
      <c r="A57" s="79">
        <v>45121</v>
      </c>
      <c r="B57" s="84" t="s">
        <v>903</v>
      </c>
      <c r="C57" s="81"/>
      <c r="D57" s="82">
        <v>646.95000000000005</v>
      </c>
      <c r="E57" s="7">
        <f t="shared" si="4"/>
        <v>3341.5798000000013</v>
      </c>
    </row>
    <row r="58" spans="1:5" x14ac:dyDescent="0.2">
      <c r="A58" s="79">
        <v>45152</v>
      </c>
      <c r="B58" s="84" t="s">
        <v>942</v>
      </c>
      <c r="C58" s="81"/>
      <c r="D58" s="82">
        <v>553.52</v>
      </c>
      <c r="E58" s="7">
        <f t="shared" si="4"/>
        <v>3895.0998000000013</v>
      </c>
    </row>
    <row r="59" spans="1:5" x14ac:dyDescent="0.2">
      <c r="A59" s="79">
        <v>45156</v>
      </c>
      <c r="B59" s="84" t="s">
        <v>948</v>
      </c>
      <c r="C59" s="81"/>
      <c r="D59" s="82">
        <v>90</v>
      </c>
      <c r="E59" s="7">
        <f t="shared" si="4"/>
        <v>3985.0998000000013</v>
      </c>
    </row>
    <row r="60" spans="1:5" x14ac:dyDescent="0.2">
      <c r="A60" s="79">
        <v>45184</v>
      </c>
      <c r="B60" s="84" t="s">
        <v>985</v>
      </c>
      <c r="C60" s="81"/>
      <c r="D60" s="82">
        <v>166.15</v>
      </c>
      <c r="E60" s="7">
        <f t="shared" si="4"/>
        <v>4151.2498000000014</v>
      </c>
    </row>
    <row r="61" spans="1:5" x14ac:dyDescent="0.2">
      <c r="A61" s="79">
        <v>45224</v>
      </c>
      <c r="B61" s="84" t="s">
        <v>1024</v>
      </c>
      <c r="C61" s="81"/>
      <c r="D61" s="82">
        <v>576.36</v>
      </c>
      <c r="E61" s="7">
        <f t="shared" si="4"/>
        <v>4727.6098000000011</v>
      </c>
    </row>
    <row r="62" spans="1:5" x14ac:dyDescent="0.2">
      <c r="A62" s="79">
        <v>45240</v>
      </c>
      <c r="B62" s="84" t="s">
        <v>677</v>
      </c>
      <c r="C62" s="81">
        <v>3000</v>
      </c>
      <c r="D62" s="82"/>
      <c r="E62" s="7">
        <f t="shared" si="4"/>
        <v>1727.6098000000011</v>
      </c>
    </row>
    <row r="63" spans="1:5" x14ac:dyDescent="0.2">
      <c r="A63" s="79">
        <v>45245</v>
      </c>
      <c r="B63" s="84" t="s">
        <v>1055</v>
      </c>
      <c r="C63" s="81"/>
      <c r="D63" s="82">
        <v>600.05999999999995</v>
      </c>
      <c r="E63" s="7">
        <f t="shared" si="4"/>
        <v>2327.669800000001</v>
      </c>
    </row>
    <row r="64" spans="1:5" x14ac:dyDescent="0.2">
      <c r="A64" s="79"/>
      <c r="B64" s="84"/>
      <c r="C64" s="81"/>
      <c r="D64" s="82"/>
      <c r="E64" s="7"/>
    </row>
    <row r="65" spans="1:5" x14ac:dyDescent="0.2">
      <c r="A65" s="79"/>
      <c r="B65" s="84"/>
      <c r="C65" s="81"/>
      <c r="D65" s="82"/>
      <c r="E65" s="7"/>
    </row>
    <row r="66" spans="1:5" x14ac:dyDescent="0.2">
      <c r="A66" s="79"/>
      <c r="B66" s="84"/>
      <c r="C66" s="81"/>
      <c r="D66" s="82"/>
      <c r="E66" s="82"/>
    </row>
    <row r="67" spans="1:5" x14ac:dyDescent="0.2">
      <c r="A67" s="79"/>
      <c r="B67" s="84"/>
      <c r="C67" s="82"/>
      <c r="D67" s="82"/>
      <c r="E67" s="82"/>
    </row>
    <row r="68" spans="1:5" x14ac:dyDescent="0.2">
      <c r="A68" s="86"/>
      <c r="B68" s="87"/>
      <c r="C68" s="208">
        <f>SUM(C49:C67)</f>
        <v>9000</v>
      </c>
      <c r="D68" s="208">
        <f>SUM(D49:D67)</f>
        <v>11327.669800000003</v>
      </c>
      <c r="E68" s="208">
        <f>D68-C68</f>
        <v>2327.6698000000033</v>
      </c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>
      <pane ySplit="4" topLeftCell="A50" activePane="bottomLeft" state="frozen"/>
      <selection activeCell="H40" sqref="H40"/>
      <selection pane="bottomLeft"/>
    </sheetView>
  </sheetViews>
  <sheetFormatPr defaultRowHeight="14.25" x14ac:dyDescent="0.2"/>
  <cols>
    <col min="1" max="1" width="12.625" style="175" customWidth="1"/>
    <col min="2" max="2" width="63.5" style="175" customWidth="1"/>
    <col min="3" max="4" width="12.75" style="175" bestFit="1" customWidth="1"/>
    <col min="5" max="5" width="10.625" style="175" customWidth="1"/>
    <col min="6" max="6" width="13.875" style="175" bestFit="1" customWidth="1"/>
    <col min="7" max="7" width="14.75" style="226" bestFit="1" customWidth="1"/>
    <col min="8" max="16384" width="9" style="175"/>
  </cols>
  <sheetData>
    <row r="1" spans="1:7" s="171" customFormat="1" x14ac:dyDescent="0.2">
      <c r="A1" s="151" t="s">
        <v>723</v>
      </c>
      <c r="B1" s="264" t="s">
        <v>8</v>
      </c>
      <c r="C1" s="264"/>
      <c r="D1" s="264"/>
      <c r="E1" s="217">
        <f>E72</f>
        <v>0</v>
      </c>
      <c r="G1" s="225"/>
    </row>
    <row r="3" spans="1:7" ht="18.75" x14ac:dyDescent="0.2">
      <c r="A3" s="172" t="s">
        <v>0</v>
      </c>
      <c r="B3" s="173"/>
      <c r="C3" s="174"/>
      <c r="D3" s="174"/>
      <c r="E3" s="174"/>
    </row>
    <row r="4" spans="1:7" s="78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  <c r="G4" s="227"/>
    </row>
    <row r="5" spans="1:7" x14ac:dyDescent="0.2">
      <c r="A5" s="79"/>
      <c r="B5" s="176" t="s">
        <v>56</v>
      </c>
      <c r="C5" s="177">
        <v>0</v>
      </c>
      <c r="D5" s="136">
        <v>0</v>
      </c>
      <c r="E5" s="60"/>
    </row>
    <row r="6" spans="1:7" x14ac:dyDescent="0.2">
      <c r="A6" s="79">
        <v>44136</v>
      </c>
      <c r="B6" s="176" t="s">
        <v>263</v>
      </c>
      <c r="C6" s="177"/>
      <c r="D6" s="136">
        <v>1277.67</v>
      </c>
      <c r="E6" s="7">
        <f>D5+D6-C6</f>
        <v>1277.67</v>
      </c>
    </row>
    <row r="7" spans="1:7" x14ac:dyDescent="0.2">
      <c r="A7" s="79">
        <v>44166</v>
      </c>
      <c r="B7" s="176" t="s">
        <v>264</v>
      </c>
      <c r="C7" s="177"/>
      <c r="D7" s="136">
        <v>2953.38</v>
      </c>
      <c r="E7" s="7">
        <f t="shared" ref="E7:E9" si="0">E6+D7-C7</f>
        <v>4231.05</v>
      </c>
    </row>
    <row r="8" spans="1:7" x14ac:dyDescent="0.2">
      <c r="A8" s="79">
        <v>44166</v>
      </c>
      <c r="B8" s="176" t="s">
        <v>35</v>
      </c>
      <c r="C8" s="177"/>
      <c r="D8" s="136">
        <v>4106.7299999999996</v>
      </c>
      <c r="E8" s="7">
        <f t="shared" si="0"/>
        <v>8337.7799999999988</v>
      </c>
    </row>
    <row r="9" spans="1:7" x14ac:dyDescent="0.2">
      <c r="A9" s="79">
        <v>44180</v>
      </c>
      <c r="B9" s="176" t="s">
        <v>265</v>
      </c>
      <c r="C9" s="177">
        <v>8070</v>
      </c>
      <c r="D9" s="136"/>
      <c r="E9" s="7">
        <f t="shared" si="0"/>
        <v>267.77999999999884</v>
      </c>
    </row>
    <row r="10" spans="1:7" x14ac:dyDescent="0.2">
      <c r="A10" s="110"/>
      <c r="B10" s="178" t="s">
        <v>691</v>
      </c>
      <c r="C10" s="179">
        <f>SUM(C5:C9)</f>
        <v>8070</v>
      </c>
      <c r="D10" s="179">
        <f>SUM(D5:D9)</f>
        <v>8337.7799999999988</v>
      </c>
      <c r="E10" s="180">
        <f>D10-C10</f>
        <v>267.77999999999884</v>
      </c>
    </row>
    <row r="11" spans="1:7" x14ac:dyDescent="0.2">
      <c r="A11" s="79"/>
      <c r="B11" s="176" t="s">
        <v>56</v>
      </c>
      <c r="C11" s="177"/>
      <c r="D11" s="136">
        <v>267.78089999999975</v>
      </c>
      <c r="E11" s="60"/>
    </row>
    <row r="12" spans="1:7" x14ac:dyDescent="0.2">
      <c r="A12" s="79">
        <v>44197</v>
      </c>
      <c r="B12" s="176" t="s">
        <v>266</v>
      </c>
      <c r="C12" s="177"/>
      <c r="D12" s="136">
        <v>90.69</v>
      </c>
      <c r="E12" s="7">
        <f>D11+D12-C12</f>
        <v>358.47089999999974</v>
      </c>
    </row>
    <row r="13" spans="1:7" x14ac:dyDescent="0.2">
      <c r="A13" s="79">
        <v>44228</v>
      </c>
      <c r="B13" s="176" t="s">
        <v>267</v>
      </c>
      <c r="C13" s="177"/>
      <c r="D13" s="136">
        <v>944.13</v>
      </c>
      <c r="E13" s="7">
        <f t="shared" ref="E13:E30" si="1">E12+D13-C13</f>
        <v>1302.6008999999997</v>
      </c>
    </row>
    <row r="14" spans="1:7" x14ac:dyDescent="0.2">
      <c r="A14" s="79"/>
      <c r="B14" s="176" t="s">
        <v>268</v>
      </c>
      <c r="C14" s="177"/>
      <c r="D14" s="136">
        <v>-200</v>
      </c>
      <c r="E14" s="7">
        <f t="shared" si="1"/>
        <v>1102.6008999999997</v>
      </c>
    </row>
    <row r="15" spans="1:7" x14ac:dyDescent="0.2">
      <c r="A15" s="79">
        <v>44256</v>
      </c>
      <c r="B15" s="176" t="s">
        <v>269</v>
      </c>
      <c r="C15" s="177"/>
      <c r="D15" s="136">
        <v>1010.06</v>
      </c>
      <c r="E15" s="7">
        <f t="shared" si="1"/>
        <v>2112.6608999999999</v>
      </c>
    </row>
    <row r="16" spans="1:7" x14ac:dyDescent="0.2">
      <c r="A16" s="79"/>
      <c r="B16" s="176" t="s">
        <v>36</v>
      </c>
      <c r="C16" s="177"/>
      <c r="D16" s="136">
        <v>6086.97</v>
      </c>
      <c r="E16" s="7">
        <f t="shared" si="1"/>
        <v>8199.6309000000001</v>
      </c>
    </row>
    <row r="17" spans="1:7" x14ac:dyDescent="0.2">
      <c r="A17" s="79">
        <v>44295</v>
      </c>
      <c r="B17" s="176" t="s">
        <v>33</v>
      </c>
      <c r="C17" s="177">
        <v>3000</v>
      </c>
      <c r="D17" s="136"/>
      <c r="E17" s="7">
        <f t="shared" si="1"/>
        <v>5199.6309000000001</v>
      </c>
    </row>
    <row r="18" spans="1:7" x14ac:dyDescent="0.2">
      <c r="A18" s="79">
        <v>44322</v>
      </c>
      <c r="B18" s="176" t="s">
        <v>33</v>
      </c>
      <c r="C18" s="177">
        <v>10000</v>
      </c>
      <c r="D18" s="136"/>
      <c r="E18" s="7">
        <f t="shared" si="1"/>
        <v>-4800.3690999999999</v>
      </c>
      <c r="F18" s="175" t="s">
        <v>149</v>
      </c>
    </row>
    <row r="19" spans="1:7" x14ac:dyDescent="0.2">
      <c r="A19" s="79">
        <v>44287</v>
      </c>
      <c r="B19" s="176" t="s">
        <v>270</v>
      </c>
      <c r="C19" s="177"/>
      <c r="D19" s="136">
        <v>894.21</v>
      </c>
      <c r="E19" s="7">
        <f t="shared" si="1"/>
        <v>-3906.1590999999999</v>
      </c>
    </row>
    <row r="20" spans="1:7" x14ac:dyDescent="0.2">
      <c r="A20" s="79">
        <v>44317</v>
      </c>
      <c r="B20" s="176" t="s">
        <v>271</v>
      </c>
      <c r="C20" s="177"/>
      <c r="D20" s="136">
        <v>306.7</v>
      </c>
      <c r="E20" s="7">
        <f t="shared" si="1"/>
        <v>-3599.4591</v>
      </c>
    </row>
    <row r="21" spans="1:7" x14ac:dyDescent="0.2">
      <c r="A21" s="79">
        <v>44348</v>
      </c>
      <c r="B21" s="176" t="s">
        <v>272</v>
      </c>
      <c r="C21" s="177"/>
      <c r="D21" s="136">
        <v>1766.62</v>
      </c>
      <c r="E21" s="7">
        <f t="shared" si="1"/>
        <v>-1832.8391000000001</v>
      </c>
    </row>
    <row r="22" spans="1:7" x14ac:dyDescent="0.2">
      <c r="A22" s="79">
        <v>44397</v>
      </c>
      <c r="B22" s="176" t="s">
        <v>37</v>
      </c>
      <c r="C22" s="177">
        <v>-2000</v>
      </c>
      <c r="D22" s="136"/>
      <c r="E22" s="7">
        <f t="shared" si="1"/>
        <v>167.16089999999986</v>
      </c>
    </row>
    <row r="23" spans="1:7" x14ac:dyDescent="0.2">
      <c r="A23" s="79">
        <v>44378</v>
      </c>
      <c r="B23" s="176" t="s">
        <v>273</v>
      </c>
      <c r="C23" s="177"/>
      <c r="D23" s="136">
        <v>294.02479999999997</v>
      </c>
      <c r="E23" s="7">
        <f t="shared" si="1"/>
        <v>461.18569999999983</v>
      </c>
    </row>
    <row r="24" spans="1:7" x14ac:dyDescent="0.2">
      <c r="A24" s="79">
        <v>44409</v>
      </c>
      <c r="B24" s="176" t="s">
        <v>274</v>
      </c>
      <c r="C24" s="177"/>
      <c r="D24" s="136">
        <v>1684.9087999999999</v>
      </c>
      <c r="E24" s="7">
        <f t="shared" si="1"/>
        <v>2146.0944999999997</v>
      </c>
    </row>
    <row r="25" spans="1:7" x14ac:dyDescent="0.2">
      <c r="A25" s="79">
        <v>44440</v>
      </c>
      <c r="B25" s="176" t="s">
        <v>275</v>
      </c>
      <c r="C25" s="177"/>
      <c r="D25" s="136">
        <v>339.51991999999996</v>
      </c>
      <c r="E25" s="7">
        <f t="shared" si="1"/>
        <v>2485.6144199999999</v>
      </c>
    </row>
    <row r="26" spans="1:7" x14ac:dyDescent="0.2">
      <c r="A26" s="79">
        <v>44490</v>
      </c>
      <c r="B26" s="176" t="s">
        <v>285</v>
      </c>
      <c r="C26" s="177"/>
      <c r="D26" s="136">
        <v>-50</v>
      </c>
      <c r="E26" s="7">
        <f t="shared" si="1"/>
        <v>2435.6144199999999</v>
      </c>
      <c r="G26" s="228"/>
    </row>
    <row r="27" spans="1:7" x14ac:dyDescent="0.2">
      <c r="A27" s="79">
        <v>44470</v>
      </c>
      <c r="B27" s="176" t="s">
        <v>276</v>
      </c>
      <c r="C27" s="177"/>
      <c r="D27" s="136">
        <v>1443.9792</v>
      </c>
      <c r="E27" s="7">
        <f t="shared" si="1"/>
        <v>3879.5936199999996</v>
      </c>
    </row>
    <row r="28" spans="1:7" x14ac:dyDescent="0.2">
      <c r="A28" s="79">
        <v>44507</v>
      </c>
      <c r="B28" s="176" t="s">
        <v>277</v>
      </c>
      <c r="C28" s="177">
        <v>1430</v>
      </c>
      <c r="D28" s="136"/>
      <c r="E28" s="7">
        <f t="shared" si="1"/>
        <v>2449.5936199999996</v>
      </c>
    </row>
    <row r="29" spans="1:7" x14ac:dyDescent="0.2">
      <c r="A29" s="79">
        <v>44501</v>
      </c>
      <c r="B29" s="176" t="s">
        <v>278</v>
      </c>
      <c r="C29" s="177"/>
      <c r="D29" s="136">
        <v>2714.1832000000004</v>
      </c>
      <c r="E29" s="7">
        <f t="shared" si="1"/>
        <v>5163.77682</v>
      </c>
    </row>
    <row r="30" spans="1:7" x14ac:dyDescent="0.2">
      <c r="A30" s="79">
        <v>44531</v>
      </c>
      <c r="B30" s="176" t="s">
        <v>279</v>
      </c>
      <c r="C30" s="177"/>
      <c r="D30" s="136">
        <v>3988.8896000000009</v>
      </c>
      <c r="E30" s="7">
        <f t="shared" si="1"/>
        <v>9152.6664200000014</v>
      </c>
    </row>
    <row r="31" spans="1:7" x14ac:dyDescent="0.2">
      <c r="A31" s="110"/>
      <c r="B31" s="178" t="s">
        <v>143</v>
      </c>
      <c r="C31" s="216">
        <f>SUM(C11:C30)</f>
        <v>12430</v>
      </c>
      <c r="D31" s="216">
        <f>SUM(D11:D30)</f>
        <v>21582.666420000001</v>
      </c>
      <c r="E31" s="212">
        <f>D31-C31</f>
        <v>9152.6664200000014</v>
      </c>
    </row>
    <row r="32" spans="1:7" x14ac:dyDescent="0.2">
      <c r="A32" s="79"/>
      <c r="B32" s="176" t="s">
        <v>56</v>
      </c>
      <c r="C32" s="177"/>
      <c r="D32" s="136">
        <v>9152.6749200000013</v>
      </c>
      <c r="E32" s="60"/>
    </row>
    <row r="33" spans="1:7" x14ac:dyDescent="0.2">
      <c r="A33" s="79">
        <v>44603</v>
      </c>
      <c r="B33" s="181" t="s">
        <v>280</v>
      </c>
      <c r="C33" s="136"/>
      <c r="D33" s="136">
        <v>4838.49</v>
      </c>
      <c r="E33" s="7">
        <f>D32+D33-C33</f>
        <v>13991.164920000001</v>
      </c>
    </row>
    <row r="34" spans="1:7" x14ac:dyDescent="0.2">
      <c r="A34" s="79">
        <v>44592</v>
      </c>
      <c r="B34" s="181" t="s">
        <v>127</v>
      </c>
      <c r="C34" s="136">
        <v>5045.13</v>
      </c>
      <c r="D34" s="136"/>
      <c r="E34" s="7">
        <f t="shared" ref="E34:E55" si="2">E33+D34-C34</f>
        <v>8946.0349200000019</v>
      </c>
    </row>
    <row r="35" spans="1:7" x14ac:dyDescent="0.2">
      <c r="A35" s="79">
        <v>44627</v>
      </c>
      <c r="B35" s="181" t="s">
        <v>281</v>
      </c>
      <c r="C35" s="136"/>
      <c r="D35" s="136">
        <v>234.17</v>
      </c>
      <c r="E35" s="7">
        <f t="shared" si="2"/>
        <v>9180.2049200000019</v>
      </c>
    </row>
    <row r="36" spans="1:7" x14ac:dyDescent="0.2">
      <c r="A36" s="79">
        <v>44687</v>
      </c>
      <c r="B36" s="181" t="s">
        <v>282</v>
      </c>
      <c r="C36" s="136"/>
      <c r="D36" s="136">
        <v>69.680000000000007</v>
      </c>
      <c r="E36" s="7">
        <f t="shared" si="2"/>
        <v>9249.8849200000022</v>
      </c>
    </row>
    <row r="37" spans="1:7" x14ac:dyDescent="0.2">
      <c r="A37" s="79">
        <v>44692</v>
      </c>
      <c r="B37" s="181" t="s">
        <v>127</v>
      </c>
      <c r="C37" s="136">
        <v>2819.06</v>
      </c>
      <c r="D37" s="136"/>
      <c r="E37" s="7">
        <f t="shared" si="2"/>
        <v>6430.8249200000027</v>
      </c>
    </row>
    <row r="38" spans="1:7" x14ac:dyDescent="0.2">
      <c r="A38" s="79">
        <v>44713</v>
      </c>
      <c r="B38" s="181" t="s">
        <v>283</v>
      </c>
      <c r="C38" s="136"/>
      <c r="D38" s="136">
        <v>272.16140000000001</v>
      </c>
      <c r="E38" s="7">
        <f t="shared" si="2"/>
        <v>6702.9863200000027</v>
      </c>
    </row>
    <row r="39" spans="1:7" x14ac:dyDescent="0.2">
      <c r="A39" s="79">
        <v>44745</v>
      </c>
      <c r="B39" s="181" t="s">
        <v>207</v>
      </c>
      <c r="C39" s="136">
        <v>10000</v>
      </c>
      <c r="D39" s="136"/>
      <c r="E39" s="7">
        <f t="shared" si="2"/>
        <v>-3297.0136799999973</v>
      </c>
    </row>
    <row r="40" spans="1:7" x14ac:dyDescent="0.2">
      <c r="A40" s="83">
        <v>44747</v>
      </c>
      <c r="B40" s="182" t="s">
        <v>284</v>
      </c>
      <c r="C40" s="136"/>
      <c r="D40" s="136">
        <v>717.78600000000006</v>
      </c>
      <c r="E40" s="7">
        <f t="shared" si="2"/>
        <v>-2579.2276799999972</v>
      </c>
    </row>
    <row r="41" spans="1:7" x14ac:dyDescent="0.2">
      <c r="A41" s="83">
        <v>44770</v>
      </c>
      <c r="B41" s="183" t="s">
        <v>425</v>
      </c>
      <c r="C41" s="136">
        <v>2149.19</v>
      </c>
      <c r="D41" s="136"/>
      <c r="E41" s="7">
        <f t="shared" si="2"/>
        <v>-4728.4176799999968</v>
      </c>
    </row>
    <row r="42" spans="1:7" x14ac:dyDescent="0.2">
      <c r="A42" s="83">
        <v>44776</v>
      </c>
      <c r="B42" s="184" t="s">
        <v>426</v>
      </c>
      <c r="C42" s="136"/>
      <c r="D42" s="136">
        <v>278.74559999999997</v>
      </c>
      <c r="E42" s="7">
        <f t="shared" si="2"/>
        <v>-4449.6720799999966</v>
      </c>
    </row>
    <row r="43" spans="1:7" x14ac:dyDescent="0.2">
      <c r="A43" s="83">
        <v>44810</v>
      </c>
      <c r="B43" s="183" t="s">
        <v>482</v>
      </c>
      <c r="C43" s="136"/>
      <c r="D43" s="136">
        <v>542.95000000000005</v>
      </c>
      <c r="E43" s="7">
        <f t="shared" si="2"/>
        <v>-3906.7220799999968</v>
      </c>
    </row>
    <row r="44" spans="1:7" x14ac:dyDescent="0.2">
      <c r="A44" s="83">
        <v>44816</v>
      </c>
      <c r="B44" s="183" t="s">
        <v>484</v>
      </c>
      <c r="C44" s="136">
        <v>2266.27</v>
      </c>
      <c r="D44" s="136"/>
      <c r="E44" s="7">
        <f t="shared" si="2"/>
        <v>-6172.9920799999963</v>
      </c>
    </row>
    <row r="45" spans="1:7" x14ac:dyDescent="0.2">
      <c r="A45" s="83">
        <v>44818</v>
      </c>
      <c r="B45" s="183" t="s">
        <v>487</v>
      </c>
      <c r="C45" s="136"/>
      <c r="D45" s="136">
        <v>20037.11</v>
      </c>
      <c r="E45" s="7">
        <f t="shared" si="2"/>
        <v>13864.117920000004</v>
      </c>
      <c r="G45" s="229"/>
    </row>
    <row r="46" spans="1:7" x14ac:dyDescent="0.2">
      <c r="A46" s="83">
        <v>44823</v>
      </c>
      <c r="B46" s="183" t="s">
        <v>488</v>
      </c>
      <c r="C46" s="136">
        <v>10000</v>
      </c>
      <c r="D46" s="136"/>
      <c r="E46" s="7">
        <f t="shared" si="2"/>
        <v>3864.1179200000042</v>
      </c>
      <c r="G46" s="229"/>
    </row>
    <row r="47" spans="1:7" x14ac:dyDescent="0.2">
      <c r="A47" s="83">
        <v>44825</v>
      </c>
      <c r="B47" s="183" t="s">
        <v>504</v>
      </c>
      <c r="C47" s="136">
        <v>2288</v>
      </c>
      <c r="D47" s="136"/>
      <c r="E47" s="7">
        <f t="shared" si="2"/>
        <v>1576.1179200000042</v>
      </c>
      <c r="F47" s="229"/>
      <c r="G47" s="229"/>
    </row>
    <row r="48" spans="1:7" x14ac:dyDescent="0.2">
      <c r="A48" s="83">
        <v>44834</v>
      </c>
      <c r="B48" s="183" t="s">
        <v>491</v>
      </c>
      <c r="C48" s="136">
        <v>1000</v>
      </c>
      <c r="D48" s="136"/>
      <c r="E48" s="7">
        <f t="shared" si="2"/>
        <v>576.11792000000423</v>
      </c>
      <c r="F48" s="229"/>
      <c r="G48" s="229"/>
    </row>
    <row r="49" spans="1:7" x14ac:dyDescent="0.2">
      <c r="A49" s="83">
        <v>44846</v>
      </c>
      <c r="B49" s="183" t="s">
        <v>503</v>
      </c>
      <c r="C49" s="136"/>
      <c r="D49" s="136">
        <v>1311.94</v>
      </c>
      <c r="E49" s="7">
        <f t="shared" si="2"/>
        <v>1888.0579200000043</v>
      </c>
      <c r="F49" s="229"/>
      <c r="G49" s="229"/>
    </row>
    <row r="50" spans="1:7" x14ac:dyDescent="0.2">
      <c r="A50" s="83">
        <v>44868</v>
      </c>
      <c r="B50" s="183" t="s">
        <v>531</v>
      </c>
      <c r="C50" s="136"/>
      <c r="D50" s="136">
        <v>979.51</v>
      </c>
      <c r="E50" s="7">
        <f t="shared" si="2"/>
        <v>2867.5679200000041</v>
      </c>
      <c r="F50" s="229"/>
      <c r="G50" s="229"/>
    </row>
    <row r="51" spans="1:7" x14ac:dyDescent="0.2">
      <c r="A51" s="83">
        <v>44895</v>
      </c>
      <c r="B51" s="183" t="s">
        <v>556</v>
      </c>
      <c r="C51" s="136"/>
      <c r="D51" s="136">
        <v>3430.41</v>
      </c>
      <c r="E51" s="7">
        <f t="shared" si="2"/>
        <v>6297.9779200000039</v>
      </c>
      <c r="F51" s="229"/>
      <c r="G51" s="229"/>
    </row>
    <row r="52" spans="1:7" ht="28.5" x14ac:dyDescent="0.2">
      <c r="A52" s="83">
        <v>44897</v>
      </c>
      <c r="B52" s="170" t="s">
        <v>569</v>
      </c>
      <c r="C52" s="136">
        <v>81</v>
      </c>
      <c r="D52" s="136"/>
      <c r="E52" s="7">
        <f t="shared" si="2"/>
        <v>6216.9779200000039</v>
      </c>
      <c r="F52" s="229"/>
      <c r="G52" s="229"/>
    </row>
    <row r="53" spans="1:7" x14ac:dyDescent="0.2">
      <c r="A53" s="83">
        <v>44897</v>
      </c>
      <c r="B53" s="183" t="s">
        <v>570</v>
      </c>
      <c r="C53" s="136">
        <v>6216.98</v>
      </c>
      <c r="D53" s="136"/>
      <c r="E53" s="7">
        <f t="shared" si="2"/>
        <v>-2.0799999956579995E-3</v>
      </c>
      <c r="F53" s="229"/>
      <c r="G53" s="229"/>
    </row>
    <row r="54" spans="1:7" x14ac:dyDescent="0.2">
      <c r="A54" s="83">
        <v>44918</v>
      </c>
      <c r="B54" s="183" t="s">
        <v>637</v>
      </c>
      <c r="C54" s="136">
        <v>590</v>
      </c>
      <c r="D54" s="136"/>
      <c r="E54" s="7">
        <f t="shared" si="2"/>
        <v>-590.00207999999566</v>
      </c>
      <c r="F54" s="229"/>
      <c r="G54" s="229"/>
    </row>
    <row r="55" spans="1:7" x14ac:dyDescent="0.2">
      <c r="A55" s="96">
        <v>44931</v>
      </c>
      <c r="B55" s="84" t="s">
        <v>669</v>
      </c>
      <c r="C55" s="82"/>
      <c r="D55" s="82">
        <v>537.85</v>
      </c>
      <c r="E55" s="7">
        <f t="shared" si="2"/>
        <v>-52.152079999995635</v>
      </c>
      <c r="F55" s="229"/>
      <c r="G55" s="229"/>
    </row>
    <row r="56" spans="1:7" x14ac:dyDescent="0.2">
      <c r="A56" s="205"/>
      <c r="B56" s="203" t="s">
        <v>692</v>
      </c>
      <c r="C56" s="204">
        <f>SUM(C32:C55)</f>
        <v>42455.630000000005</v>
      </c>
      <c r="D56" s="204">
        <f>SUM(D32:D55)</f>
        <v>42403.477920000012</v>
      </c>
      <c r="E56" s="204">
        <f>D56-C56</f>
        <v>-52.152079999992566</v>
      </c>
      <c r="F56" s="229"/>
      <c r="G56" s="229"/>
    </row>
    <row r="57" spans="1:7" x14ac:dyDescent="0.2">
      <c r="A57" s="46"/>
      <c r="B57" s="54" t="s">
        <v>56</v>
      </c>
      <c r="C57" s="7"/>
      <c r="D57" s="7">
        <f>ROUND(E56,2)</f>
        <v>-52.15</v>
      </c>
      <c r="E57" s="60"/>
      <c r="F57" s="229"/>
      <c r="G57" s="229"/>
    </row>
    <row r="58" spans="1:7" x14ac:dyDescent="0.2">
      <c r="A58" s="83">
        <v>44967</v>
      </c>
      <c r="B58" s="183" t="s">
        <v>706</v>
      </c>
      <c r="C58" s="136"/>
      <c r="D58" s="136">
        <v>1438.86</v>
      </c>
      <c r="E58" s="7">
        <f>D57+D58-C58</f>
        <v>1386.7099999999998</v>
      </c>
      <c r="F58" s="229"/>
      <c r="G58" s="229"/>
    </row>
    <row r="59" spans="1:7" ht="28.5" x14ac:dyDescent="0.2">
      <c r="A59" s="83">
        <v>45026</v>
      </c>
      <c r="B59" s="170" t="s">
        <v>783</v>
      </c>
      <c r="C59" s="136"/>
      <c r="D59" s="136">
        <v>-5848.78</v>
      </c>
      <c r="E59" s="7">
        <f t="shared" ref="E59:E64" si="3">E58+D59-C59</f>
        <v>-4462.07</v>
      </c>
      <c r="F59" s="229"/>
      <c r="G59" s="229"/>
    </row>
    <row r="60" spans="1:7" ht="28.5" x14ac:dyDescent="0.2">
      <c r="A60" s="83">
        <v>45026</v>
      </c>
      <c r="B60" s="170" t="s">
        <v>784</v>
      </c>
      <c r="C60" s="136"/>
      <c r="D60" s="136">
        <v>2340.29</v>
      </c>
      <c r="E60" s="7">
        <f t="shared" si="3"/>
        <v>-2121.7799999999997</v>
      </c>
      <c r="F60" s="229"/>
      <c r="G60" s="229"/>
    </row>
    <row r="61" spans="1:7" x14ac:dyDescent="0.2">
      <c r="A61" s="83">
        <v>45026</v>
      </c>
      <c r="B61" s="183" t="s">
        <v>782</v>
      </c>
      <c r="C61" s="136"/>
      <c r="D61" s="136">
        <v>205.67</v>
      </c>
      <c r="E61" s="7">
        <f t="shared" si="3"/>
        <v>-1916.1099999999997</v>
      </c>
      <c r="F61" s="229"/>
      <c r="G61" s="229"/>
    </row>
    <row r="62" spans="1:7" x14ac:dyDescent="0.2">
      <c r="A62" s="83">
        <v>45089</v>
      </c>
      <c r="B62" s="183" t="s">
        <v>872</v>
      </c>
      <c r="C62" s="136"/>
      <c r="D62" s="136">
        <v>138.53</v>
      </c>
      <c r="E62" s="7">
        <f t="shared" si="3"/>
        <v>-1777.5799999999997</v>
      </c>
      <c r="F62" s="229"/>
      <c r="G62" s="229"/>
    </row>
    <row r="63" spans="1:7" x14ac:dyDescent="0.2">
      <c r="A63" s="83">
        <v>45117</v>
      </c>
      <c r="B63" s="183" t="s">
        <v>890</v>
      </c>
      <c r="C63" s="136"/>
      <c r="D63" s="136">
        <v>5402.4299999999994</v>
      </c>
      <c r="E63" s="7">
        <f t="shared" si="3"/>
        <v>3624.8499999999995</v>
      </c>
      <c r="F63" s="229"/>
      <c r="G63" s="229"/>
    </row>
    <row r="64" spans="1:7" x14ac:dyDescent="0.2">
      <c r="A64" s="83">
        <v>45156</v>
      </c>
      <c r="B64" s="183" t="s">
        <v>957</v>
      </c>
      <c r="C64" s="136">
        <v>3624.85</v>
      </c>
      <c r="D64" s="136"/>
      <c r="E64" s="7">
        <f t="shared" si="3"/>
        <v>0</v>
      </c>
      <c r="F64" s="229"/>
      <c r="G64" s="229"/>
    </row>
    <row r="65" spans="1:7" x14ac:dyDescent="0.2">
      <c r="A65" s="83"/>
      <c r="B65" s="183"/>
      <c r="C65" s="136"/>
      <c r="D65" s="136"/>
      <c r="E65" s="7"/>
      <c r="F65" s="229"/>
      <c r="G65" s="229"/>
    </row>
    <row r="66" spans="1:7" x14ac:dyDescent="0.2">
      <c r="A66" s="83"/>
      <c r="B66" s="183"/>
      <c r="C66" s="136"/>
      <c r="D66" s="136"/>
      <c r="E66" s="7"/>
      <c r="F66" s="229"/>
      <c r="G66" s="229"/>
    </row>
    <row r="67" spans="1:7" x14ac:dyDescent="0.2">
      <c r="A67" s="83"/>
      <c r="B67" s="183"/>
      <c r="C67" s="136"/>
      <c r="D67" s="136"/>
      <c r="E67" s="7"/>
      <c r="F67" s="229"/>
    </row>
    <row r="68" spans="1:7" x14ac:dyDescent="0.2">
      <c r="A68" s="83"/>
      <c r="B68" s="183"/>
      <c r="C68" s="136"/>
      <c r="D68" s="136"/>
      <c r="E68" s="7"/>
      <c r="F68" s="229"/>
    </row>
    <row r="69" spans="1:7" x14ac:dyDescent="0.2">
      <c r="A69" s="83"/>
      <c r="B69" s="183"/>
      <c r="C69" s="136"/>
      <c r="D69" s="136"/>
      <c r="E69" s="7"/>
      <c r="F69" s="229"/>
    </row>
    <row r="70" spans="1:7" x14ac:dyDescent="0.2">
      <c r="A70" s="83"/>
      <c r="B70" s="183"/>
      <c r="C70" s="136"/>
      <c r="D70" s="136"/>
      <c r="E70" s="7"/>
      <c r="F70" s="229"/>
    </row>
    <row r="71" spans="1:7" x14ac:dyDescent="0.2">
      <c r="A71" s="185"/>
      <c r="B71" s="182"/>
      <c r="C71" s="136"/>
      <c r="D71" s="136"/>
      <c r="E71" s="136"/>
      <c r="F71" s="229"/>
    </row>
    <row r="72" spans="1:7" x14ac:dyDescent="0.2">
      <c r="A72" s="186"/>
      <c r="B72" s="178"/>
      <c r="C72" s="212">
        <f>SUM(C57:C71)</f>
        <v>3624.85</v>
      </c>
      <c r="D72" s="212">
        <f>SUM(D57:D71)</f>
        <v>3624.8499999999995</v>
      </c>
      <c r="E72" s="212">
        <f>D72-C72</f>
        <v>0</v>
      </c>
      <c r="F72" s="229"/>
    </row>
    <row r="73" spans="1:7" x14ac:dyDescent="0.2">
      <c r="F73" s="229"/>
    </row>
    <row r="74" spans="1:7" x14ac:dyDescent="0.2">
      <c r="F74" s="229"/>
    </row>
    <row r="75" spans="1:7" x14ac:dyDescent="0.2">
      <c r="F75" s="229"/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pane ySplit="4" topLeftCell="A5" activePane="bottomLeft" state="frozen"/>
      <selection activeCell="H40" sqref="H40"/>
      <selection pane="bottomLeft"/>
    </sheetView>
  </sheetViews>
  <sheetFormatPr defaultRowHeight="14.25" x14ac:dyDescent="0.2"/>
  <cols>
    <col min="1" max="1" width="12.625" style="92" customWidth="1"/>
    <col min="2" max="2" width="63.625" style="92" customWidth="1"/>
    <col min="3" max="5" width="10.625" style="92" customWidth="1"/>
    <col min="6" max="6" width="9.25" style="201" bestFit="1" customWidth="1"/>
    <col min="7" max="7" width="11.875" style="92" bestFit="1" customWidth="1"/>
    <col min="8" max="8" width="38.625" style="92" customWidth="1"/>
    <col min="9" max="11" width="14.5" style="92" customWidth="1"/>
    <col min="12" max="16384" width="9" style="92"/>
  </cols>
  <sheetData>
    <row r="1" spans="1:12" s="58" customFormat="1" x14ac:dyDescent="0.2">
      <c r="A1" s="151" t="s">
        <v>621</v>
      </c>
      <c r="B1" s="264" t="s">
        <v>8</v>
      </c>
      <c r="C1" s="264"/>
      <c r="D1" s="264"/>
      <c r="E1" s="204">
        <f>E28+K28</f>
        <v>506.28</v>
      </c>
      <c r="F1" s="219"/>
    </row>
    <row r="2" spans="1:12" x14ac:dyDescent="0.2">
      <c r="G2" s="58"/>
      <c r="H2" s="58"/>
      <c r="I2" s="58"/>
      <c r="J2" s="58"/>
      <c r="K2" s="58"/>
      <c r="L2" s="58"/>
    </row>
    <row r="3" spans="1:12" ht="18.75" x14ac:dyDescent="0.2">
      <c r="A3" s="90" t="s">
        <v>0</v>
      </c>
      <c r="B3" s="91"/>
      <c r="C3" s="75"/>
      <c r="D3" s="75"/>
      <c r="E3" s="75"/>
      <c r="G3" s="246" t="s">
        <v>21</v>
      </c>
      <c r="H3" s="244"/>
      <c r="I3" s="75"/>
      <c r="J3" s="75"/>
      <c r="K3" s="75"/>
      <c r="L3" s="58"/>
    </row>
    <row r="4" spans="1:12" s="93" customFormat="1" ht="18.75" x14ac:dyDescent="0.2">
      <c r="A4" s="77" t="s">
        <v>1</v>
      </c>
      <c r="B4" s="77" t="s">
        <v>2</v>
      </c>
      <c r="C4" s="77" t="s">
        <v>3</v>
      </c>
      <c r="D4" s="77" t="s">
        <v>4</v>
      </c>
      <c r="E4" s="77" t="s">
        <v>5</v>
      </c>
      <c r="F4" s="220"/>
      <c r="G4" s="77" t="s">
        <v>1</v>
      </c>
      <c r="H4" s="77" t="s">
        <v>2</v>
      </c>
      <c r="I4" s="77" t="s">
        <v>3</v>
      </c>
      <c r="J4" s="77" t="s">
        <v>4</v>
      </c>
      <c r="K4" s="77" t="s">
        <v>5</v>
      </c>
      <c r="L4" s="58"/>
    </row>
    <row r="5" spans="1:12" x14ac:dyDescent="0.2">
      <c r="A5" s="94"/>
      <c r="B5" s="95" t="s">
        <v>56</v>
      </c>
      <c r="C5" s="81">
        <v>0</v>
      </c>
      <c r="D5" s="82">
        <v>0</v>
      </c>
      <c r="E5" s="60"/>
      <c r="G5" s="242"/>
      <c r="H5" s="235" t="s">
        <v>56</v>
      </c>
      <c r="I5" s="81">
        <v>0</v>
      </c>
      <c r="J5" s="82">
        <v>0</v>
      </c>
      <c r="K5" s="60"/>
      <c r="L5" s="58"/>
    </row>
    <row r="6" spans="1:12" ht="28.5" x14ac:dyDescent="0.2">
      <c r="A6" s="96">
        <v>44931</v>
      </c>
      <c r="B6" s="95" t="s">
        <v>670</v>
      </c>
      <c r="C6" s="82"/>
      <c r="D6" s="82">
        <v>686.37</v>
      </c>
      <c r="E6" s="7">
        <f>D5+D6-C6</f>
        <v>686.37</v>
      </c>
      <c r="G6" s="236">
        <v>45176</v>
      </c>
      <c r="H6" s="251" t="s">
        <v>970</v>
      </c>
      <c r="I6" s="82">
        <v>1102.6400000000001</v>
      </c>
      <c r="J6" s="82"/>
      <c r="K6" s="7">
        <f>ROUND(J5+J6-I6,2)</f>
        <v>-1102.6400000000001</v>
      </c>
      <c r="L6" s="58"/>
    </row>
    <row r="7" spans="1:12" x14ac:dyDescent="0.2">
      <c r="A7" s="205"/>
      <c r="B7" s="203" t="s">
        <v>692</v>
      </c>
      <c r="C7" s="204">
        <f>SUM(C5:C6)</f>
        <v>0</v>
      </c>
      <c r="D7" s="204">
        <f>SUM(D5:D6)</f>
        <v>686.37</v>
      </c>
      <c r="E7" s="204">
        <f>D7-C7</f>
        <v>686.37</v>
      </c>
      <c r="G7" s="234"/>
      <c r="H7" s="235"/>
      <c r="I7" s="82"/>
      <c r="J7" s="82"/>
      <c r="K7" s="7">
        <f>ROUND(K6+J7-I7,2)</f>
        <v>-1102.6400000000001</v>
      </c>
      <c r="L7" s="58"/>
    </row>
    <row r="8" spans="1:12" x14ac:dyDescent="0.2">
      <c r="A8" s="46"/>
      <c r="B8" s="54" t="s">
        <v>56</v>
      </c>
      <c r="C8" s="7"/>
      <c r="D8" s="7">
        <f>E7</f>
        <v>686.37</v>
      </c>
      <c r="E8" s="60"/>
      <c r="G8" s="234"/>
      <c r="H8" s="235"/>
      <c r="I8" s="82"/>
      <c r="J8" s="82"/>
      <c r="K8" s="7"/>
      <c r="L8" s="58"/>
    </row>
    <row r="9" spans="1:12" x14ac:dyDescent="0.2">
      <c r="A9" s="96">
        <v>44967</v>
      </c>
      <c r="B9" s="95" t="s">
        <v>707</v>
      </c>
      <c r="C9" s="82"/>
      <c r="D9" s="82">
        <v>-9.76</v>
      </c>
      <c r="E9" s="7">
        <f>D8+D9-C9</f>
        <v>676.61</v>
      </c>
      <c r="G9" s="234"/>
      <c r="H9" s="235"/>
      <c r="I9" s="82"/>
      <c r="J9" s="82"/>
      <c r="K9" s="7"/>
      <c r="L9" s="58"/>
    </row>
    <row r="10" spans="1:12" x14ac:dyDescent="0.2">
      <c r="A10" s="96">
        <v>44963</v>
      </c>
      <c r="B10" s="100" t="s">
        <v>716</v>
      </c>
      <c r="C10" s="82">
        <v>149</v>
      </c>
      <c r="D10" s="82"/>
      <c r="E10" s="7">
        <f t="shared" ref="E10:E23" si="0">E9+D10-C10</f>
        <v>527.61</v>
      </c>
      <c r="G10" s="234"/>
      <c r="H10" s="235"/>
      <c r="I10" s="82"/>
      <c r="J10" s="82"/>
      <c r="K10" s="7"/>
      <c r="L10" s="58"/>
    </row>
    <row r="11" spans="1:12" x14ac:dyDescent="0.2">
      <c r="A11" s="96">
        <v>44963</v>
      </c>
      <c r="B11" s="100" t="s">
        <v>717</v>
      </c>
      <c r="C11" s="82">
        <v>249</v>
      </c>
      <c r="D11" s="82"/>
      <c r="E11" s="7">
        <f t="shared" si="0"/>
        <v>278.61</v>
      </c>
      <c r="G11" s="234"/>
      <c r="H11" s="235"/>
      <c r="I11" s="82"/>
      <c r="J11" s="82"/>
      <c r="K11" s="7"/>
      <c r="L11" s="58"/>
    </row>
    <row r="12" spans="1:12" x14ac:dyDescent="0.2">
      <c r="A12" s="96">
        <v>44988</v>
      </c>
      <c r="B12" s="100" t="s">
        <v>748</v>
      </c>
      <c r="C12" s="82">
        <v>1270</v>
      </c>
      <c r="D12" s="82"/>
      <c r="E12" s="7">
        <f t="shared" si="0"/>
        <v>-991.39</v>
      </c>
      <c r="G12" s="234"/>
      <c r="H12" s="235"/>
      <c r="I12" s="82"/>
      <c r="J12" s="82"/>
      <c r="K12" s="7"/>
      <c r="L12" s="58"/>
    </row>
    <row r="13" spans="1:12" x14ac:dyDescent="0.2">
      <c r="A13" s="96">
        <v>44994</v>
      </c>
      <c r="B13" s="100" t="s">
        <v>765</v>
      </c>
      <c r="C13" s="82"/>
      <c r="D13" s="82">
        <v>333.85</v>
      </c>
      <c r="E13" s="7">
        <f t="shared" si="0"/>
        <v>-657.54</v>
      </c>
      <c r="G13" s="234"/>
      <c r="H13" s="235"/>
      <c r="I13" s="82"/>
      <c r="J13" s="82"/>
      <c r="K13" s="7"/>
      <c r="L13" s="58"/>
    </row>
    <row r="14" spans="1:12" ht="28.5" x14ac:dyDescent="0.2">
      <c r="A14" s="96">
        <v>45026</v>
      </c>
      <c r="B14" s="103" t="s">
        <v>786</v>
      </c>
      <c r="C14" s="82"/>
      <c r="D14" s="82">
        <v>3508.49</v>
      </c>
      <c r="E14" s="7">
        <f t="shared" si="0"/>
        <v>2850.95</v>
      </c>
      <c r="G14" s="234"/>
      <c r="H14" s="235"/>
      <c r="I14" s="82"/>
      <c r="J14" s="82"/>
      <c r="K14" s="7"/>
      <c r="L14" s="58"/>
    </row>
    <row r="15" spans="1:12" x14ac:dyDescent="0.2">
      <c r="A15" s="96">
        <v>45026</v>
      </c>
      <c r="B15" s="165" t="s">
        <v>785</v>
      </c>
      <c r="C15" s="82"/>
      <c r="D15" s="82">
        <v>236.44</v>
      </c>
      <c r="E15" s="7">
        <f t="shared" si="0"/>
        <v>3087.39</v>
      </c>
      <c r="G15" s="234"/>
      <c r="H15" s="235"/>
      <c r="I15" s="82"/>
      <c r="J15" s="82"/>
      <c r="K15" s="7"/>
      <c r="L15" s="58"/>
    </row>
    <row r="16" spans="1:12" x14ac:dyDescent="0.2">
      <c r="A16" s="96">
        <v>45058</v>
      </c>
      <c r="B16" s="165" t="s">
        <v>833</v>
      </c>
      <c r="C16" s="82"/>
      <c r="D16" s="82">
        <v>114.69</v>
      </c>
      <c r="E16" s="7">
        <f t="shared" si="0"/>
        <v>3202.08</v>
      </c>
      <c r="G16" s="234"/>
      <c r="H16" s="235"/>
      <c r="I16" s="82"/>
      <c r="J16" s="82"/>
      <c r="K16" s="7"/>
      <c r="L16" s="58"/>
    </row>
    <row r="17" spans="1:13" x14ac:dyDescent="0.2">
      <c r="A17" s="96">
        <v>45089</v>
      </c>
      <c r="B17" s="165" t="s">
        <v>873</v>
      </c>
      <c r="C17" s="82"/>
      <c r="D17" s="82">
        <v>172.47</v>
      </c>
      <c r="E17" s="7">
        <f t="shared" si="0"/>
        <v>3374.5499999999997</v>
      </c>
      <c r="G17" s="234"/>
      <c r="H17" s="235"/>
      <c r="I17" s="82"/>
      <c r="J17" s="82"/>
      <c r="K17" s="7"/>
      <c r="L17" s="58"/>
    </row>
    <row r="18" spans="1:13" x14ac:dyDescent="0.2">
      <c r="A18" s="96">
        <v>45121</v>
      </c>
      <c r="B18" s="165" t="s">
        <v>904</v>
      </c>
      <c r="C18" s="82"/>
      <c r="D18" s="82">
        <v>356.51</v>
      </c>
      <c r="E18" s="7">
        <f t="shared" si="0"/>
        <v>3731.0599999999995</v>
      </c>
      <c r="G18" s="234"/>
      <c r="H18" s="235"/>
      <c r="I18" s="82"/>
      <c r="J18" s="82"/>
      <c r="K18" s="7"/>
      <c r="L18" s="58"/>
    </row>
    <row r="19" spans="1:13" x14ac:dyDescent="0.2">
      <c r="A19" s="96">
        <v>45152</v>
      </c>
      <c r="B19" s="165" t="s">
        <v>937</v>
      </c>
      <c r="C19" s="82"/>
      <c r="D19" s="82">
        <v>97.09</v>
      </c>
      <c r="E19" s="7">
        <f t="shared" si="0"/>
        <v>3828.1499999999996</v>
      </c>
      <c r="G19" s="234"/>
      <c r="H19" s="235"/>
      <c r="I19" s="82"/>
      <c r="J19" s="82"/>
      <c r="K19" s="7"/>
      <c r="L19" s="58"/>
    </row>
    <row r="20" spans="1:13" x14ac:dyDescent="0.2">
      <c r="A20" s="96">
        <v>45156</v>
      </c>
      <c r="B20" s="165" t="s">
        <v>949</v>
      </c>
      <c r="C20" s="82"/>
      <c r="D20" s="82">
        <v>210</v>
      </c>
      <c r="E20" s="7">
        <f t="shared" si="0"/>
        <v>4038.1499999999996</v>
      </c>
      <c r="G20" s="234"/>
      <c r="H20" s="235"/>
      <c r="I20" s="82"/>
      <c r="J20" s="82"/>
      <c r="K20" s="7"/>
      <c r="L20" s="58"/>
    </row>
    <row r="21" spans="1:13" x14ac:dyDescent="0.2">
      <c r="A21" s="96">
        <v>45224</v>
      </c>
      <c r="B21" s="165" t="s">
        <v>1025</v>
      </c>
      <c r="C21" s="82"/>
      <c r="D21" s="82">
        <v>325.72000000000003</v>
      </c>
      <c r="E21" s="7">
        <f t="shared" si="0"/>
        <v>4363.87</v>
      </c>
      <c r="G21" s="234"/>
      <c r="H21" s="235"/>
      <c r="I21" s="82"/>
      <c r="J21" s="82"/>
      <c r="K21" s="7"/>
      <c r="L21" s="58"/>
    </row>
    <row r="22" spans="1:13" x14ac:dyDescent="0.2">
      <c r="A22" s="96">
        <v>45240</v>
      </c>
      <c r="B22" s="165" t="s">
        <v>748</v>
      </c>
      <c r="C22" s="82">
        <v>3000</v>
      </c>
      <c r="D22" s="82"/>
      <c r="E22" s="7">
        <f t="shared" si="0"/>
        <v>1363.87</v>
      </c>
      <c r="G22" s="234"/>
      <c r="H22" s="235"/>
      <c r="I22" s="82"/>
      <c r="J22" s="82"/>
      <c r="K22" s="7"/>
      <c r="L22" s="58"/>
    </row>
    <row r="23" spans="1:13" x14ac:dyDescent="0.2">
      <c r="A23" s="96">
        <v>45245</v>
      </c>
      <c r="B23" s="165" t="s">
        <v>1056</v>
      </c>
      <c r="C23" s="82"/>
      <c r="D23" s="82">
        <v>245.05</v>
      </c>
      <c r="E23" s="7">
        <f t="shared" si="0"/>
        <v>1608.9199999999998</v>
      </c>
      <c r="G23" s="234"/>
      <c r="H23" s="235"/>
      <c r="I23" s="82"/>
      <c r="J23" s="82"/>
      <c r="K23" s="7"/>
      <c r="L23" s="58"/>
    </row>
    <row r="24" spans="1:13" x14ac:dyDescent="0.2">
      <c r="A24" s="96"/>
      <c r="B24" s="165"/>
      <c r="C24" s="82"/>
      <c r="D24" s="82"/>
      <c r="E24" s="7"/>
      <c r="G24" s="236"/>
      <c r="H24" s="235"/>
      <c r="I24" s="82"/>
      <c r="J24" s="82"/>
      <c r="K24" s="82"/>
      <c r="L24" s="58"/>
    </row>
    <row r="25" spans="1:13" x14ac:dyDescent="0.2">
      <c r="A25" s="96"/>
      <c r="B25" s="165"/>
      <c r="C25" s="82"/>
      <c r="D25" s="82"/>
      <c r="E25" s="7"/>
      <c r="G25" s="236"/>
      <c r="H25" s="235"/>
      <c r="I25" s="82"/>
      <c r="J25" s="82"/>
      <c r="K25" s="82"/>
      <c r="L25" s="58"/>
    </row>
    <row r="26" spans="1:13" x14ac:dyDescent="0.2">
      <c r="A26" s="96"/>
      <c r="B26" s="165"/>
      <c r="C26" s="82"/>
      <c r="D26" s="82"/>
      <c r="E26" s="7"/>
      <c r="G26" s="236"/>
      <c r="H26" s="235"/>
      <c r="I26" s="82"/>
      <c r="J26" s="82"/>
      <c r="K26" s="82"/>
      <c r="L26" s="58"/>
    </row>
    <row r="27" spans="1:13" x14ac:dyDescent="0.2">
      <c r="A27" s="96"/>
      <c r="B27" s="106"/>
      <c r="C27" s="82"/>
      <c r="D27" s="82"/>
      <c r="E27" s="82"/>
      <c r="G27" s="234"/>
      <c r="H27" s="233"/>
      <c r="I27" s="82"/>
      <c r="J27" s="82"/>
      <c r="K27" s="82"/>
      <c r="L27" s="58"/>
    </row>
    <row r="28" spans="1:13" s="209" customFormat="1" x14ac:dyDescent="0.2">
      <c r="A28" s="102"/>
      <c r="B28" s="102"/>
      <c r="C28" s="208">
        <f>SUM(C8:C27)</f>
        <v>4668</v>
      </c>
      <c r="D28" s="208">
        <f>SUM(D8:D27)</f>
        <v>6276.92</v>
      </c>
      <c r="E28" s="208">
        <f>D28-C28</f>
        <v>1608.92</v>
      </c>
      <c r="F28" s="201"/>
      <c r="G28" s="232"/>
      <c r="H28" s="232"/>
      <c r="I28" s="208">
        <f>SUM(I5:I27)</f>
        <v>1102.6400000000001</v>
      </c>
      <c r="J28" s="208">
        <f>SUM(J5:J27)</f>
        <v>0</v>
      </c>
      <c r="K28" s="208">
        <f>J28-I28</f>
        <v>-1102.6400000000001</v>
      </c>
      <c r="L28" s="58"/>
      <c r="M28" s="92"/>
    </row>
    <row r="29" spans="1:13" x14ac:dyDescent="0.2">
      <c r="G29" s="58"/>
      <c r="H29" s="58"/>
      <c r="I29" s="58"/>
      <c r="J29" s="58"/>
      <c r="K29" s="58"/>
      <c r="L29" s="58"/>
    </row>
    <row r="30" spans="1:13" x14ac:dyDescent="0.2">
      <c r="G30" s="58"/>
      <c r="H30" s="58"/>
      <c r="I30" s="58"/>
      <c r="J30" s="58"/>
      <c r="K30" s="58"/>
      <c r="L30" s="58"/>
    </row>
    <row r="31" spans="1:13" x14ac:dyDescent="0.2">
      <c r="F31" s="230"/>
      <c r="G31" s="215"/>
      <c r="H31" s="215"/>
      <c r="I31" s="215"/>
      <c r="J31" s="215"/>
      <c r="K31" s="215"/>
      <c r="L31" s="215"/>
      <c r="M31" s="209"/>
    </row>
    <row r="32" spans="1:13" x14ac:dyDescent="0.2">
      <c r="G32" s="58"/>
      <c r="H32" s="58"/>
      <c r="I32" s="58"/>
      <c r="J32" s="58"/>
      <c r="K32" s="58"/>
      <c r="L32" s="58"/>
    </row>
    <row r="33" spans="7:12" x14ac:dyDescent="0.2">
      <c r="G33" s="58"/>
      <c r="H33" s="58"/>
      <c r="I33" s="58"/>
      <c r="J33" s="58"/>
      <c r="K33" s="58"/>
      <c r="L33" s="58"/>
    </row>
    <row r="34" spans="7:12" x14ac:dyDescent="0.2">
      <c r="G34" s="58"/>
      <c r="H34" s="58"/>
      <c r="I34" s="58"/>
      <c r="J34" s="58"/>
      <c r="K34" s="58"/>
      <c r="L34" s="58"/>
    </row>
    <row r="35" spans="7:12" x14ac:dyDescent="0.2">
      <c r="G35" s="58"/>
      <c r="H35" s="58"/>
      <c r="I35" s="58"/>
      <c r="J35" s="58"/>
      <c r="K35" s="58"/>
      <c r="L35" s="58"/>
    </row>
  </sheetData>
  <mergeCells count="1">
    <mergeCell ref="B1:D1"/>
  </mergeCells>
  <phoneticPr fontId="6" type="noConversion"/>
  <hyperlinks>
    <hyperlink ref="A1" location="兼职业务员往来账余额!A1" display="黄炳臻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52</vt:i4>
      </vt:variant>
    </vt:vector>
  </HeadingPairs>
  <TitlesOfParts>
    <vt:vector size="52" baseType="lpstr">
      <vt:lpstr>模板</vt:lpstr>
      <vt:lpstr>兼职业务员往来账余额</vt:lpstr>
      <vt:lpstr>JIM</vt:lpstr>
      <vt:lpstr>MARIA</vt:lpstr>
      <vt:lpstr>詹亮捷</vt:lpstr>
      <vt:lpstr>赵嘉特</vt:lpstr>
      <vt:lpstr>陈苏勇</vt:lpstr>
      <vt:lpstr>丁森辉</vt:lpstr>
      <vt:lpstr>蒋敏焰</vt:lpstr>
      <vt:lpstr>林显斌</vt:lpstr>
      <vt:lpstr>毛丽萍</vt:lpstr>
      <vt:lpstr>倪林伟</vt:lpstr>
      <vt:lpstr>施小东</vt:lpstr>
      <vt:lpstr>许龙清</vt:lpstr>
      <vt:lpstr>周遵键</vt:lpstr>
      <vt:lpstr>郭水文 </vt:lpstr>
      <vt:lpstr>杨小羊</vt:lpstr>
      <vt:lpstr>郑鹏杰</vt:lpstr>
      <vt:lpstr>王婧</vt:lpstr>
      <vt:lpstr>王澳</vt:lpstr>
      <vt:lpstr>金阳</vt:lpstr>
      <vt:lpstr>郑宝清</vt:lpstr>
      <vt:lpstr>单坤</vt:lpstr>
      <vt:lpstr>吴家隽</vt:lpstr>
      <vt:lpstr>丁小伟</vt:lpstr>
      <vt:lpstr>李英豪</vt:lpstr>
      <vt:lpstr>柯莉荣</vt:lpstr>
      <vt:lpstr>刘晓阳</vt:lpstr>
      <vt:lpstr>王龙杰</vt:lpstr>
      <vt:lpstr>诸葛贾横</vt:lpstr>
      <vt:lpstr>厉龙杰</vt:lpstr>
      <vt:lpstr>贾子豪</vt:lpstr>
      <vt:lpstr>金敢峰</vt:lpstr>
      <vt:lpstr>陈姿彩</vt:lpstr>
      <vt:lpstr>刘一波</vt:lpstr>
      <vt:lpstr>已清零→</vt:lpstr>
      <vt:lpstr>杨杰峰</vt:lpstr>
      <vt:lpstr>迟辛海</vt:lpstr>
      <vt:lpstr>黄炳臻</vt:lpstr>
      <vt:lpstr>苏志炯</vt:lpstr>
      <vt:lpstr>余自军</vt:lpstr>
      <vt:lpstr>姚建永</vt:lpstr>
      <vt:lpstr>王充</vt:lpstr>
      <vt:lpstr>赵岩</vt:lpstr>
      <vt:lpstr>林琪</vt:lpstr>
      <vt:lpstr>周圆圆</vt:lpstr>
      <vt:lpstr>DIANA</vt:lpstr>
      <vt:lpstr>天浩</vt:lpstr>
      <vt:lpstr>周天龙</vt:lpstr>
      <vt:lpstr>邵贤亮</vt:lpstr>
      <vt:lpstr>叶建南</vt:lpstr>
      <vt:lpstr>于点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</dc:creator>
  <cp:lastModifiedBy>admin</cp:lastModifiedBy>
  <dcterms:created xsi:type="dcterms:W3CDTF">2022-02-17T14:35:02Z</dcterms:created>
  <dcterms:modified xsi:type="dcterms:W3CDTF">2023-11-20T09:02:02Z</dcterms:modified>
</cp:coreProperties>
</file>