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SHELLY\2023年\清关公司发票\报关\"/>
    </mc:Choice>
  </mc:AlternateContent>
  <xr:revisionPtr revIDLastSave="0" documentId="13_ncr:1_{5BF61B66-F0C4-4AEC-AF84-E772DD3005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供应商汇总" sheetId="4" r:id="rId1"/>
    <sheet name="ESP" sheetId="12" r:id="rId2"/>
    <sheet name="HK USLINK" sheetId="11" r:id="rId3"/>
    <sheet name="FUZHOU USLINK2023" sheetId="13" r:id="rId4"/>
    <sheet name="FUZHOU2022" sheetId="5" r:id="rId5"/>
    <sheet name="TRULY CREATIVITY LIMITED" sheetId="3" r:id="rId6"/>
    <sheet name="ROBUST WEALTHY LIMITED" sheetId="1" r:id="rId7"/>
    <sheet name="ZHEJIANG THONG TRADING CO LTD" sheetId="2" r:id="rId8"/>
    <sheet name="BYEN TRADING CO.,LTD" sheetId="6" r:id="rId9"/>
    <sheet name="单独支付的海运费" sheetId="8" r:id="rId10"/>
    <sheet name="UNICO STAR SRL  见支付意大利公司表" sheetId="9" r:id="rId11"/>
    <sheet name="备注" sheetId="7" r:id="rId12"/>
    <sheet name="Sheet1" sheetId="10" r:id="rId13"/>
  </sheets>
  <definedNames>
    <definedName name="_xlnm._FilterDatabase" localSheetId="8" hidden="1">'BYEN TRADING CO.,LTD'!$A$1:$Q$144</definedName>
    <definedName name="_xlnm._FilterDatabase" localSheetId="4" hidden="1">FUZHOU2022!$A$1:$Y$89</definedName>
    <definedName name="_xlnm._FilterDatabase" localSheetId="5" hidden="1">'TRULY CREATIVITY LIMITED'!$A$1:$O$95</definedName>
    <definedName name="_xlnm._FilterDatabase" localSheetId="7" hidden="1">'ZHEJIANG THONG TRADING CO LTD'!$A$1:$W$65</definedName>
    <definedName name="_xlnm._FilterDatabase" localSheetId="0" hidden="1">供应商汇总!$A$1:$M$1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2" l="1"/>
  <c r="G14" i="12"/>
  <c r="G19" i="12"/>
  <c r="G20" i="12"/>
  <c r="G21" i="12"/>
  <c r="G22" i="12"/>
  <c r="D2" i="12"/>
  <c r="D3" i="12"/>
  <c r="D4" i="12"/>
  <c r="D5" i="12"/>
  <c r="D6" i="12"/>
  <c r="D9" i="12"/>
  <c r="D10" i="12"/>
  <c r="D12" i="12"/>
  <c r="D13" i="12"/>
  <c r="D16" i="12"/>
  <c r="D17" i="12"/>
  <c r="E6" i="12"/>
  <c r="E31" i="12"/>
  <c r="G2" i="12"/>
  <c r="G3" i="12"/>
  <c r="G4" i="12"/>
  <c r="G5" i="12"/>
  <c r="G6" i="12"/>
  <c r="G8" i="12"/>
  <c r="G9" i="12"/>
  <c r="G10" i="12"/>
  <c r="G11" i="12"/>
  <c r="G12" i="12"/>
  <c r="G13" i="12"/>
  <c r="G15" i="12"/>
  <c r="G16" i="12"/>
  <c r="G17" i="12"/>
  <c r="G31" i="12"/>
  <c r="C31" i="12"/>
  <c r="J2" i="13"/>
  <c r="J3" i="13"/>
  <c r="J4" i="13"/>
  <c r="J5" i="13"/>
  <c r="J6" i="13"/>
  <c r="J7" i="13"/>
  <c r="D9" i="4"/>
  <c r="E9" i="4"/>
  <c r="C9" i="4"/>
  <c r="L3" i="13"/>
  <c r="K3" i="13"/>
  <c r="M3" i="13"/>
  <c r="K4" i="13"/>
  <c r="M4" i="13"/>
  <c r="L4" i="13"/>
  <c r="L5" i="13"/>
  <c r="K5" i="13"/>
  <c r="M5" i="13"/>
  <c r="K6" i="13"/>
  <c r="M6" i="13"/>
  <c r="L6" i="13"/>
  <c r="K2" i="13"/>
  <c r="K7" i="13"/>
  <c r="H7" i="13"/>
  <c r="I7" i="13"/>
  <c r="F7" i="13"/>
  <c r="J89" i="5"/>
  <c r="G89" i="5"/>
  <c r="M2" i="13"/>
  <c r="M7" i="13"/>
  <c r="L2" i="13"/>
  <c r="L7" i="13"/>
  <c r="G37" i="11"/>
  <c r="F36" i="11"/>
  <c r="G35" i="11"/>
  <c r="D11" i="4"/>
  <c r="C11" i="4"/>
  <c r="K14" i="11"/>
  <c r="L14" i="11"/>
  <c r="K13" i="11"/>
  <c r="L13" i="11"/>
  <c r="K12" i="11"/>
  <c r="L12" i="11"/>
  <c r="K11" i="11"/>
  <c r="L11" i="11"/>
  <c r="K9" i="11"/>
  <c r="L9" i="11"/>
  <c r="K5" i="11"/>
  <c r="L5" i="11"/>
  <c r="D8" i="4"/>
  <c r="C8" i="4"/>
  <c r="G32" i="11"/>
  <c r="G29" i="11"/>
  <c r="J72" i="3"/>
  <c r="J106" i="3"/>
  <c r="J61" i="3"/>
  <c r="K10" i="11"/>
  <c r="L10" i="11"/>
  <c r="E24" i="11"/>
  <c r="E23" i="11"/>
  <c r="E22" i="11"/>
  <c r="K3" i="11"/>
  <c r="E21" i="11"/>
  <c r="E20" i="11"/>
  <c r="I17" i="11"/>
  <c r="G17" i="11"/>
  <c r="C10" i="4"/>
  <c r="S3" i="11"/>
  <c r="S2" i="11"/>
  <c r="O2" i="11"/>
  <c r="P2" i="11"/>
  <c r="P26" i="3"/>
  <c r="J34" i="3"/>
  <c r="I21" i="3"/>
  <c r="J21" i="3"/>
  <c r="I40" i="3"/>
  <c r="J39" i="3"/>
  <c r="P11" i="3"/>
  <c r="I6" i="3"/>
  <c r="J6" i="3"/>
  <c r="I18" i="3"/>
  <c r="J17" i="3"/>
  <c r="I2" i="3"/>
  <c r="J2" i="3"/>
  <c r="C56" i="2"/>
  <c r="C45" i="2"/>
  <c r="C52" i="2"/>
  <c r="J88" i="3"/>
  <c r="J35" i="3"/>
  <c r="J16" i="3"/>
  <c r="J15" i="3"/>
  <c r="J5" i="3"/>
  <c r="J26" i="3"/>
  <c r="J41" i="3"/>
  <c r="J46" i="3"/>
  <c r="K20" i="1"/>
  <c r="K14" i="1"/>
  <c r="K11" i="1"/>
  <c r="K4" i="1"/>
  <c r="K3" i="1"/>
  <c r="K18" i="1"/>
  <c r="K25" i="1"/>
  <c r="J31" i="1"/>
  <c r="I31" i="1"/>
  <c r="J25" i="1"/>
  <c r="J92" i="3"/>
  <c r="I92" i="3"/>
  <c r="O20" i="5"/>
  <c r="O21" i="5"/>
  <c r="J20" i="5"/>
  <c r="A19" i="4"/>
  <c r="B20" i="4"/>
  <c r="B21" i="4"/>
  <c r="B19" i="4"/>
  <c r="B22" i="4"/>
  <c r="E60" i="2"/>
  <c r="E43" i="2"/>
  <c r="D60" i="2"/>
  <c r="D43" i="2"/>
  <c r="D31" i="1"/>
  <c r="J18" i="1"/>
  <c r="F18" i="1"/>
  <c r="F92" i="3"/>
  <c r="H79" i="5"/>
  <c r="F8" i="1"/>
  <c r="F13" i="1"/>
  <c r="F5" i="1"/>
  <c r="O92" i="3"/>
  <c r="E3" i="4"/>
  <c r="E11" i="4"/>
  <c r="J24" i="5"/>
  <c r="G24" i="5"/>
  <c r="E5" i="4"/>
  <c r="I18" i="9"/>
  <c r="F18" i="9"/>
  <c r="I142" i="6"/>
  <c r="F142" i="6"/>
  <c r="D7" i="4"/>
  <c r="C7" i="4"/>
  <c r="E7" i="4"/>
  <c r="F60" i="2"/>
  <c r="F31" i="1"/>
  <c r="E4" i="4"/>
  <c r="D142" i="6"/>
  <c r="E142" i="6"/>
  <c r="R8" i="5"/>
  <c r="R49" i="2"/>
  <c r="E2" i="4"/>
  <c r="E6" i="4"/>
  <c r="E8" i="4"/>
  <c r="K17" i="11"/>
  <c r="D10" i="4"/>
  <c r="E10" i="4"/>
  <c r="L2" i="11"/>
  <c r="L17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unico</author>
  </authors>
  <commentList>
    <comment ref="E4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unico:</t>
        </r>
        <r>
          <rPr>
            <sz val="9"/>
            <color indexed="81"/>
            <rFont val="宋体"/>
            <family val="3"/>
            <charset val="134"/>
          </rPr>
          <t xml:space="preserve">
和TRULY UNICO-210902,同一个柜子</t>
        </r>
      </text>
    </comment>
    <comment ref="H36" authorId="0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unico:费用发票 其中运费11901.99，ESP有红字发票对冲错误金额</t>
        </r>
      </text>
    </comment>
    <comment ref="H42" authorId="0" shapeId="0" xr:uid="{00000000-0006-0000-0400-000003000000}">
      <text>
        <r>
          <rPr>
            <b/>
            <sz val="9"/>
            <color indexed="81"/>
            <rFont val="宋体"/>
            <family val="3"/>
            <charset val="134"/>
          </rPr>
          <t>unico:</t>
        </r>
        <r>
          <rPr>
            <sz val="9"/>
            <color indexed="81"/>
            <rFont val="宋体"/>
            <family val="3"/>
            <charset val="134"/>
          </rPr>
          <t xml:space="preserve">
DUA 2312.59   IVA 20287.60</t>
        </r>
      </text>
    </comment>
    <comment ref="H45" authorId="0" shapeId="0" xr:uid="{00000000-0006-0000-0400-000004000000}">
      <text>
        <r>
          <rPr>
            <b/>
            <sz val="9"/>
            <color indexed="81"/>
            <rFont val="宋体"/>
            <family val="3"/>
            <charset val="134"/>
          </rPr>
          <t>unico:</t>
        </r>
        <r>
          <rPr>
            <sz val="9"/>
            <color indexed="81"/>
            <rFont val="宋体"/>
            <family val="3"/>
            <charset val="134"/>
          </rPr>
          <t xml:space="preserve">
DUA 332.06   IVA 20803.13</t>
        </r>
      </text>
    </comment>
    <comment ref="H68" authorId="0" shapeId="0" xr:uid="{00000000-0006-0000-0400-000005000000}">
      <text>
        <r>
          <rPr>
            <b/>
            <sz val="9"/>
            <color indexed="81"/>
            <rFont val="宋体"/>
            <family val="3"/>
            <charset val="134"/>
          </rPr>
          <t>unico:</t>
        </r>
        <r>
          <rPr>
            <sz val="9"/>
            <color indexed="81"/>
            <rFont val="宋体"/>
            <family val="3"/>
            <charset val="134"/>
          </rPr>
          <t xml:space="preserve">
D.ARA.UE   995.75
IVA IMPORT 24873.40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unico</author>
  </authors>
  <commentList>
    <comment ref="G83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unico:</t>
        </r>
        <r>
          <rPr>
            <sz val="9"/>
            <color indexed="81"/>
            <rFont val="宋体"/>
            <family val="3"/>
            <charset val="134"/>
          </rPr>
          <t xml:space="preserve">
2月9日补发过来的</t>
        </r>
      </text>
    </comment>
    <comment ref="D88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unico:</t>
        </r>
        <r>
          <rPr>
            <sz val="9"/>
            <color indexed="81"/>
            <rFont val="宋体"/>
            <family val="3"/>
            <charset val="134"/>
          </rPr>
          <t xml:space="preserve">
和FUZHOU USLINK UNICO-2同一个柜子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unico</author>
  </authors>
  <commentList>
    <comment ref="E104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unico:</t>
        </r>
        <r>
          <rPr>
            <sz val="9"/>
            <color indexed="81"/>
            <rFont val="宋体"/>
            <family val="3"/>
            <charset val="134"/>
          </rPr>
          <t xml:space="preserve">
5月18日林总微信通知 还有，我们上次matcargo核价的柜子，3000多被拒了，2000多的那个我们赢了，钱会还给我们。记录一下，firma digita会有信    已经退还</t>
        </r>
      </text>
    </comment>
    <comment ref="J104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unico:</t>
        </r>
        <r>
          <rPr>
            <sz val="9"/>
            <color indexed="81"/>
            <rFont val="宋体"/>
            <family val="3"/>
            <charset val="134"/>
          </rPr>
          <t xml:space="preserve">
2022.06.27退回到IBERCAJA</t>
        </r>
      </text>
    </comment>
    <comment ref="E126" authorId="0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unico:</t>
        </r>
        <r>
          <rPr>
            <sz val="9"/>
            <color indexed="81"/>
            <rFont val="宋体"/>
            <family val="3"/>
            <charset val="134"/>
          </rPr>
          <t xml:space="preserve">
5月18日林总微信通知   还有，我们上次matcargo核价的柜子，3000多被拒了，2000多的那个我们赢了，钱会还给我们。记录一下，firma digita会有信   8月19日支付 002</t>
        </r>
      </text>
    </comment>
    <comment ref="J126" authorId="0" shapeId="0" xr:uid="{00000000-0006-0000-0500-000004000000}">
      <text>
        <r>
          <rPr>
            <b/>
            <sz val="9"/>
            <color indexed="81"/>
            <rFont val="宋体"/>
            <family val="3"/>
            <charset val="134"/>
          </rPr>
          <t>unico:</t>
        </r>
        <r>
          <rPr>
            <sz val="9"/>
            <color indexed="81"/>
            <rFont val="宋体"/>
            <family val="3"/>
            <charset val="134"/>
          </rPr>
          <t xml:space="preserve">
2022.11.23退回</t>
        </r>
      </text>
    </comment>
    <comment ref="G134" authorId="0" shapeId="0" xr:uid="{00000000-0006-0000-0500-000005000000}">
      <text>
        <r>
          <rPr>
            <b/>
            <sz val="9"/>
            <color indexed="81"/>
            <rFont val="宋体"/>
            <family val="3"/>
            <charset val="134"/>
          </rPr>
          <t>unico:</t>
        </r>
        <r>
          <rPr>
            <sz val="9"/>
            <color indexed="81"/>
            <rFont val="宋体"/>
            <family val="3"/>
            <charset val="134"/>
          </rPr>
          <t xml:space="preserve">
2022.06.30支付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unico</author>
  </authors>
  <commentList>
    <comment ref="C4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unico:</t>
        </r>
        <r>
          <rPr>
            <sz val="9"/>
            <color indexed="81"/>
            <rFont val="宋体"/>
            <family val="3"/>
            <charset val="134"/>
          </rPr>
          <t xml:space="preserve">
REF NO:MW22094942</t>
        </r>
      </text>
    </comment>
  </commentList>
</comments>
</file>

<file path=xl/sharedStrings.xml><?xml version="1.0" encoding="utf-8"?>
<sst xmlns="http://schemas.openxmlformats.org/spreadsheetml/2006/main" count="1657" uniqueCount="950">
  <si>
    <t>25/12/2020</t>
  </si>
  <si>
    <t>UNICO-2011</t>
  </si>
  <si>
    <t>19/12/2020</t>
  </si>
  <si>
    <t>UNICO-201219</t>
  </si>
  <si>
    <t>03/01/2021</t>
  </si>
  <si>
    <t>UNICO-210101</t>
  </si>
  <si>
    <t>23/01/2021</t>
  </si>
  <si>
    <t>UNICO-210106</t>
  </si>
  <si>
    <t>05/04/2021</t>
  </si>
  <si>
    <t>UNICO-210401</t>
  </si>
  <si>
    <t>30/03/2021</t>
  </si>
  <si>
    <t>UNICO-210302</t>
  </si>
  <si>
    <t>10/04/2021</t>
  </si>
  <si>
    <t>UNICO-210402</t>
  </si>
  <si>
    <t>2021.7.29</t>
  </si>
  <si>
    <t>2021.8.16</t>
  </si>
  <si>
    <t>2021.8.23</t>
  </si>
  <si>
    <t>Fecha日期</t>
  </si>
  <si>
    <t>Documento发票号</t>
  </si>
  <si>
    <t>2021.04.20</t>
  </si>
  <si>
    <t>UNICO-210403</t>
  </si>
  <si>
    <t>2021.04.27</t>
  </si>
  <si>
    <t>UNICO-210404</t>
  </si>
  <si>
    <t>2021.05.05</t>
  </si>
  <si>
    <t>UNICO-210501</t>
  </si>
  <si>
    <t>2021.05.15</t>
  </si>
  <si>
    <t>UNICO-210502</t>
  </si>
  <si>
    <t>2021.01.20</t>
  </si>
  <si>
    <t>UNICO-210105</t>
  </si>
  <si>
    <t>2021.08.25</t>
  </si>
  <si>
    <t>2020.11.15</t>
  </si>
  <si>
    <t>UNICO-2007</t>
  </si>
  <si>
    <t>UNICO-2008</t>
  </si>
  <si>
    <t>2020.12.10</t>
  </si>
  <si>
    <t>UNICO-2009</t>
  </si>
  <si>
    <t>2020.10.28</t>
  </si>
  <si>
    <t>UNICO-2006</t>
  </si>
  <si>
    <t>2020.12.18</t>
  </si>
  <si>
    <t>UNICO-2010</t>
  </si>
  <si>
    <t>2021.01.08</t>
  </si>
  <si>
    <t>UNICO-210102</t>
  </si>
  <si>
    <t>2021.01.12</t>
  </si>
  <si>
    <t>UNICO-210104</t>
  </si>
  <si>
    <t>2021.01.11</t>
  </si>
  <si>
    <t>UNICO-210103</t>
  </si>
  <si>
    <t>2021.03.15</t>
  </si>
  <si>
    <t>UNICO-210301</t>
  </si>
  <si>
    <t>2020.10.22</t>
  </si>
  <si>
    <t>美元</t>
  </si>
  <si>
    <t>2020.09.28</t>
  </si>
  <si>
    <t>UNICO-2004</t>
  </si>
  <si>
    <t>汇率</t>
  </si>
  <si>
    <t>2021.05.21</t>
  </si>
  <si>
    <t>UNICO-210601</t>
  </si>
  <si>
    <t>2021.06.25</t>
  </si>
  <si>
    <t>UNICO-210701</t>
  </si>
  <si>
    <t>Contenedor柜子</t>
  </si>
  <si>
    <t>TLLU4817058</t>
  </si>
  <si>
    <t>TCKU7935070</t>
  </si>
  <si>
    <t>CAIU3645957</t>
  </si>
  <si>
    <t>CBHU9546648</t>
  </si>
  <si>
    <t>CSNU6721431</t>
  </si>
  <si>
    <t>UETU5402771</t>
  </si>
  <si>
    <t>TCKU7937848</t>
  </si>
  <si>
    <t>GCXU5262222</t>
  </si>
  <si>
    <t>TRHU4618589</t>
  </si>
  <si>
    <t>TRHU4608127</t>
  </si>
  <si>
    <t>TCNU4735690</t>
  </si>
  <si>
    <t>HASU5158865</t>
  </si>
  <si>
    <t>汇率按照谷歌搜索</t>
  </si>
  <si>
    <t>被核价的柜子</t>
  </si>
  <si>
    <t>MRSU3596610</t>
  </si>
  <si>
    <t>TRHU6070534</t>
  </si>
  <si>
    <t>MRSU3440695</t>
  </si>
  <si>
    <t>MRKU5421074</t>
  </si>
  <si>
    <t>MRSU4715170</t>
  </si>
  <si>
    <t>TCNU5908784</t>
  </si>
  <si>
    <t>MRSU4413903</t>
  </si>
  <si>
    <t>GCXU5425510</t>
  </si>
  <si>
    <t>MRSU3025550</t>
  </si>
  <si>
    <t>TGBU4743859</t>
  </si>
  <si>
    <t>TCNU3808744</t>
  </si>
  <si>
    <t>FFAU2408524</t>
  </si>
  <si>
    <t>CCLU5240372</t>
  </si>
  <si>
    <t>发票金额</t>
  </si>
  <si>
    <t>付款金额</t>
  </si>
  <si>
    <t>付款日期</t>
  </si>
  <si>
    <t>合计</t>
  </si>
  <si>
    <t>供应商名</t>
  </si>
  <si>
    <t>合计发票总金额</t>
  </si>
  <si>
    <t>合计汇款总金额</t>
  </si>
  <si>
    <t>2021.9.23</t>
    <phoneticPr fontId="4" type="noConversion"/>
  </si>
  <si>
    <t>2021.7.5</t>
    <phoneticPr fontId="7" type="noConversion"/>
  </si>
  <si>
    <t>BEAU4294981</t>
    <phoneticPr fontId="7" type="noConversion"/>
  </si>
  <si>
    <t>合计</t>
    <phoneticPr fontId="7" type="noConversion"/>
  </si>
  <si>
    <t>21936是美金</t>
    <phoneticPr fontId="7" type="noConversion"/>
  </si>
  <si>
    <t>UNICO-210603</t>
    <phoneticPr fontId="7" type="noConversion"/>
  </si>
  <si>
    <t>2021.06.18</t>
    <phoneticPr fontId="7" type="noConversion"/>
  </si>
  <si>
    <t>CSNU8297359</t>
    <phoneticPr fontId="7" type="noConversion"/>
  </si>
  <si>
    <t>2021.07.21</t>
    <phoneticPr fontId="7" type="noConversion"/>
  </si>
  <si>
    <t>UNICO-210703</t>
    <phoneticPr fontId="7" type="noConversion"/>
  </si>
  <si>
    <t>SUDU8874552</t>
    <phoneticPr fontId="7" type="noConversion"/>
  </si>
  <si>
    <t>2021.07.07</t>
    <phoneticPr fontId="7" type="noConversion"/>
  </si>
  <si>
    <t>K105</t>
    <phoneticPr fontId="7" type="noConversion"/>
  </si>
  <si>
    <t>CAAU5136637</t>
    <phoneticPr fontId="7" type="noConversion"/>
  </si>
  <si>
    <t>2021.9.28</t>
    <phoneticPr fontId="4" type="noConversion"/>
  </si>
  <si>
    <t>2021.9.29</t>
    <phoneticPr fontId="4" type="noConversion"/>
  </si>
  <si>
    <t>UNICO-210702</t>
    <phoneticPr fontId="7" type="noConversion"/>
  </si>
  <si>
    <t>2021.10.13</t>
    <phoneticPr fontId="7" type="noConversion"/>
  </si>
  <si>
    <t>UNICO-210802</t>
    <phoneticPr fontId="7" type="noConversion"/>
  </si>
  <si>
    <t>2021.08.15</t>
    <phoneticPr fontId="7" type="noConversion"/>
  </si>
  <si>
    <t xml:space="preserve">TLLU4215512 </t>
    <phoneticPr fontId="7" type="noConversion"/>
  </si>
  <si>
    <t>2021.10.15</t>
    <phoneticPr fontId="7" type="noConversion"/>
  </si>
  <si>
    <t>付款也是按照美金来付</t>
    <phoneticPr fontId="7" type="noConversion"/>
  </si>
  <si>
    <t>被核价的柜子</t>
    <phoneticPr fontId="7" type="noConversion"/>
  </si>
  <si>
    <t>2021.08.01</t>
    <phoneticPr fontId="7" type="noConversion"/>
  </si>
  <si>
    <t>TCNU8796116</t>
    <phoneticPr fontId="7" type="noConversion"/>
  </si>
  <si>
    <t>UNICO-210901</t>
    <phoneticPr fontId="7" type="noConversion"/>
  </si>
  <si>
    <t>2021.9.15</t>
    <phoneticPr fontId="7" type="noConversion"/>
  </si>
  <si>
    <t>2021.11.22</t>
    <phoneticPr fontId="4" type="noConversion"/>
  </si>
  <si>
    <t>2021.11.24</t>
    <phoneticPr fontId="4" type="noConversion"/>
  </si>
  <si>
    <t>2021.12.09</t>
    <phoneticPr fontId="4" type="noConversion"/>
  </si>
  <si>
    <t>2021.12.14</t>
    <phoneticPr fontId="4" type="noConversion"/>
  </si>
  <si>
    <t>GLDU9992417</t>
    <phoneticPr fontId="7" type="noConversion"/>
  </si>
  <si>
    <t>付款日期</t>
    <phoneticPr fontId="4" type="noConversion"/>
  </si>
  <si>
    <t xml:space="preserve">欧元 </t>
    <phoneticPr fontId="4" type="noConversion"/>
  </si>
  <si>
    <t>ROBUST WEALTHY LIMITED</t>
    <phoneticPr fontId="7" type="noConversion"/>
  </si>
  <si>
    <t>备注</t>
    <phoneticPr fontId="4" type="noConversion"/>
  </si>
  <si>
    <t>美元</t>
    <phoneticPr fontId="4" type="noConversion"/>
  </si>
  <si>
    <t>2022.01.11</t>
    <phoneticPr fontId="4" type="noConversion"/>
  </si>
  <si>
    <t>2022.01.13</t>
    <phoneticPr fontId="4" type="noConversion"/>
  </si>
  <si>
    <t>付款行</t>
    <phoneticPr fontId="4" type="noConversion"/>
  </si>
  <si>
    <t>IBERCAJA</t>
  </si>
  <si>
    <t>2022.01.05</t>
    <phoneticPr fontId="4" type="noConversion"/>
  </si>
  <si>
    <t>具体和EBURY核对</t>
    <phoneticPr fontId="4" type="noConversion"/>
  </si>
  <si>
    <t>2022.01.18</t>
    <phoneticPr fontId="4" type="noConversion"/>
  </si>
  <si>
    <t>IBERCAJA</t>
    <phoneticPr fontId="4" type="noConversion"/>
  </si>
  <si>
    <t>浙江东宏</t>
    <phoneticPr fontId="7" type="noConversion"/>
  </si>
  <si>
    <t>UNICO-2005</t>
    <phoneticPr fontId="4" type="noConversion"/>
  </si>
  <si>
    <t>TCNU2557264</t>
    <phoneticPr fontId="4" type="noConversion"/>
  </si>
  <si>
    <t>海运费</t>
    <phoneticPr fontId="7" type="noConversion"/>
  </si>
  <si>
    <t>2022.01.05</t>
  </si>
  <si>
    <t>2022.01.06</t>
  </si>
  <si>
    <t>CAJARUAL</t>
  </si>
  <si>
    <t>2022.01.13</t>
  </si>
  <si>
    <t>13.938,63</t>
  </si>
  <si>
    <t>2022.01.18</t>
  </si>
  <si>
    <t>UNICO 2005 ZHEJIANG THONG</t>
    <phoneticPr fontId="7" type="noConversion"/>
  </si>
  <si>
    <t>UNICO  FUZHOU  USLINK  YSL-210902-02</t>
    <phoneticPr fontId="7" type="noConversion"/>
  </si>
  <si>
    <t>UNICO-2003 ZHEJIANG THONG</t>
    <phoneticPr fontId="7" type="noConversion"/>
  </si>
  <si>
    <t>UNICO 2005  ZHEJIANG THONG</t>
    <phoneticPr fontId="7" type="noConversion"/>
  </si>
  <si>
    <t xml:space="preserve"> 2022.01.19</t>
    <phoneticPr fontId="7" type="noConversion"/>
  </si>
  <si>
    <t>30013,37</t>
    <phoneticPr fontId="7" type="noConversion"/>
  </si>
  <si>
    <t>24913,15</t>
    <phoneticPr fontId="7" type="noConversion"/>
  </si>
  <si>
    <t>14126,11</t>
    <phoneticPr fontId="7" type="noConversion"/>
  </si>
  <si>
    <t xml:space="preserve">UNICO 2004  ZHEJIANG THONG </t>
    <phoneticPr fontId="7" type="noConversion"/>
  </si>
  <si>
    <t>2022.01.19</t>
    <phoneticPr fontId="7" type="noConversion"/>
  </si>
  <si>
    <t>18.597,87</t>
    <phoneticPr fontId="7" type="noConversion"/>
  </si>
  <si>
    <t xml:space="preserve"> 2022.01.24</t>
    <phoneticPr fontId="7" type="noConversion"/>
  </si>
  <si>
    <t>13.378,61</t>
    <phoneticPr fontId="7" type="noConversion"/>
  </si>
  <si>
    <t>其中:2022.01.06</t>
    <phoneticPr fontId="4" type="noConversion"/>
  </si>
  <si>
    <t>CAJARUAL购汇</t>
    <phoneticPr fontId="4" type="noConversion"/>
  </si>
  <si>
    <t>IBERCAJA购汇17000那笔</t>
    <phoneticPr fontId="7" type="noConversion"/>
  </si>
  <si>
    <t>17000-5429.45-2500=9070.55</t>
    <phoneticPr fontId="4" type="noConversion"/>
  </si>
  <si>
    <t>IBERCAJA</t>
    <phoneticPr fontId="4" type="noConversion"/>
  </si>
  <si>
    <t>IBERCAJA</t>
    <phoneticPr fontId="4" type="noConversion"/>
  </si>
  <si>
    <t>UNICO 2003  ZHEJIANG THONG</t>
    <phoneticPr fontId="7" type="noConversion"/>
  </si>
  <si>
    <t>2022.01.13</t>
    <phoneticPr fontId="4" type="noConversion"/>
  </si>
  <si>
    <t>2022.01.18</t>
    <phoneticPr fontId="4" type="noConversion"/>
  </si>
  <si>
    <t>2022.01.19</t>
    <phoneticPr fontId="4" type="noConversion"/>
  </si>
  <si>
    <t>2022.01.24</t>
    <phoneticPr fontId="4" type="noConversion"/>
  </si>
  <si>
    <t xml:space="preserve"> 10-Oct-21</t>
    <phoneticPr fontId="7" type="noConversion"/>
  </si>
  <si>
    <t>USD</t>
    <phoneticPr fontId="7" type="noConversion"/>
  </si>
  <si>
    <t xml:space="preserve"> NYKU4737422</t>
    <phoneticPr fontId="7" type="noConversion"/>
  </si>
  <si>
    <t xml:space="preserve"> 2-Oct-21</t>
    <phoneticPr fontId="7" type="noConversion"/>
  </si>
  <si>
    <t xml:space="preserve"> MRSU5608371</t>
    <phoneticPr fontId="7" type="noConversion"/>
  </si>
  <si>
    <t>EUR</t>
    <phoneticPr fontId="7" type="noConversion"/>
  </si>
  <si>
    <t>BYEN TRADING CO.,LTD</t>
  </si>
  <si>
    <t xml:space="preserve"> 20-Oct-21</t>
    <phoneticPr fontId="7" type="noConversion"/>
  </si>
  <si>
    <t>OPERINTE</t>
    <phoneticPr fontId="7" type="noConversion"/>
  </si>
  <si>
    <t>CDL</t>
    <phoneticPr fontId="7" type="noConversion"/>
  </si>
  <si>
    <t>单位</t>
    <phoneticPr fontId="7" type="noConversion"/>
  </si>
  <si>
    <t>EUR</t>
    <phoneticPr fontId="7" type="noConversion"/>
  </si>
  <si>
    <t>报关公司</t>
    <phoneticPr fontId="7" type="noConversion"/>
  </si>
  <si>
    <t>供应商Prvendor</t>
    <phoneticPr fontId="7" type="noConversion"/>
  </si>
  <si>
    <t>TRULY</t>
    <phoneticPr fontId="7" type="noConversion"/>
  </si>
  <si>
    <t>类别</t>
    <phoneticPr fontId="7" type="noConversion"/>
  </si>
  <si>
    <t>货值</t>
    <phoneticPr fontId="7" type="noConversion"/>
  </si>
  <si>
    <t>IVA DUA</t>
    <phoneticPr fontId="7" type="noConversion"/>
  </si>
  <si>
    <t>备注</t>
    <phoneticPr fontId="7" type="noConversion"/>
  </si>
  <si>
    <t>付款行</t>
    <phoneticPr fontId="7" type="noConversion"/>
  </si>
  <si>
    <t>2022.02.09</t>
    <phoneticPr fontId="7" type="noConversion"/>
  </si>
  <si>
    <t>IBERCAJA</t>
    <phoneticPr fontId="7" type="noConversion"/>
  </si>
  <si>
    <t>EUR</t>
    <phoneticPr fontId="7" type="noConversion"/>
  </si>
  <si>
    <t>供应商Prvendor</t>
  </si>
  <si>
    <t>类别</t>
  </si>
  <si>
    <t>单位</t>
  </si>
  <si>
    <t>备注</t>
  </si>
  <si>
    <t>付款行</t>
  </si>
  <si>
    <t>BYEN</t>
    <phoneticPr fontId="7" type="noConversion"/>
  </si>
  <si>
    <t>BYEN</t>
    <phoneticPr fontId="7" type="noConversion"/>
  </si>
  <si>
    <t>OPERINTE</t>
    <phoneticPr fontId="7" type="noConversion"/>
  </si>
  <si>
    <t>货值</t>
    <phoneticPr fontId="7" type="noConversion"/>
  </si>
  <si>
    <t>MATCARGO</t>
    <phoneticPr fontId="7" type="noConversion"/>
  </si>
  <si>
    <t>IVA DUA</t>
    <phoneticPr fontId="7" type="noConversion"/>
  </si>
  <si>
    <t>EUR</t>
    <phoneticPr fontId="7" type="noConversion"/>
  </si>
  <si>
    <t>报关杂费</t>
    <phoneticPr fontId="7" type="noConversion"/>
  </si>
  <si>
    <t>UNICO-210801</t>
    <phoneticPr fontId="7" type="noConversion"/>
  </si>
  <si>
    <t>CDL2101700</t>
    <phoneticPr fontId="7" type="noConversion"/>
  </si>
  <si>
    <t>2021.10.05</t>
    <phoneticPr fontId="7" type="noConversion"/>
  </si>
  <si>
    <t>CDL2101679</t>
    <phoneticPr fontId="7" type="noConversion"/>
  </si>
  <si>
    <t>2021.10.01</t>
    <phoneticPr fontId="7" type="noConversion"/>
  </si>
  <si>
    <t>2022.01.07</t>
    <phoneticPr fontId="7" type="noConversion"/>
  </si>
  <si>
    <t>2022.01.12</t>
    <phoneticPr fontId="7" type="noConversion"/>
  </si>
  <si>
    <t>CDL202201021</t>
    <phoneticPr fontId="7" type="noConversion"/>
  </si>
  <si>
    <t>CDL</t>
    <phoneticPr fontId="7" type="noConversion"/>
  </si>
  <si>
    <t>EUR</t>
    <phoneticPr fontId="7" type="noConversion"/>
  </si>
  <si>
    <t>IBERCAJA</t>
    <phoneticPr fontId="7" type="noConversion"/>
  </si>
  <si>
    <t>2022.02.09</t>
    <phoneticPr fontId="7" type="noConversion"/>
  </si>
  <si>
    <t>2022.02.10</t>
    <phoneticPr fontId="7" type="noConversion"/>
  </si>
  <si>
    <t>CAJARUAL</t>
    <phoneticPr fontId="7" type="noConversion"/>
  </si>
  <si>
    <t>2022.01.11</t>
    <phoneticPr fontId="4" type="noConversion"/>
  </si>
  <si>
    <t>合计</t>
    <phoneticPr fontId="4" type="noConversion"/>
  </si>
  <si>
    <t>2022.01.19</t>
    <phoneticPr fontId="4" type="noConversion"/>
  </si>
  <si>
    <r>
      <t xml:space="preserve">EBURY EBPOTR2321107  UNICO 2004  ZHEJIANG THONG  2022.01.19   美金 28.052,50   EUR </t>
    </r>
    <r>
      <rPr>
        <b/>
        <sz val="11"/>
        <color rgb="FF00B0F0"/>
        <rFont val="等线"/>
        <family val="3"/>
        <charset val="134"/>
        <scheme val="minor"/>
      </rPr>
      <t>24.913,15</t>
    </r>
    <phoneticPr fontId="4" type="noConversion"/>
  </si>
  <si>
    <r>
      <t xml:space="preserve">EBURY EBPOTR2322098  UNICO 2005  ZHEJIANG THONG  2022.01.19   USD 20.938,55   EUR </t>
    </r>
    <r>
      <rPr>
        <b/>
        <sz val="11"/>
        <color rgb="FF00B0F0"/>
        <rFont val="等线"/>
        <family val="3"/>
        <charset val="134"/>
        <scheme val="minor"/>
      </rPr>
      <t>18.597,87</t>
    </r>
    <phoneticPr fontId="4" type="noConversion"/>
  </si>
  <si>
    <r>
      <t>EBURY EBPOTR2326045  UNICO 2005 ZHEJIANG THONG  2022.01.24    USD 15.000,00    EUR</t>
    </r>
    <r>
      <rPr>
        <b/>
        <sz val="11"/>
        <color rgb="FF00B0F0"/>
        <rFont val="等线"/>
        <family val="3"/>
        <charset val="134"/>
        <scheme val="minor"/>
      </rPr>
      <t>13.378,61</t>
    </r>
    <phoneticPr fontId="4" type="noConversion"/>
  </si>
  <si>
    <t>07/01/2022EBURY 合计购汇</t>
    <phoneticPr fontId="7" type="noConversion"/>
  </si>
  <si>
    <t>EBURY单号PI2498815/EBPOTR2306165</t>
    <phoneticPr fontId="7" type="noConversion"/>
  </si>
  <si>
    <t>2022.01.07</t>
    <phoneticPr fontId="7" type="noConversion"/>
  </si>
  <si>
    <t xml:space="preserve">        2022.01.06</t>
    <phoneticPr fontId="7" type="noConversion"/>
  </si>
  <si>
    <t>美元</t>
    <phoneticPr fontId="7" type="noConversion"/>
  </si>
  <si>
    <t>欧元</t>
    <phoneticPr fontId="7" type="noConversion"/>
  </si>
  <si>
    <t>UNICO-2003</t>
    <phoneticPr fontId="4" type="noConversion"/>
  </si>
  <si>
    <t>付款OPERINTE FMI2106238发票金额  第一次付款 UNICO-211002 NYKU4737422 BYEN 和FUZHOU USLINK</t>
    <phoneticPr fontId="7" type="noConversion"/>
  </si>
  <si>
    <t>EUR</t>
    <phoneticPr fontId="7" type="noConversion"/>
  </si>
  <si>
    <t>2022.02.10</t>
    <phoneticPr fontId="7" type="noConversion"/>
  </si>
  <si>
    <r>
      <t>EBURY Recibo del pago  UNICO 2005  ZHEJIANG THRONG  USD12500  EUR</t>
    </r>
    <r>
      <rPr>
        <b/>
        <sz val="11"/>
        <color theme="4"/>
        <rFont val="等线"/>
        <family val="3"/>
        <charset val="134"/>
        <scheme val="minor"/>
      </rPr>
      <t>11.126,11</t>
    </r>
    <r>
      <rPr>
        <sz val="11"/>
        <color theme="1"/>
        <rFont val="等线"/>
        <family val="2"/>
        <scheme val="minor"/>
      </rPr>
      <t xml:space="preserve">  </t>
    </r>
    <phoneticPr fontId="4" type="noConversion"/>
  </si>
  <si>
    <t>USD</t>
    <phoneticPr fontId="7" type="noConversion"/>
  </si>
  <si>
    <t>220358 T1</t>
    <phoneticPr fontId="7" type="noConversion"/>
  </si>
  <si>
    <r>
      <t>M</t>
    </r>
    <r>
      <rPr>
        <sz val="11"/>
        <rFont val="等线"/>
        <family val="2"/>
        <scheme val="minor"/>
      </rPr>
      <t>AT CARGO</t>
    </r>
    <phoneticPr fontId="7" type="noConversion"/>
  </si>
  <si>
    <t>IVA DUA</t>
    <phoneticPr fontId="7" type="noConversion"/>
  </si>
  <si>
    <t>02/02/2022</t>
    <phoneticPr fontId="7" type="noConversion"/>
  </si>
  <si>
    <t>EUR</t>
    <phoneticPr fontId="7" type="noConversion"/>
  </si>
  <si>
    <t>HUAJIA/NEW  TRANS</t>
    <phoneticPr fontId="7" type="noConversion"/>
  </si>
  <si>
    <t>HJ-211202-1</t>
    <phoneticPr fontId="7" type="noConversion"/>
  </si>
  <si>
    <t>15.12.2022</t>
    <phoneticPr fontId="7" type="noConversion"/>
  </si>
  <si>
    <t>2022.01.26</t>
    <phoneticPr fontId="7" type="noConversion"/>
  </si>
  <si>
    <t>IBERCAJA/EBURY</t>
    <phoneticPr fontId="7" type="noConversion"/>
  </si>
  <si>
    <t>2022.02.18</t>
    <phoneticPr fontId="7" type="noConversion"/>
  </si>
  <si>
    <t>FMI2106238</t>
    <phoneticPr fontId="7" type="noConversion"/>
  </si>
  <si>
    <t>16/12/2021</t>
    <phoneticPr fontId="7" type="noConversion"/>
  </si>
  <si>
    <t>DUA IVA</t>
    <phoneticPr fontId="7" type="noConversion"/>
  </si>
  <si>
    <t>2021.11.12</t>
    <phoneticPr fontId="7" type="noConversion"/>
  </si>
  <si>
    <t xml:space="preserve">SCL211003-01 </t>
    <phoneticPr fontId="7" type="noConversion"/>
  </si>
  <si>
    <t>海运费</t>
    <phoneticPr fontId="7" type="noConversion"/>
  </si>
  <si>
    <t>USD</t>
    <phoneticPr fontId="7" type="noConversion"/>
  </si>
  <si>
    <t>UNICO-211001</t>
    <phoneticPr fontId="7" type="noConversion"/>
  </si>
  <si>
    <t xml:space="preserve">MRSU5608371 </t>
    <phoneticPr fontId="7" type="noConversion"/>
  </si>
  <si>
    <r>
      <t>B</t>
    </r>
    <r>
      <rPr>
        <sz val="11"/>
        <rFont val="等线"/>
        <family val="2"/>
        <scheme val="minor"/>
      </rPr>
      <t>YEN</t>
    </r>
    <phoneticPr fontId="7" type="noConversion"/>
  </si>
  <si>
    <t>MSKU8673960</t>
    <phoneticPr fontId="7" type="noConversion"/>
  </si>
  <si>
    <t>USD</t>
    <phoneticPr fontId="7" type="noConversion"/>
  </si>
  <si>
    <t>16/02/2022</t>
    <phoneticPr fontId="7" type="noConversion"/>
  </si>
  <si>
    <t>220535T1</t>
    <phoneticPr fontId="7" type="noConversion"/>
  </si>
  <si>
    <r>
      <t>M</t>
    </r>
    <r>
      <rPr>
        <sz val="11"/>
        <rFont val="等线"/>
        <family val="2"/>
        <scheme val="minor"/>
      </rPr>
      <t>AT CARGO</t>
    </r>
    <phoneticPr fontId="7" type="noConversion"/>
  </si>
  <si>
    <t>EUR</t>
    <phoneticPr fontId="7" type="noConversion"/>
  </si>
  <si>
    <t>SCL-211201</t>
    <phoneticPr fontId="7" type="noConversion"/>
  </si>
  <si>
    <t>2022.02.21</t>
    <phoneticPr fontId="7" type="noConversion"/>
  </si>
  <si>
    <t>TGHU6585950</t>
    <phoneticPr fontId="7" type="noConversion"/>
  </si>
  <si>
    <t>19/01/2022</t>
    <phoneticPr fontId="7" type="noConversion"/>
  </si>
  <si>
    <t>220193T1</t>
    <phoneticPr fontId="7" type="noConversion"/>
  </si>
  <si>
    <t>20/11/2021</t>
    <phoneticPr fontId="7" type="noConversion"/>
  </si>
  <si>
    <t>HJ-211102-01</t>
    <phoneticPr fontId="7" type="noConversion"/>
  </si>
  <si>
    <r>
      <t>H</t>
    </r>
    <r>
      <rPr>
        <sz val="11"/>
        <rFont val="等线"/>
        <family val="2"/>
        <scheme val="minor"/>
      </rPr>
      <t xml:space="preserve">UAJIA/NEW TRAN </t>
    </r>
    <phoneticPr fontId="7" type="noConversion"/>
  </si>
  <si>
    <t>海运费</t>
    <phoneticPr fontId="7" type="noConversion"/>
  </si>
  <si>
    <t>海运费</t>
    <phoneticPr fontId="7" type="noConversion"/>
  </si>
  <si>
    <t>2021.12.20</t>
    <phoneticPr fontId="7" type="noConversion"/>
  </si>
  <si>
    <t>MRKU2558757</t>
  </si>
  <si>
    <t>MRKU2558757</t>
    <phoneticPr fontId="7" type="noConversion"/>
  </si>
  <si>
    <t>MRKU2558757</t>
    <phoneticPr fontId="7" type="noConversion"/>
  </si>
  <si>
    <t>GESU5725144</t>
    <phoneticPr fontId="7" type="noConversion"/>
  </si>
  <si>
    <t>GESU5725144</t>
    <phoneticPr fontId="7" type="noConversion"/>
  </si>
  <si>
    <t>FM12105980</t>
    <phoneticPr fontId="7" type="noConversion"/>
  </si>
  <si>
    <t>TRULY</t>
    <phoneticPr fontId="7" type="noConversion"/>
  </si>
  <si>
    <t>OPRINTE</t>
    <phoneticPr fontId="7" type="noConversion"/>
  </si>
  <si>
    <t>已支付</t>
    <phoneticPr fontId="7" type="noConversion"/>
  </si>
  <si>
    <t>30.11.2021</t>
    <phoneticPr fontId="7" type="noConversion"/>
  </si>
  <si>
    <t>FV2100936</t>
    <phoneticPr fontId="7" type="noConversion"/>
  </si>
  <si>
    <t>检查费</t>
    <phoneticPr fontId="7" type="noConversion"/>
  </si>
  <si>
    <t>31.12.2021</t>
    <phoneticPr fontId="7" type="noConversion"/>
  </si>
  <si>
    <t>FV2101075</t>
    <phoneticPr fontId="7" type="noConversion"/>
  </si>
  <si>
    <t>仓库费</t>
    <phoneticPr fontId="7" type="noConversion"/>
  </si>
  <si>
    <t>13.01.2022</t>
    <phoneticPr fontId="7" type="noConversion"/>
  </si>
  <si>
    <t>REC2200007</t>
    <phoneticPr fontId="7" type="noConversion"/>
  </si>
  <si>
    <t>17.01.2022</t>
    <phoneticPr fontId="7" type="noConversion"/>
  </si>
  <si>
    <t>FMI2200168</t>
    <phoneticPr fontId="7" type="noConversion"/>
  </si>
  <si>
    <t>补IVA DUA</t>
    <phoneticPr fontId="7" type="noConversion"/>
  </si>
  <si>
    <t>退税</t>
    <phoneticPr fontId="7" type="noConversion"/>
  </si>
  <si>
    <t>REC2200009</t>
    <phoneticPr fontId="7" type="noConversion"/>
  </si>
  <si>
    <t>22.01.2022</t>
    <phoneticPr fontId="7" type="noConversion"/>
  </si>
  <si>
    <t>FMI2200266</t>
    <phoneticPr fontId="7" type="noConversion"/>
  </si>
  <si>
    <t>FMI2200267</t>
    <phoneticPr fontId="7" type="noConversion"/>
  </si>
  <si>
    <t>运费</t>
    <phoneticPr fontId="7" type="noConversion"/>
  </si>
  <si>
    <t>23.11.2021</t>
    <phoneticPr fontId="7" type="noConversion"/>
  </si>
  <si>
    <t>FMI2105878</t>
    <phoneticPr fontId="7" type="noConversion"/>
  </si>
  <si>
    <t>运费到PARLA</t>
    <phoneticPr fontId="7" type="noConversion"/>
  </si>
  <si>
    <t>23.10.2021</t>
    <phoneticPr fontId="7" type="noConversion"/>
  </si>
  <si>
    <t>SCL-211001-02</t>
    <phoneticPr fontId="7" type="noConversion"/>
  </si>
  <si>
    <t>SCL-211001-01</t>
    <phoneticPr fontId="7" type="noConversion"/>
  </si>
  <si>
    <t>SEAGULL</t>
    <phoneticPr fontId="7" type="noConversion"/>
  </si>
  <si>
    <t>2021.11.02</t>
    <phoneticPr fontId="7" type="noConversion"/>
  </si>
  <si>
    <t>09.02.2022</t>
    <phoneticPr fontId="7" type="noConversion"/>
  </si>
  <si>
    <t>FMI2200553</t>
    <phoneticPr fontId="7" type="noConversion"/>
  </si>
  <si>
    <t>UNICO-211001</t>
    <phoneticPr fontId="7" type="noConversion"/>
  </si>
  <si>
    <t>和TRULY UNICO-211001同一个柜子具体报关费用见TRULY UNICO-211001</t>
    <phoneticPr fontId="7" type="noConversion"/>
  </si>
  <si>
    <t>和BYEN UNICO 211002-1同一个报关，具体报关的其他费用见BYEN UNICO 211002-1</t>
    <phoneticPr fontId="7" type="noConversion"/>
  </si>
  <si>
    <t>OPERINTE</t>
    <phoneticPr fontId="7" type="noConversion"/>
  </si>
  <si>
    <t>FMI2200274</t>
    <phoneticPr fontId="7" type="noConversion"/>
  </si>
  <si>
    <t>NYKU4737422</t>
    <phoneticPr fontId="7" type="noConversion"/>
  </si>
  <si>
    <t>NYKU4737422</t>
    <phoneticPr fontId="7" type="noConversion"/>
  </si>
  <si>
    <t>服务费</t>
    <phoneticPr fontId="7" type="noConversion"/>
  </si>
  <si>
    <t>16.12.2021</t>
    <phoneticPr fontId="7" type="noConversion"/>
  </si>
  <si>
    <t>FMI2106224</t>
    <phoneticPr fontId="7" type="noConversion"/>
  </si>
  <si>
    <t xml:space="preserve">DUA IVA </t>
    <phoneticPr fontId="7" type="noConversion"/>
  </si>
  <si>
    <t>2021.12.09</t>
    <phoneticPr fontId="7" type="noConversion"/>
  </si>
  <si>
    <t>2022.02.13</t>
    <phoneticPr fontId="7" type="noConversion"/>
  </si>
  <si>
    <t>FMI2200275</t>
    <phoneticPr fontId="7" type="noConversion"/>
  </si>
  <si>
    <t>2022.02.25</t>
    <phoneticPr fontId="7" type="noConversion"/>
  </si>
  <si>
    <t>CAJAMAR</t>
    <phoneticPr fontId="7" type="noConversion"/>
  </si>
  <si>
    <t>IBERCAJA</t>
    <phoneticPr fontId="7" type="noConversion"/>
  </si>
  <si>
    <t>2022.02.28</t>
    <phoneticPr fontId="7" type="noConversion"/>
  </si>
  <si>
    <t>BYEN</t>
    <phoneticPr fontId="7" type="noConversion"/>
  </si>
  <si>
    <t>货值</t>
    <phoneticPr fontId="7" type="noConversion"/>
  </si>
  <si>
    <t>货值</t>
    <phoneticPr fontId="7" type="noConversion"/>
  </si>
  <si>
    <t>19.01.2022</t>
    <phoneticPr fontId="7" type="noConversion"/>
  </si>
  <si>
    <t>SUP202202011</t>
    <phoneticPr fontId="7" type="noConversion"/>
  </si>
  <si>
    <r>
      <t>C</t>
    </r>
    <r>
      <rPr>
        <sz val="11"/>
        <rFont val="等线"/>
        <family val="2"/>
        <scheme val="minor"/>
      </rPr>
      <t>DL</t>
    </r>
    <phoneticPr fontId="7" type="noConversion"/>
  </si>
  <si>
    <t>TCNU4846456</t>
    <phoneticPr fontId="7" type="noConversion"/>
  </si>
  <si>
    <t xml:space="preserve">IVA DUA </t>
    <phoneticPr fontId="7" type="noConversion"/>
  </si>
  <si>
    <t xml:space="preserve">IVA DUA </t>
    <phoneticPr fontId="7" type="noConversion"/>
  </si>
  <si>
    <t>EUR</t>
    <phoneticPr fontId="7" type="noConversion"/>
  </si>
  <si>
    <t>31.01.2022</t>
    <phoneticPr fontId="7" type="noConversion"/>
  </si>
  <si>
    <t>CDL202201128</t>
    <phoneticPr fontId="7" type="noConversion"/>
  </si>
  <si>
    <t>储运费</t>
    <phoneticPr fontId="7" type="noConversion"/>
  </si>
  <si>
    <t>海运费</t>
    <phoneticPr fontId="7" type="noConversion"/>
  </si>
  <si>
    <t>USD</t>
    <phoneticPr fontId="7" type="noConversion"/>
  </si>
  <si>
    <t>USD</t>
    <phoneticPr fontId="7" type="noConversion"/>
  </si>
  <si>
    <t>2021.12.15</t>
    <phoneticPr fontId="7" type="noConversion"/>
  </si>
  <si>
    <t>IBERCAJA/EBURY</t>
    <phoneticPr fontId="7" type="noConversion"/>
  </si>
  <si>
    <r>
      <t>H</t>
    </r>
    <r>
      <rPr>
        <sz val="11"/>
        <rFont val="等线"/>
        <family val="2"/>
        <scheme val="minor"/>
      </rPr>
      <t>UAJIA/NEW TRANS</t>
    </r>
    <phoneticPr fontId="7" type="noConversion"/>
  </si>
  <si>
    <t>HJ-211101-01</t>
    <phoneticPr fontId="7" type="noConversion"/>
  </si>
  <si>
    <t>10.11.2021</t>
    <phoneticPr fontId="7" type="noConversion"/>
  </si>
  <si>
    <t>2022.02.14</t>
    <phoneticPr fontId="4" type="noConversion"/>
  </si>
  <si>
    <t>2022.03.02</t>
    <phoneticPr fontId="4" type="noConversion"/>
  </si>
  <si>
    <r>
      <t>EBURY Recibo del pago  UNICO 2005  ZHEJIANG THONG     USD12500  EUR</t>
    </r>
    <r>
      <rPr>
        <sz val="11"/>
        <color theme="4"/>
        <rFont val="等线"/>
        <family val="3"/>
        <charset val="134"/>
        <scheme val="minor"/>
      </rPr>
      <t>11126.11</t>
    </r>
    <r>
      <rPr>
        <sz val="11"/>
        <color theme="1"/>
        <rFont val="等线"/>
        <family val="2"/>
        <scheme val="minor"/>
      </rPr>
      <t xml:space="preserve">    2022.03.02</t>
    </r>
    <phoneticPr fontId="4" type="noConversion"/>
  </si>
  <si>
    <t>海运费</t>
  </si>
  <si>
    <t>USD</t>
  </si>
  <si>
    <t>2022.03.07</t>
    <phoneticPr fontId="7" type="noConversion"/>
  </si>
  <si>
    <t>SEAGULL</t>
    <phoneticPr fontId="7" type="noConversion"/>
  </si>
  <si>
    <t>SEAGULL</t>
    <phoneticPr fontId="7" type="noConversion"/>
  </si>
  <si>
    <t>SCL-220107</t>
    <phoneticPr fontId="7" type="noConversion"/>
  </si>
  <si>
    <t>MRSU5088310</t>
    <phoneticPr fontId="7" type="noConversion"/>
  </si>
  <si>
    <t>银付-13</t>
  </si>
  <si>
    <t>银行</t>
  </si>
  <si>
    <t>支付优速联部分FACTURA UNICO 2003</t>
  </si>
  <si>
    <t>贷</t>
  </si>
  <si>
    <t>21810005 其他应付款-优速联</t>
  </si>
  <si>
    <t>分解FUZHOU USLINK TRADING CO LTD    19555.56-14126.11=5429.45   17000+14126.11-19555.56-2500=9070.55，付款日期是2022.01.11.其中2500 存EBURY Depósito inicial abonado EUR 2.500,00。2500于2022.03.11退回CAJAMAR账户</t>
    <phoneticPr fontId="4" type="noConversion"/>
  </si>
  <si>
    <t>CDL</t>
    <phoneticPr fontId="7" type="noConversion"/>
  </si>
  <si>
    <t>2021.10.26</t>
    <phoneticPr fontId="7" type="noConversion"/>
  </si>
  <si>
    <t>2021.10.20</t>
    <phoneticPr fontId="7" type="noConversion"/>
  </si>
  <si>
    <t>YSL-210902-02</t>
  </si>
  <si>
    <t>2022.03.24</t>
    <phoneticPr fontId="7" type="noConversion"/>
  </si>
  <si>
    <t>2022.03.25</t>
    <phoneticPr fontId="7" type="noConversion"/>
  </si>
  <si>
    <t>2022.03.21</t>
    <phoneticPr fontId="7" type="noConversion"/>
  </si>
  <si>
    <t>CAJARUAL</t>
    <phoneticPr fontId="7" type="noConversion"/>
  </si>
  <si>
    <t>2022.03.16</t>
    <phoneticPr fontId="7" type="noConversion"/>
  </si>
  <si>
    <t>CAJAMAR</t>
    <phoneticPr fontId="7" type="noConversion"/>
  </si>
  <si>
    <t>27-NEN-22</t>
    <phoneticPr fontId="7" type="noConversion"/>
  </si>
  <si>
    <r>
      <t>B</t>
    </r>
    <r>
      <rPr>
        <sz val="11"/>
        <rFont val="等线"/>
        <family val="2"/>
        <scheme val="minor"/>
      </rPr>
      <t>YEN</t>
    </r>
    <phoneticPr fontId="7" type="noConversion"/>
  </si>
  <si>
    <t>HASU4663327</t>
    <phoneticPr fontId="7" type="noConversion"/>
  </si>
  <si>
    <t>31.03.2022</t>
    <phoneticPr fontId="7" type="noConversion"/>
  </si>
  <si>
    <t>221105 T1</t>
    <phoneticPr fontId="7" type="noConversion"/>
  </si>
  <si>
    <t>IVA DUA等</t>
    <phoneticPr fontId="7" type="noConversion"/>
  </si>
  <si>
    <t>EUR</t>
    <phoneticPr fontId="7" type="noConversion"/>
  </si>
  <si>
    <t>221106 T1</t>
    <phoneticPr fontId="7" type="noConversion"/>
  </si>
  <si>
    <t>IVA 核价等</t>
    <phoneticPr fontId="7" type="noConversion"/>
  </si>
  <si>
    <t>27.01.2022</t>
    <phoneticPr fontId="7" type="noConversion"/>
  </si>
  <si>
    <r>
      <t>S</t>
    </r>
    <r>
      <rPr>
        <sz val="11"/>
        <rFont val="等线"/>
        <family val="2"/>
        <scheme val="minor"/>
      </rPr>
      <t>EA GULL</t>
    </r>
    <phoneticPr fontId="7" type="noConversion"/>
  </si>
  <si>
    <t>海运费</t>
    <phoneticPr fontId="7" type="noConversion"/>
  </si>
  <si>
    <t>MODEL 060</t>
    <phoneticPr fontId="7" type="noConversion"/>
  </si>
  <si>
    <t>2022.03.18</t>
    <phoneticPr fontId="7" type="noConversion"/>
  </si>
  <si>
    <t>IBERCAJA</t>
    <phoneticPr fontId="7" type="noConversion"/>
  </si>
  <si>
    <t>IBERCAJA/EBURY</t>
    <phoneticPr fontId="7" type="noConversion"/>
  </si>
  <si>
    <t>挂账  MAT CARGO</t>
    <phoneticPr fontId="7" type="noConversion"/>
  </si>
  <si>
    <t>BYEN</t>
    <phoneticPr fontId="7" type="noConversion"/>
  </si>
  <si>
    <t>CRSU9127203</t>
    <phoneticPr fontId="7" type="noConversion"/>
  </si>
  <si>
    <t>221107 T1</t>
    <phoneticPr fontId="7" type="noConversion"/>
  </si>
  <si>
    <t>USD</t>
    <phoneticPr fontId="7" type="noConversion"/>
  </si>
  <si>
    <t>SCL-220106</t>
    <phoneticPr fontId="7" type="noConversion"/>
  </si>
  <si>
    <t>2022.03.23</t>
    <phoneticPr fontId="7" type="noConversion"/>
  </si>
  <si>
    <t>2022.03.03</t>
    <phoneticPr fontId="7" type="noConversion"/>
  </si>
  <si>
    <t>CAJARURAL/EBURY</t>
    <phoneticPr fontId="7" type="noConversion"/>
  </si>
  <si>
    <t>USD</t>
    <phoneticPr fontId="7" type="noConversion"/>
  </si>
  <si>
    <t>货值</t>
    <phoneticPr fontId="7" type="noConversion"/>
  </si>
  <si>
    <t>25.01.2022</t>
    <phoneticPr fontId="7" type="noConversion"/>
  </si>
  <si>
    <t>MAT CARGO  FUZHOU USLINK</t>
    <phoneticPr fontId="7" type="noConversion"/>
  </si>
  <si>
    <t>2022.03.21/24</t>
    <phoneticPr fontId="7" type="noConversion"/>
  </si>
  <si>
    <t>IBERCAJA</t>
    <phoneticPr fontId="7" type="noConversion"/>
  </si>
  <si>
    <t>2022.03.17</t>
    <phoneticPr fontId="7" type="noConversion"/>
  </si>
  <si>
    <t>CDL 2102032</t>
    <phoneticPr fontId="7" type="noConversion"/>
  </si>
  <si>
    <t>KKFU7471398</t>
    <phoneticPr fontId="7" type="noConversion"/>
  </si>
  <si>
    <t>EUR</t>
    <phoneticPr fontId="7" type="noConversion"/>
  </si>
  <si>
    <t>仓储运费</t>
    <phoneticPr fontId="7" type="noConversion"/>
  </si>
  <si>
    <t>CDL 2101987</t>
    <phoneticPr fontId="7" type="noConversion"/>
  </si>
  <si>
    <t>2022.04.7</t>
    <phoneticPr fontId="7" type="noConversion"/>
  </si>
  <si>
    <t>2022.04.11</t>
    <phoneticPr fontId="7" type="noConversion"/>
  </si>
  <si>
    <t>2022.04.11</t>
    <phoneticPr fontId="7" type="noConversion"/>
  </si>
  <si>
    <t>CAJARUAL</t>
    <phoneticPr fontId="7" type="noConversion"/>
  </si>
  <si>
    <t>IBERCAJA</t>
    <phoneticPr fontId="7" type="noConversion"/>
  </si>
  <si>
    <t>24.01.2022</t>
    <phoneticPr fontId="7" type="noConversion"/>
  </si>
  <si>
    <t>27.01.2022</t>
    <phoneticPr fontId="7" type="noConversion"/>
  </si>
  <si>
    <t>2022.03.14</t>
    <phoneticPr fontId="7" type="noConversion"/>
  </si>
  <si>
    <t>EUR</t>
    <phoneticPr fontId="7" type="noConversion"/>
  </si>
  <si>
    <t>2022.04.19</t>
    <phoneticPr fontId="7" type="noConversion"/>
  </si>
  <si>
    <t>2022.04.13</t>
    <phoneticPr fontId="7" type="noConversion"/>
  </si>
  <si>
    <t>货值</t>
    <phoneticPr fontId="7" type="noConversion"/>
  </si>
  <si>
    <t>货值</t>
    <phoneticPr fontId="7" type="noConversion"/>
  </si>
  <si>
    <t>2022.04.21</t>
    <phoneticPr fontId="7" type="noConversion"/>
  </si>
  <si>
    <t>CAJAMAR/EBURY</t>
    <phoneticPr fontId="7" type="noConversion"/>
  </si>
  <si>
    <t>CAJAMAR/EBURY</t>
    <phoneticPr fontId="7" type="noConversion"/>
  </si>
  <si>
    <t>IBERCAJA/EBURY</t>
    <phoneticPr fontId="7" type="noConversion"/>
  </si>
  <si>
    <t>2022.03.08</t>
    <phoneticPr fontId="7" type="noConversion"/>
  </si>
  <si>
    <t>SCL-220108-1/2</t>
    <phoneticPr fontId="7" type="noConversion"/>
  </si>
  <si>
    <t>2022.04..19</t>
    <phoneticPr fontId="4" type="noConversion"/>
  </si>
  <si>
    <t>IBERCAJA</t>
    <phoneticPr fontId="4" type="noConversion"/>
  </si>
  <si>
    <t>2022.04.29</t>
    <phoneticPr fontId="7" type="noConversion"/>
  </si>
  <si>
    <t>CAJAMAR</t>
    <phoneticPr fontId="7" type="noConversion"/>
  </si>
  <si>
    <t>CAJAMAR</t>
    <phoneticPr fontId="7" type="noConversion"/>
  </si>
  <si>
    <t>CAJARUAL</t>
    <phoneticPr fontId="7" type="noConversion"/>
  </si>
  <si>
    <t>2022.04.29</t>
    <phoneticPr fontId="7" type="noConversion"/>
  </si>
  <si>
    <t>2022.05.05</t>
    <phoneticPr fontId="7" type="noConversion"/>
  </si>
  <si>
    <t>IBERCAJA</t>
    <phoneticPr fontId="7" type="noConversion"/>
  </si>
  <si>
    <t>2022.05.06</t>
    <phoneticPr fontId="7" type="noConversion"/>
  </si>
  <si>
    <t>IBERCAJA</t>
    <phoneticPr fontId="7" type="noConversion"/>
  </si>
  <si>
    <t>30.04.2022</t>
    <phoneticPr fontId="7" type="noConversion"/>
  </si>
  <si>
    <t>ESP</t>
    <phoneticPr fontId="7" type="noConversion"/>
  </si>
  <si>
    <t>MRSU5088310</t>
    <phoneticPr fontId="7" type="noConversion"/>
  </si>
  <si>
    <t>MRSU5088310</t>
    <phoneticPr fontId="7" type="noConversion"/>
  </si>
  <si>
    <t>IVA DUA等</t>
    <phoneticPr fontId="7" type="noConversion"/>
  </si>
  <si>
    <t>2022/32517</t>
    <phoneticPr fontId="7" type="noConversion"/>
  </si>
  <si>
    <t>储运费等</t>
    <phoneticPr fontId="7" type="noConversion"/>
  </si>
  <si>
    <t>2022.05.09</t>
    <phoneticPr fontId="7" type="noConversion"/>
  </si>
  <si>
    <t>2022.05.10</t>
    <phoneticPr fontId="7" type="noConversion"/>
  </si>
  <si>
    <t>2022.05.11</t>
  </si>
  <si>
    <t>EUR</t>
    <phoneticPr fontId="7" type="noConversion"/>
  </si>
  <si>
    <t>2022.05.12</t>
    <phoneticPr fontId="7" type="noConversion"/>
  </si>
  <si>
    <t>IBERCAJA</t>
    <phoneticPr fontId="7" type="noConversion"/>
  </si>
  <si>
    <t>USD</t>
    <phoneticPr fontId="7" type="noConversion"/>
  </si>
  <si>
    <t>其他发票金额</t>
    <phoneticPr fontId="7" type="noConversion"/>
  </si>
  <si>
    <t>其他发票金额</t>
    <phoneticPr fontId="7" type="noConversion"/>
  </si>
  <si>
    <t>货物发票金额</t>
    <phoneticPr fontId="7" type="noConversion"/>
  </si>
  <si>
    <t>货物发票付款金额</t>
    <phoneticPr fontId="7" type="noConversion"/>
  </si>
  <si>
    <t>其他发票付款金额</t>
    <phoneticPr fontId="7" type="noConversion"/>
  </si>
  <si>
    <t>货物发票金额欧元</t>
    <phoneticPr fontId="4" type="noConversion"/>
  </si>
  <si>
    <t>2022.05.12</t>
    <phoneticPr fontId="4" type="noConversion"/>
  </si>
  <si>
    <t>货物发票付款金额</t>
    <phoneticPr fontId="4" type="noConversion"/>
  </si>
  <si>
    <t>货物发票金额</t>
    <phoneticPr fontId="7" type="noConversion"/>
  </si>
  <si>
    <t>货物发票付款金额</t>
    <phoneticPr fontId="7" type="noConversion"/>
  </si>
  <si>
    <t>其他发票付款金额</t>
    <phoneticPr fontId="7" type="noConversion"/>
  </si>
  <si>
    <t>2021.10.28</t>
    <phoneticPr fontId="7" type="noConversion"/>
  </si>
  <si>
    <t>EUR</t>
    <phoneticPr fontId="7" type="noConversion"/>
  </si>
  <si>
    <t>2022.05.17</t>
    <phoneticPr fontId="7" type="noConversion"/>
  </si>
  <si>
    <t>CAJARUAL</t>
    <phoneticPr fontId="7" type="noConversion"/>
  </si>
  <si>
    <t>2022.05.18</t>
    <phoneticPr fontId="4" type="noConversion"/>
  </si>
  <si>
    <t>CAJAMAR</t>
    <phoneticPr fontId="4" type="noConversion"/>
  </si>
  <si>
    <t>2022.05.19</t>
    <phoneticPr fontId="7" type="noConversion"/>
  </si>
  <si>
    <t>IBERCAJA</t>
    <phoneticPr fontId="7" type="noConversion"/>
  </si>
  <si>
    <t>2022.05.23</t>
    <phoneticPr fontId="7" type="noConversion"/>
  </si>
  <si>
    <t>CAJARUAL</t>
    <phoneticPr fontId="7" type="noConversion"/>
  </si>
  <si>
    <t>CAJAMAR</t>
    <phoneticPr fontId="7" type="noConversion"/>
  </si>
  <si>
    <t>2022.05.25</t>
    <phoneticPr fontId="7" type="noConversion"/>
  </si>
  <si>
    <t>2022.05.26</t>
    <phoneticPr fontId="7" type="noConversion"/>
  </si>
  <si>
    <t>单位</t>
    <phoneticPr fontId="7" type="noConversion"/>
  </si>
  <si>
    <t>EUR</t>
    <phoneticPr fontId="7" type="noConversion"/>
  </si>
  <si>
    <t>2021.9.20</t>
    <phoneticPr fontId="7" type="noConversion"/>
  </si>
  <si>
    <t>UNICO-210902</t>
    <phoneticPr fontId="7" type="noConversion"/>
  </si>
  <si>
    <t>UNICO-01</t>
    <phoneticPr fontId="7" type="noConversion"/>
  </si>
  <si>
    <t>UNICO-02</t>
    <phoneticPr fontId="7" type="noConversion"/>
  </si>
  <si>
    <t>2021.10.14</t>
    <phoneticPr fontId="7" type="noConversion"/>
  </si>
  <si>
    <t>2022.1.5</t>
    <phoneticPr fontId="7" type="noConversion"/>
  </si>
  <si>
    <t>2021.9.15</t>
    <phoneticPr fontId="7" type="noConversion"/>
  </si>
  <si>
    <t xml:space="preserve"> 10-Oct-21</t>
    <phoneticPr fontId="7" type="noConversion"/>
  </si>
  <si>
    <t>CDL/2101877</t>
    <phoneticPr fontId="7" type="noConversion"/>
  </si>
  <si>
    <t>仓储费</t>
    <phoneticPr fontId="7" type="noConversion"/>
  </si>
  <si>
    <t>CDL/2101845</t>
    <phoneticPr fontId="7" type="noConversion"/>
  </si>
  <si>
    <t>CDL</t>
    <phoneticPr fontId="7" type="noConversion"/>
  </si>
  <si>
    <t xml:space="preserve">TLLU4215512 </t>
    <phoneticPr fontId="7" type="noConversion"/>
  </si>
  <si>
    <t>IVA DUA</t>
    <phoneticPr fontId="7" type="noConversion"/>
  </si>
  <si>
    <t>2022.05.26检查原发票补登记，之前的EXCEL表没有这笔，律师楼有这笔账</t>
    <phoneticPr fontId="7" type="noConversion"/>
  </si>
  <si>
    <t>2022.05.31</t>
    <phoneticPr fontId="4" type="noConversion"/>
  </si>
  <si>
    <t>2022.06.02</t>
    <phoneticPr fontId="4" type="noConversion"/>
  </si>
  <si>
    <t>IBERCAJA</t>
    <phoneticPr fontId="4" type="noConversion"/>
  </si>
  <si>
    <t>2022.06.10</t>
    <phoneticPr fontId="7" type="noConversion"/>
  </si>
  <si>
    <t>CDL</t>
    <phoneticPr fontId="7" type="noConversion"/>
  </si>
  <si>
    <t>CDL/2102241</t>
    <phoneticPr fontId="7" type="noConversion"/>
  </si>
  <si>
    <t>2021.12.29</t>
    <phoneticPr fontId="7" type="noConversion"/>
  </si>
  <si>
    <t>GLDU9992417</t>
    <phoneticPr fontId="7" type="noConversion"/>
  </si>
  <si>
    <t>2022.06.10</t>
    <phoneticPr fontId="7" type="noConversion"/>
  </si>
  <si>
    <t>IBERCAJA</t>
    <phoneticPr fontId="7" type="noConversion"/>
  </si>
  <si>
    <t>CDL/2102156</t>
    <phoneticPr fontId="7" type="noConversion"/>
  </si>
  <si>
    <t>2021.12.16</t>
    <phoneticPr fontId="7" type="noConversion"/>
  </si>
  <si>
    <t>CDL/2102157</t>
    <phoneticPr fontId="7" type="noConversion"/>
  </si>
  <si>
    <t>2022.06.10</t>
    <phoneticPr fontId="4" type="noConversion"/>
  </si>
  <si>
    <t>UNICO-211002-2</t>
    <phoneticPr fontId="7" type="noConversion"/>
  </si>
  <si>
    <t>2022.06.14</t>
    <phoneticPr fontId="7" type="noConversion"/>
  </si>
  <si>
    <t>IBERCAJA/EBURY，16675.18EUR</t>
    <phoneticPr fontId="7" type="noConversion"/>
  </si>
  <si>
    <t>2022.06.15</t>
    <phoneticPr fontId="7" type="noConversion"/>
  </si>
  <si>
    <t>IBERCAJA/EBURY,   19339.46EUR</t>
    <phoneticPr fontId="7" type="noConversion"/>
  </si>
  <si>
    <t>2022.06.15</t>
    <phoneticPr fontId="4" type="noConversion"/>
  </si>
  <si>
    <t>CAJAMAR</t>
    <phoneticPr fontId="4" type="noConversion"/>
  </si>
  <si>
    <t>2022.06.17</t>
    <phoneticPr fontId="7" type="noConversion"/>
  </si>
  <si>
    <t>CAJAMAR</t>
    <phoneticPr fontId="7" type="noConversion"/>
  </si>
  <si>
    <t>IBERCAJA</t>
    <phoneticPr fontId="7" type="noConversion"/>
  </si>
  <si>
    <t>2022/6210</t>
    <phoneticPr fontId="7" type="noConversion"/>
  </si>
  <si>
    <t>2022.06.21</t>
    <phoneticPr fontId="7" type="noConversion"/>
  </si>
  <si>
    <t>2022.06.24</t>
    <phoneticPr fontId="4" type="noConversion"/>
  </si>
  <si>
    <t>2022.06.28</t>
    <phoneticPr fontId="4" type="noConversion"/>
  </si>
  <si>
    <t>2022.07.01</t>
    <phoneticPr fontId="4" type="noConversion"/>
  </si>
  <si>
    <t>2022.07.01</t>
    <phoneticPr fontId="4" type="noConversion"/>
  </si>
  <si>
    <t>2022.07.05</t>
    <phoneticPr fontId="4" type="noConversion"/>
  </si>
  <si>
    <t>2022.07.07</t>
    <phoneticPr fontId="4" type="noConversion"/>
  </si>
  <si>
    <t>2022.07.11</t>
    <phoneticPr fontId="4" type="noConversion"/>
  </si>
  <si>
    <t>2022.07.15</t>
    <phoneticPr fontId="4" type="noConversion"/>
  </si>
  <si>
    <t>2022.07.20</t>
    <phoneticPr fontId="4" type="noConversion"/>
  </si>
  <si>
    <t>2022.07.22</t>
    <phoneticPr fontId="4" type="noConversion"/>
  </si>
  <si>
    <t>IBERCAJ</t>
    <phoneticPr fontId="4" type="noConversion"/>
  </si>
  <si>
    <t>2022.07.28</t>
    <phoneticPr fontId="4" type="noConversion"/>
  </si>
  <si>
    <t>2022.07.27</t>
    <phoneticPr fontId="7" type="noConversion"/>
  </si>
  <si>
    <t>UNICO STAR SRL</t>
    <phoneticPr fontId="7" type="noConversion"/>
  </si>
  <si>
    <t>EUR</t>
    <phoneticPr fontId="7" type="noConversion"/>
  </si>
  <si>
    <t>UN22/3833</t>
    <phoneticPr fontId="7" type="noConversion"/>
  </si>
  <si>
    <t>2022.07.28</t>
    <phoneticPr fontId="7" type="noConversion"/>
  </si>
  <si>
    <t>UNICREDIT (IT53E0200801600000105208834) UNCRITB1ME6</t>
  </si>
  <si>
    <t>intesa sanpaolo (IT12T0306901626100000073991) BCITITMM</t>
  </si>
  <si>
    <t>UN22/3817</t>
    <phoneticPr fontId="7" type="noConversion"/>
  </si>
  <si>
    <t>付款行</t>
    <phoneticPr fontId="7" type="noConversion"/>
  </si>
  <si>
    <t>备注</t>
    <phoneticPr fontId="7" type="noConversion"/>
  </si>
  <si>
    <t>2022.08.01</t>
    <phoneticPr fontId="7" type="noConversion"/>
  </si>
  <si>
    <t>UN22/3837</t>
  </si>
  <si>
    <t>EUR</t>
    <phoneticPr fontId="7" type="noConversion"/>
  </si>
  <si>
    <t>EUR</t>
    <phoneticPr fontId="7" type="noConversion"/>
  </si>
  <si>
    <t>合计</t>
    <phoneticPr fontId="7" type="noConversion"/>
  </si>
  <si>
    <t>UNICO-220107-1</t>
    <phoneticPr fontId="7" type="noConversion"/>
  </si>
  <si>
    <t>2022.08.03</t>
    <phoneticPr fontId="7" type="noConversion"/>
  </si>
  <si>
    <t>IBERCAJA /EBURY</t>
    <phoneticPr fontId="7" type="noConversion"/>
  </si>
  <si>
    <t>单位</t>
    <phoneticPr fontId="7" type="noConversion"/>
  </si>
  <si>
    <t>EUR</t>
    <phoneticPr fontId="7" type="noConversion"/>
  </si>
  <si>
    <t>2022.08.03</t>
    <phoneticPr fontId="7" type="noConversion"/>
  </si>
  <si>
    <t>CAJARUAL/EBURY</t>
    <phoneticPr fontId="7" type="noConversion"/>
  </si>
  <si>
    <t>CAJARUAL/EBURY</t>
    <phoneticPr fontId="7" type="noConversion"/>
  </si>
  <si>
    <t>CAJAMAR/EBURY</t>
    <phoneticPr fontId="7" type="noConversion"/>
  </si>
  <si>
    <t>IBERCAJA/EBURY</t>
    <phoneticPr fontId="7" type="noConversion"/>
  </si>
  <si>
    <t>IBERCAJA/EBURY</t>
    <phoneticPr fontId="7" type="noConversion"/>
  </si>
  <si>
    <t>手续费</t>
    <phoneticPr fontId="7" type="noConversion"/>
  </si>
  <si>
    <t>2022.08.10</t>
    <phoneticPr fontId="7" type="noConversion"/>
  </si>
  <si>
    <t>2022.08.11</t>
    <phoneticPr fontId="7" type="noConversion"/>
  </si>
  <si>
    <t>IBERCAJA/EBURY</t>
    <phoneticPr fontId="7" type="noConversion"/>
  </si>
  <si>
    <t>EUR</t>
    <phoneticPr fontId="7" type="noConversion"/>
  </si>
  <si>
    <t xml:space="preserve"> UNICO-211002-1</t>
    <phoneticPr fontId="7" type="noConversion"/>
  </si>
  <si>
    <t>2022.08.16</t>
    <phoneticPr fontId="7" type="noConversion"/>
  </si>
  <si>
    <t>IBERCAJA/EBURY</t>
    <phoneticPr fontId="7" type="noConversion"/>
  </si>
  <si>
    <t>EUR</t>
    <phoneticPr fontId="7" type="noConversion"/>
  </si>
  <si>
    <t>EUR</t>
    <phoneticPr fontId="7" type="noConversion"/>
  </si>
  <si>
    <t>2022.08.16</t>
    <phoneticPr fontId="7" type="noConversion"/>
  </si>
  <si>
    <t>2022.08.18</t>
    <phoneticPr fontId="7" type="noConversion"/>
  </si>
  <si>
    <t xml:space="preserve"> UNICO-211003-1</t>
    <phoneticPr fontId="7" type="noConversion"/>
  </si>
  <si>
    <t>2022.08.19</t>
    <phoneticPr fontId="7" type="noConversion"/>
  </si>
  <si>
    <t>EUR</t>
    <phoneticPr fontId="7" type="noConversion"/>
  </si>
  <si>
    <t>IBERCAJA/EBURY</t>
    <phoneticPr fontId="7" type="noConversion"/>
  </si>
  <si>
    <t>IBERCAJA/EBURY</t>
    <phoneticPr fontId="7" type="noConversion"/>
  </si>
  <si>
    <t>EUR</t>
    <phoneticPr fontId="7" type="noConversion"/>
  </si>
  <si>
    <t>2022.08.19</t>
    <phoneticPr fontId="7" type="noConversion"/>
  </si>
  <si>
    <t>2022.08.23</t>
    <phoneticPr fontId="7" type="noConversion"/>
  </si>
  <si>
    <t>IBERCAJA/EBURY</t>
    <phoneticPr fontId="7" type="noConversion"/>
  </si>
  <si>
    <t>2022.08.25</t>
    <phoneticPr fontId="7" type="noConversion"/>
  </si>
  <si>
    <t>2022.08.31</t>
    <phoneticPr fontId="7" type="noConversion"/>
  </si>
  <si>
    <t>EUR</t>
    <phoneticPr fontId="7" type="noConversion"/>
  </si>
  <si>
    <t>EUR</t>
    <phoneticPr fontId="7" type="noConversion"/>
  </si>
  <si>
    <t>IBERCAJA/EBURY</t>
    <phoneticPr fontId="7" type="noConversion"/>
  </si>
  <si>
    <t>CAJARUAL/EBURY</t>
    <phoneticPr fontId="7" type="noConversion"/>
  </si>
  <si>
    <t>2022.08.25</t>
    <phoneticPr fontId="7" type="noConversion"/>
  </si>
  <si>
    <t>CAJAMAR/EBURY</t>
    <phoneticPr fontId="7" type="noConversion"/>
  </si>
  <si>
    <t>BYEN</t>
    <phoneticPr fontId="7" type="noConversion"/>
  </si>
  <si>
    <t>UNICO-211102-1</t>
    <phoneticPr fontId="7" type="noConversion"/>
  </si>
  <si>
    <t>IBERCAJA/EBURY</t>
    <phoneticPr fontId="7" type="noConversion"/>
  </si>
  <si>
    <t>IBERCAJA/EBURY</t>
    <phoneticPr fontId="7" type="noConversion"/>
  </si>
  <si>
    <t>2022.09.02</t>
  </si>
  <si>
    <t>2022.09.02</t>
    <phoneticPr fontId="7" type="noConversion"/>
  </si>
  <si>
    <t>BYEN</t>
    <phoneticPr fontId="7" type="noConversion"/>
  </si>
  <si>
    <t>2022.09.06</t>
    <phoneticPr fontId="7" type="noConversion"/>
  </si>
  <si>
    <t>2022.09.09</t>
    <phoneticPr fontId="7" type="noConversion"/>
  </si>
  <si>
    <t>CAJAMAR</t>
    <phoneticPr fontId="7" type="noConversion"/>
  </si>
  <si>
    <t>IBERCAJA/EBURY</t>
    <phoneticPr fontId="7" type="noConversion"/>
  </si>
  <si>
    <t>CAJAMAR/EBURY</t>
    <phoneticPr fontId="7" type="noConversion"/>
  </si>
  <si>
    <t>EUR</t>
    <phoneticPr fontId="7" type="noConversion"/>
  </si>
  <si>
    <t>2022.09.09</t>
    <phoneticPr fontId="7" type="noConversion"/>
  </si>
  <si>
    <t>UNICO-211202-1</t>
    <phoneticPr fontId="7" type="noConversion"/>
  </si>
  <si>
    <t>2022.09.12</t>
    <phoneticPr fontId="7" type="noConversion"/>
  </si>
  <si>
    <t>2022.09.14</t>
    <phoneticPr fontId="7" type="noConversion"/>
  </si>
  <si>
    <t>CAJARUAL/EBURY</t>
    <phoneticPr fontId="7" type="noConversion"/>
  </si>
  <si>
    <t>FUZHOU  USLINK</t>
    <phoneticPr fontId="7" type="noConversion"/>
  </si>
  <si>
    <t>MAGU5350515</t>
    <phoneticPr fontId="7" type="noConversion"/>
  </si>
  <si>
    <t>USD</t>
    <phoneticPr fontId="7" type="noConversion"/>
  </si>
  <si>
    <t>ESP</t>
    <phoneticPr fontId="7" type="noConversion"/>
  </si>
  <si>
    <t>单位</t>
    <phoneticPr fontId="7" type="noConversion"/>
  </si>
  <si>
    <t>09/09/2022</t>
    <phoneticPr fontId="7" type="noConversion"/>
  </si>
  <si>
    <t>EUR</t>
    <phoneticPr fontId="7" type="noConversion"/>
  </si>
  <si>
    <t>2022/62383</t>
    <phoneticPr fontId="7" type="noConversion"/>
  </si>
  <si>
    <t>2022/62382</t>
    <phoneticPr fontId="7" type="noConversion"/>
  </si>
  <si>
    <t>2022.11.08到期</t>
    <phoneticPr fontId="7" type="noConversion"/>
  </si>
  <si>
    <t>14/09/2022</t>
    <phoneticPr fontId="7" type="noConversion"/>
  </si>
  <si>
    <t>2022/321476</t>
    <phoneticPr fontId="7" type="noConversion"/>
  </si>
  <si>
    <t>2022.11.13到期</t>
    <phoneticPr fontId="7" type="noConversion"/>
  </si>
  <si>
    <t>2022.09.16</t>
    <phoneticPr fontId="7" type="noConversion"/>
  </si>
  <si>
    <t>EUR</t>
    <phoneticPr fontId="7" type="noConversion"/>
  </si>
  <si>
    <t>IBERCAJA/EBURY</t>
    <phoneticPr fontId="7" type="noConversion"/>
  </si>
  <si>
    <t>UNICO 211201</t>
    <phoneticPr fontId="7" type="noConversion"/>
  </si>
  <si>
    <t>2022.09.21</t>
    <phoneticPr fontId="7" type="noConversion"/>
  </si>
  <si>
    <t>IBERCAJA/EBURY</t>
    <phoneticPr fontId="7" type="noConversion"/>
  </si>
  <si>
    <t>2022.09.21</t>
    <phoneticPr fontId="7" type="noConversion"/>
  </si>
  <si>
    <t>IBERCAJA/EBURY</t>
    <phoneticPr fontId="7" type="noConversion"/>
  </si>
  <si>
    <t>UNICO-211101-1</t>
    <phoneticPr fontId="7" type="noConversion"/>
  </si>
  <si>
    <t>2022.08.22</t>
    <phoneticPr fontId="7" type="noConversion"/>
  </si>
  <si>
    <t>HJ-220803-1</t>
    <phoneticPr fontId="7" type="noConversion"/>
  </si>
  <si>
    <t>TRLU7438892</t>
    <phoneticPr fontId="7" type="noConversion"/>
  </si>
  <si>
    <t>USD</t>
    <phoneticPr fontId="7" type="noConversion"/>
  </si>
  <si>
    <t>HJ-220803-2</t>
    <phoneticPr fontId="7" type="noConversion"/>
  </si>
  <si>
    <t xml:space="preserve">SHENZHEN HUAJIA </t>
    <phoneticPr fontId="7" type="noConversion"/>
  </si>
  <si>
    <t>2022.09.22</t>
    <phoneticPr fontId="7" type="noConversion"/>
  </si>
  <si>
    <t>EITU9221367</t>
    <phoneticPr fontId="7" type="noConversion"/>
  </si>
  <si>
    <t>FUTURE</t>
    <phoneticPr fontId="7" type="noConversion"/>
  </si>
  <si>
    <t>公司</t>
    <phoneticPr fontId="7" type="noConversion"/>
  </si>
  <si>
    <t>22/09/2022</t>
    <phoneticPr fontId="7" type="noConversion"/>
  </si>
  <si>
    <t>ESP</t>
    <phoneticPr fontId="7" type="noConversion"/>
  </si>
  <si>
    <t>EUR</t>
    <phoneticPr fontId="7" type="noConversion"/>
  </si>
  <si>
    <t>2022.09.22</t>
    <phoneticPr fontId="7" type="noConversion"/>
  </si>
  <si>
    <t>到汇金额</t>
    <phoneticPr fontId="7" type="noConversion"/>
  </si>
  <si>
    <t>USD</t>
    <phoneticPr fontId="7" type="noConversion"/>
  </si>
  <si>
    <t>2022.10.13</t>
    <phoneticPr fontId="7" type="noConversion"/>
  </si>
  <si>
    <t xml:space="preserve">BBVA </t>
    <phoneticPr fontId="7" type="noConversion"/>
  </si>
  <si>
    <t>BBVA ,两笔合计10395.67欧元</t>
    <phoneticPr fontId="7" type="noConversion"/>
  </si>
  <si>
    <t>2022.10.08</t>
    <phoneticPr fontId="7" type="noConversion"/>
  </si>
  <si>
    <t>US002</t>
    <phoneticPr fontId="7" type="noConversion"/>
  </si>
  <si>
    <t>FUTURE</t>
    <phoneticPr fontId="7" type="noConversion"/>
  </si>
  <si>
    <t>M &amp; W CHINA LIMITED</t>
    <phoneticPr fontId="7" type="noConversion"/>
  </si>
  <si>
    <t>USD</t>
    <phoneticPr fontId="7" type="noConversion"/>
  </si>
  <si>
    <t>UNICO</t>
    <phoneticPr fontId="7" type="noConversion"/>
  </si>
  <si>
    <t>公司</t>
    <phoneticPr fontId="7" type="noConversion"/>
  </si>
  <si>
    <t xml:space="preserve">UNICO </t>
    <phoneticPr fontId="7" type="noConversion"/>
  </si>
  <si>
    <t>FUTURE</t>
    <phoneticPr fontId="7" type="noConversion"/>
  </si>
  <si>
    <t>22-ago-22</t>
    <phoneticPr fontId="7" type="noConversion"/>
  </si>
  <si>
    <t>22-ago-22</t>
    <phoneticPr fontId="7" type="noConversion"/>
  </si>
  <si>
    <t>2022/62/432</t>
    <phoneticPr fontId="7" type="noConversion"/>
  </si>
  <si>
    <t>ESP</t>
    <phoneticPr fontId="7" type="noConversion"/>
  </si>
  <si>
    <t>EUR</t>
    <phoneticPr fontId="7" type="noConversion"/>
  </si>
  <si>
    <t>类别</t>
    <phoneticPr fontId="7" type="noConversion"/>
  </si>
  <si>
    <t>货物</t>
    <phoneticPr fontId="7" type="noConversion"/>
  </si>
  <si>
    <t>2022/62/433</t>
    <phoneticPr fontId="7" type="noConversion"/>
  </si>
  <si>
    <t>费用</t>
    <phoneticPr fontId="7" type="noConversion"/>
  </si>
  <si>
    <t>海运费</t>
    <phoneticPr fontId="7" type="noConversion"/>
  </si>
  <si>
    <t>UNICO-220803-1</t>
    <phoneticPr fontId="7" type="noConversion"/>
  </si>
  <si>
    <t>IVA ADUA HK USLINK</t>
    <phoneticPr fontId="7" type="noConversion"/>
  </si>
  <si>
    <t>IVA ADUA FUZHOU USLINK</t>
    <phoneticPr fontId="7" type="noConversion"/>
  </si>
  <si>
    <t>18/10/2022</t>
    <phoneticPr fontId="7" type="noConversion"/>
  </si>
  <si>
    <t>2022/32/1441</t>
    <phoneticPr fontId="7" type="noConversion"/>
  </si>
  <si>
    <t>2022/32/1722</t>
    <phoneticPr fontId="7" type="noConversion"/>
  </si>
  <si>
    <t>EUR</t>
    <phoneticPr fontId="7" type="noConversion"/>
  </si>
  <si>
    <t>海运费等费用</t>
    <phoneticPr fontId="7" type="noConversion"/>
  </si>
  <si>
    <t>2022/32/1721</t>
    <phoneticPr fontId="7" type="noConversion"/>
  </si>
  <si>
    <t>UNICO-220703-2</t>
    <phoneticPr fontId="7" type="noConversion"/>
  </si>
  <si>
    <t>UNICO-220703-1</t>
    <phoneticPr fontId="7" type="noConversion"/>
  </si>
  <si>
    <t>IVA ADUA</t>
    <phoneticPr fontId="7" type="noConversion"/>
  </si>
  <si>
    <t>IVA ADUA FUZHOU USLINK</t>
    <phoneticPr fontId="7" type="noConversion"/>
  </si>
  <si>
    <t>2022/32/1561</t>
    <phoneticPr fontId="7" type="noConversion"/>
  </si>
  <si>
    <t>2022.10.18</t>
    <phoneticPr fontId="7" type="noConversion"/>
  </si>
  <si>
    <t>EUR</t>
    <phoneticPr fontId="7" type="noConversion"/>
  </si>
  <si>
    <t>EUR</t>
    <phoneticPr fontId="7" type="noConversion"/>
  </si>
  <si>
    <t>CAJAMAR/EBURY</t>
    <phoneticPr fontId="7" type="noConversion"/>
  </si>
  <si>
    <t>CAJAMAR/EBURY</t>
    <phoneticPr fontId="7" type="noConversion"/>
  </si>
  <si>
    <t>CAJARUAL/EBURY</t>
    <phoneticPr fontId="7" type="noConversion"/>
  </si>
  <si>
    <t>CAJARUAL/EBURY</t>
    <phoneticPr fontId="7" type="noConversion"/>
  </si>
  <si>
    <t>WTD LOGISTICS HK LIMITED</t>
    <phoneticPr fontId="7" type="noConversion"/>
  </si>
  <si>
    <t>MT-220902-1</t>
    <phoneticPr fontId="7" type="noConversion"/>
  </si>
  <si>
    <t>2022.10.24</t>
    <phoneticPr fontId="7" type="noConversion"/>
  </si>
  <si>
    <t>剩余</t>
    <phoneticPr fontId="7" type="noConversion"/>
  </si>
  <si>
    <t>2021.12.09</t>
    <phoneticPr fontId="7" type="noConversion"/>
  </si>
  <si>
    <t>SEAGULL CARGO</t>
    <phoneticPr fontId="7" type="noConversion"/>
  </si>
  <si>
    <t>分别付款12月28日CAJARUAL支付8900EUR EBURY 10000USD +12月29日IBERCAJA支付14977.36EUR EBURY 16832.65USD+1月5日 支付19555.56EUR EBURY 22000美金</t>
    <phoneticPr fontId="7" type="noConversion"/>
  </si>
  <si>
    <t>2022.10.28</t>
    <phoneticPr fontId="7" type="noConversion"/>
  </si>
  <si>
    <t>BBVA</t>
    <phoneticPr fontId="7" type="noConversion"/>
  </si>
  <si>
    <t>BBVA银行付款</t>
    <phoneticPr fontId="7" type="noConversion"/>
  </si>
  <si>
    <t>KSBU0101367</t>
    <phoneticPr fontId="7" type="noConversion"/>
  </si>
  <si>
    <t>2022.11.02</t>
    <phoneticPr fontId="7" type="noConversion"/>
  </si>
  <si>
    <t>SABADELL/EBURY</t>
    <phoneticPr fontId="7" type="noConversion"/>
  </si>
  <si>
    <t>USD</t>
    <phoneticPr fontId="7" type="noConversion"/>
  </si>
  <si>
    <t>BBVA /EBURY</t>
    <phoneticPr fontId="7" type="noConversion"/>
  </si>
  <si>
    <t>2022.10.20</t>
    <phoneticPr fontId="7" type="noConversion"/>
  </si>
  <si>
    <t>EUR</t>
    <phoneticPr fontId="7" type="noConversion"/>
  </si>
  <si>
    <t>2022.11.08</t>
    <phoneticPr fontId="7" type="noConversion"/>
  </si>
  <si>
    <t>UNICO-220108-1</t>
    <phoneticPr fontId="7" type="noConversion"/>
  </si>
  <si>
    <t xml:space="preserve">FUTURE </t>
    <phoneticPr fontId="7" type="noConversion"/>
  </si>
  <si>
    <t>EITU9221367</t>
    <phoneticPr fontId="7" type="noConversion"/>
  </si>
  <si>
    <t>货物</t>
    <phoneticPr fontId="7" type="noConversion"/>
  </si>
  <si>
    <t>USD</t>
    <phoneticPr fontId="7" type="noConversion"/>
  </si>
  <si>
    <t>MODELO 031</t>
    <phoneticPr fontId="7" type="noConversion"/>
  </si>
  <si>
    <t>2022.11.15</t>
    <phoneticPr fontId="7" type="noConversion"/>
  </si>
  <si>
    <t xml:space="preserve">华尔 </t>
    <phoneticPr fontId="7" type="noConversion"/>
  </si>
  <si>
    <t>海运费</t>
    <phoneticPr fontId="7" type="noConversion"/>
  </si>
  <si>
    <t>LA CAIXA直接支付税务局</t>
    <phoneticPr fontId="7" type="noConversion"/>
  </si>
  <si>
    <t>EUR</t>
    <phoneticPr fontId="7" type="noConversion"/>
  </si>
  <si>
    <t>2022.11.17</t>
    <phoneticPr fontId="7" type="noConversion"/>
  </si>
  <si>
    <t>LA CAIXA</t>
    <phoneticPr fontId="7" type="noConversion"/>
  </si>
  <si>
    <t>2022.11.18</t>
    <phoneticPr fontId="7" type="noConversion"/>
  </si>
  <si>
    <t>CAJARUAL</t>
    <phoneticPr fontId="7" type="noConversion"/>
  </si>
  <si>
    <t>2022.11.23</t>
    <phoneticPr fontId="7" type="noConversion"/>
  </si>
  <si>
    <t>EUR</t>
    <phoneticPr fontId="7" type="noConversion"/>
  </si>
  <si>
    <t>IBERCAJA/EBURY</t>
    <phoneticPr fontId="7" type="noConversion"/>
  </si>
  <si>
    <t>CAJARUAL/EBURY</t>
    <phoneticPr fontId="7" type="noConversion"/>
  </si>
  <si>
    <t>CAJARUAL/EBURY</t>
    <phoneticPr fontId="7" type="noConversion"/>
  </si>
  <si>
    <t>CAJAMAR/EBURY</t>
    <phoneticPr fontId="7" type="noConversion"/>
  </si>
  <si>
    <t>CAJAMAR/EBURY</t>
    <phoneticPr fontId="7" type="noConversion"/>
  </si>
  <si>
    <t>2022.11.24</t>
    <phoneticPr fontId="7" type="noConversion"/>
  </si>
  <si>
    <t>2022.11.25</t>
  </si>
  <si>
    <t>IBERCAJA/EBURY</t>
    <phoneticPr fontId="7" type="noConversion"/>
  </si>
  <si>
    <t>IBERCAJA/EBURY</t>
    <phoneticPr fontId="7" type="noConversion"/>
  </si>
  <si>
    <t>IBERCAJA/EBURY</t>
    <phoneticPr fontId="7" type="noConversion"/>
  </si>
  <si>
    <t>SABADELL/EBURY</t>
    <phoneticPr fontId="7" type="noConversion"/>
  </si>
  <si>
    <t>2022.11.25</t>
    <phoneticPr fontId="7" type="noConversion"/>
  </si>
  <si>
    <t>BBVA</t>
    <phoneticPr fontId="7" type="noConversion"/>
  </si>
  <si>
    <t>BBVA</t>
    <phoneticPr fontId="7" type="noConversion"/>
  </si>
  <si>
    <t>UNICO-220106-1</t>
    <phoneticPr fontId="7" type="noConversion"/>
  </si>
  <si>
    <t>02.12.2021</t>
    <phoneticPr fontId="7" type="noConversion"/>
  </si>
  <si>
    <r>
      <t>S</t>
    </r>
    <r>
      <rPr>
        <sz val="11"/>
        <rFont val="等线"/>
        <family val="2"/>
        <scheme val="minor"/>
      </rPr>
      <t>EA GULL</t>
    </r>
    <phoneticPr fontId="7" type="noConversion"/>
  </si>
  <si>
    <t>USD</t>
    <phoneticPr fontId="7" type="noConversion"/>
  </si>
  <si>
    <t>2022.11.28</t>
    <phoneticPr fontId="7" type="noConversion"/>
  </si>
  <si>
    <t>BBVA</t>
    <phoneticPr fontId="7" type="noConversion"/>
  </si>
  <si>
    <t>2022.12.02</t>
    <phoneticPr fontId="7" type="noConversion"/>
  </si>
  <si>
    <t>UNICO-220902-1</t>
    <phoneticPr fontId="7" type="noConversion"/>
  </si>
  <si>
    <t>2022.11.30</t>
    <phoneticPr fontId="7" type="noConversion"/>
  </si>
  <si>
    <t>WE22-00290</t>
    <phoneticPr fontId="7" type="noConversion"/>
  </si>
  <si>
    <t>WALL EQUIPO MEDICO , S.L</t>
    <phoneticPr fontId="7" type="noConversion"/>
  </si>
  <si>
    <t>报关费</t>
    <phoneticPr fontId="7" type="noConversion"/>
  </si>
  <si>
    <t>EUR</t>
    <phoneticPr fontId="7" type="noConversion"/>
  </si>
  <si>
    <t>2022.12.02</t>
    <phoneticPr fontId="7" type="noConversion"/>
  </si>
  <si>
    <t>BBVA</t>
    <phoneticPr fontId="7" type="noConversion"/>
  </si>
  <si>
    <t>CAIXA</t>
    <phoneticPr fontId="7" type="noConversion"/>
  </si>
  <si>
    <t>2022.12.02</t>
    <phoneticPr fontId="7" type="noConversion"/>
  </si>
  <si>
    <t>BBVA--EBURY 15447.84和LA CAIXA--EBURY 13000</t>
    <phoneticPr fontId="7" type="noConversion"/>
  </si>
  <si>
    <t>BBVA--EBURY 购汇 15443.46</t>
    <phoneticPr fontId="7" type="noConversion"/>
  </si>
  <si>
    <t>IBERCAJA--EBURY</t>
    <phoneticPr fontId="38" type="noConversion"/>
  </si>
  <si>
    <t>付款银行</t>
    <phoneticPr fontId="7" type="noConversion"/>
  </si>
  <si>
    <t>对方到账金额（$)</t>
    <phoneticPr fontId="7" type="noConversion"/>
  </si>
  <si>
    <t>CAJAMAR--EBURY</t>
    <phoneticPr fontId="38" type="noConversion"/>
  </si>
  <si>
    <t>CAJARURAL-EBURY</t>
    <phoneticPr fontId="38" type="noConversion"/>
  </si>
  <si>
    <t>54.157,01</t>
  </si>
  <si>
    <t>未付款金额</t>
    <phoneticPr fontId="7" type="noConversion"/>
  </si>
  <si>
    <t>KSBU0101367-40HC-HLG2016901</t>
  </si>
  <si>
    <t>KSBU0101367-40HC-HLG2016901</t>
    <phoneticPr fontId="7" type="noConversion"/>
  </si>
  <si>
    <t>UNICO-220905-1</t>
  </si>
  <si>
    <t>M &amp; W CHINA LIMITED</t>
  </si>
  <si>
    <t>US002</t>
  </si>
  <si>
    <t>2022/32/1968</t>
  </si>
  <si>
    <t>ocupacion 11/11--11/16 7.04*6</t>
    <phoneticPr fontId="7" type="noConversion"/>
  </si>
  <si>
    <t>2022/32/2006</t>
    <phoneticPr fontId="7" type="noConversion"/>
  </si>
  <si>
    <t>ESP</t>
  </si>
  <si>
    <t>公司结汇到账人民币</t>
    <phoneticPr fontId="7" type="noConversion"/>
  </si>
  <si>
    <t>BBVA--EBURY 12023.15和LA CAIXA--EBURY 7000</t>
    <phoneticPr fontId="7" type="noConversion"/>
  </si>
  <si>
    <t>CAJAMAR--EBURY</t>
  </si>
  <si>
    <t>CAJARURAL-EBURY</t>
  </si>
  <si>
    <t>IBERCAJA--EBURY</t>
  </si>
  <si>
    <t>SABADELL--EBURY</t>
  </si>
  <si>
    <t>SEA GULL</t>
  </si>
  <si>
    <t>HASU4663327</t>
  </si>
  <si>
    <t>货物</t>
  </si>
  <si>
    <t>OK</t>
    <phoneticPr fontId="4" type="noConversion"/>
  </si>
  <si>
    <t>ZHEJIANG THONG TRADING CO LTD ($)</t>
    <phoneticPr fontId="7" type="noConversion"/>
  </si>
  <si>
    <t>ZHEJIANG THONG TRADING CO LTD (EURO)</t>
    <phoneticPr fontId="7" type="noConversion"/>
  </si>
  <si>
    <t>2006</t>
    <phoneticPr fontId="7" type="noConversion"/>
  </si>
  <si>
    <t>2007</t>
  </si>
  <si>
    <t>2008</t>
  </si>
  <si>
    <t>发票号码</t>
    <phoneticPr fontId="7" type="noConversion"/>
  </si>
  <si>
    <t>金额（EURO)</t>
    <phoneticPr fontId="7" type="noConversion"/>
  </si>
  <si>
    <t>律师楼2021年前合计数据（EURO)</t>
    <phoneticPr fontId="7" type="noConversion"/>
  </si>
  <si>
    <t>2003-2005(发票为美金148883.35，年底汇率8.0331/6.5336=1.2295）</t>
    <phoneticPr fontId="7" type="noConversion"/>
  </si>
  <si>
    <t>报关单平均汇率</t>
    <phoneticPr fontId="7" type="noConversion"/>
  </si>
  <si>
    <t>FUZHOU USLINK TRADING CO LTD ($)</t>
    <phoneticPr fontId="7" type="noConversion"/>
  </si>
  <si>
    <t>FUZHOU USLINK TRADING CO LTD ($)</t>
  </si>
  <si>
    <t>HK USLINK TRADING CO LTD ($)</t>
  </si>
  <si>
    <t>HK USLINK TRADING CO LTD ($)</t>
    <phoneticPr fontId="7" type="noConversion"/>
  </si>
  <si>
    <t>220108-2</t>
    <phoneticPr fontId="7" type="noConversion"/>
  </si>
  <si>
    <t>23/08/2022</t>
  </si>
  <si>
    <t>UNICO-220803-2</t>
    <phoneticPr fontId="7" type="noConversion"/>
  </si>
  <si>
    <t>USL/220801</t>
    <phoneticPr fontId="7" type="noConversion"/>
  </si>
  <si>
    <t>CAJARURAL A EBURY 15000</t>
    <phoneticPr fontId="7" type="noConversion"/>
  </si>
  <si>
    <t>CAJAMAR A EBURY 456.67</t>
    <phoneticPr fontId="7" type="noConversion"/>
  </si>
  <si>
    <t>iberCaja</t>
  </si>
  <si>
    <t>CAJAMAR</t>
  </si>
  <si>
    <t>CAJA RURAL</t>
  </si>
  <si>
    <t>sabadell</t>
  </si>
  <si>
    <t>TRULY CREATIVITY LIMITED</t>
    <phoneticPr fontId="7" type="noConversion"/>
  </si>
  <si>
    <t>IBERCAJA-EBURY</t>
    <phoneticPr fontId="7" type="noConversion"/>
  </si>
  <si>
    <t>欧元/CNY</t>
    <phoneticPr fontId="7" type="noConversion"/>
  </si>
  <si>
    <t>收款美金</t>
    <phoneticPr fontId="7" type="noConversion"/>
  </si>
  <si>
    <t>收款人民币</t>
    <phoneticPr fontId="7" type="noConversion"/>
  </si>
  <si>
    <t>2021年已付</t>
    <phoneticPr fontId="7" type="noConversion"/>
  </si>
  <si>
    <t>28.052,50 1,18520</t>
  </si>
  <si>
    <t>60.938,55 1,18680</t>
  </si>
  <si>
    <t>IBERCAJ-EBURY</t>
  </si>
  <si>
    <t>iberCaja-Ebury</t>
  </si>
  <si>
    <t>CAJAMAR-Ebury</t>
  </si>
  <si>
    <t>CAJA RURAL-Ebury</t>
  </si>
  <si>
    <t>sabadell-Ebury</t>
  </si>
  <si>
    <t>LA CAIXA-EBURYeuro12600 CAJARURAL-EBURY euro2716.41 BBVA-EBURY euro13000 @1.060018</t>
    <phoneticPr fontId="7" type="noConversion"/>
  </si>
  <si>
    <t>BBVA-EBURY $17529.40 BBVA 3768.61</t>
    <phoneticPr fontId="7" type="noConversion"/>
  </si>
  <si>
    <t>LA CAIXA - EBURY $17529.40 CAIXA 13000</t>
    <phoneticPr fontId="7" type="noConversion"/>
  </si>
  <si>
    <t>SABADELL-EBURY</t>
    <phoneticPr fontId="7" type="noConversion"/>
  </si>
  <si>
    <t>CAIXABANK 17000+BBVA 18181.42 : EURUSD 1.076489=37856.26/1.076489+15=35181.42</t>
    <phoneticPr fontId="7" type="noConversion"/>
  </si>
  <si>
    <t>ibercaja</t>
    <phoneticPr fontId="7" type="noConversion"/>
  </si>
  <si>
    <t>EUR</t>
    <phoneticPr fontId="7" type="noConversion"/>
  </si>
  <si>
    <t>CAIXABANK 8901+BBVA 18616.89 : EURUSD 1.0902=30000/1.0902=27517.89</t>
    <phoneticPr fontId="7" type="noConversion"/>
  </si>
  <si>
    <t>BBVA</t>
    <phoneticPr fontId="7" type="noConversion"/>
  </si>
  <si>
    <t>CAIXA</t>
    <phoneticPr fontId="7" type="noConversion"/>
  </si>
  <si>
    <t>律师楼3月31日清单</t>
  </si>
  <si>
    <t xml:space="preserve"> 01/08/2021</t>
  </si>
  <si>
    <t>s/FACTURA</t>
  </si>
  <si>
    <t xml:space="preserve"> 10/08/2021</t>
  </si>
  <si>
    <t>TRULY (25-06-21)</t>
  </si>
  <si>
    <t xml:space="preserve"> 25/08/2021</t>
  </si>
  <si>
    <t>TRULY (05-07-21)</t>
  </si>
  <si>
    <t xml:space="preserve"> 30/08/2021</t>
  </si>
  <si>
    <t>TRULY (18-06-21)</t>
  </si>
  <si>
    <t xml:space="preserve"> 08/09/2021</t>
  </si>
  <si>
    <t xml:space="preserve">  20-07-21</t>
  </si>
  <si>
    <t>TRULLY ( 20-07-21)</t>
  </si>
  <si>
    <t xml:space="preserve"> 15/09/2021</t>
  </si>
  <si>
    <t>TRULLY /01-08-21)</t>
  </si>
  <si>
    <t xml:space="preserve"> 20/09/2021</t>
  </si>
  <si>
    <t>TRULLY CREATIV. LTD  2109</t>
  </si>
  <si>
    <t xml:space="preserve"> 15/02/2022</t>
  </si>
  <si>
    <t>TRULLY CREATIV</t>
  </si>
  <si>
    <t>律师楼账务处理</t>
    <phoneticPr fontId="38" type="noConversion"/>
  </si>
  <si>
    <t>律师楼汇兑损益</t>
    <phoneticPr fontId="38" type="noConversion"/>
  </si>
  <si>
    <t>未付款金额</t>
    <phoneticPr fontId="38" type="noConversion"/>
  </si>
  <si>
    <t>付款银行</t>
    <phoneticPr fontId="38" type="noConversion"/>
  </si>
  <si>
    <t>换汇记录</t>
    <phoneticPr fontId="38" type="noConversion"/>
  </si>
  <si>
    <t>汇率</t>
    <phoneticPr fontId="38" type="noConversion"/>
  </si>
  <si>
    <t xml:space="preserve">HK USLINK </t>
    <phoneticPr fontId="7" type="noConversion"/>
  </si>
  <si>
    <t>EBURY</t>
    <phoneticPr fontId="38" type="noConversion"/>
  </si>
  <si>
    <t>CAIXABANK</t>
  </si>
  <si>
    <t>ibanFirst</t>
    <phoneticPr fontId="38" type="noConversion"/>
  </si>
  <si>
    <t>BBVA</t>
  </si>
  <si>
    <t xml:space="preserve">HK USLINK </t>
  </si>
  <si>
    <t>付款时间</t>
    <phoneticPr fontId="38" type="noConversion"/>
  </si>
  <si>
    <t>发票号码</t>
    <phoneticPr fontId="38" type="noConversion"/>
  </si>
  <si>
    <t>中间行</t>
    <phoneticPr fontId="38" type="noConversion"/>
  </si>
  <si>
    <t>付款对应美金</t>
    <phoneticPr fontId="38" type="noConversion"/>
  </si>
  <si>
    <t>实际付款信息</t>
    <phoneticPr fontId="38" type="noConversion"/>
  </si>
  <si>
    <t>手续费</t>
    <phoneticPr fontId="38" type="noConversion"/>
  </si>
  <si>
    <t>Ebury</t>
    <phoneticPr fontId="38" type="noConversion"/>
  </si>
  <si>
    <t>CAIXA</t>
  </si>
  <si>
    <t>BBVA</t>
    <phoneticPr fontId="38" type="noConversion"/>
  </si>
  <si>
    <t>iBanFirst</t>
    <phoneticPr fontId="38" type="noConversion"/>
  </si>
  <si>
    <t>CAIXA</t>
    <phoneticPr fontId="38" type="noConversion"/>
  </si>
  <si>
    <t>iBanFirst</t>
  </si>
  <si>
    <t>UNICO-220703-2</t>
  </si>
  <si>
    <t>BPI 直接付货款到IBANFIRST</t>
    <phoneticPr fontId="7" type="noConversion"/>
  </si>
  <si>
    <t>EUR</t>
  </si>
  <si>
    <t>ibercaja</t>
  </si>
  <si>
    <t>UNICO-220803-1</t>
    <phoneticPr fontId="38" type="noConversion"/>
  </si>
  <si>
    <t>退回等通知再次支付，手续费25由对方承担</t>
    <phoneticPr fontId="7" type="noConversion"/>
  </si>
  <si>
    <t>ibanFirst</t>
  </si>
  <si>
    <t>CAIXABANK</t>
    <phoneticPr fontId="7" type="noConversion"/>
  </si>
  <si>
    <t>IBANFIRST</t>
    <phoneticPr fontId="7" type="noConversion"/>
  </si>
  <si>
    <t>UNICO-230302-1</t>
  </si>
  <si>
    <t>MRKU3257819</t>
  </si>
  <si>
    <t xml:space="preserve">FUZHOU USLINK </t>
    <phoneticPr fontId="7" type="noConversion"/>
  </si>
  <si>
    <t>UNICO-230402-1</t>
  </si>
  <si>
    <t>CAAU6388079</t>
  </si>
  <si>
    <t>CAAU6388079</t>
    <phoneticPr fontId="7" type="noConversion"/>
  </si>
  <si>
    <t>UNICO-230403-1</t>
  </si>
  <si>
    <t>FANU1283452</t>
  </si>
  <si>
    <t>EITU9255937</t>
  </si>
  <si>
    <t>UNICO-230404-1</t>
  </si>
  <si>
    <t>IBANFIRST</t>
    <phoneticPr fontId="38" type="noConversion"/>
  </si>
  <si>
    <t>IBANFIRST</t>
  </si>
  <si>
    <t>2023/MAR/1267</t>
  </si>
  <si>
    <t>2023/MAR/1711</t>
  </si>
  <si>
    <t>23023/MAR/1270</t>
  </si>
  <si>
    <t>23023/MAR/1269</t>
  </si>
  <si>
    <t>2023/RMAR/110</t>
  </si>
  <si>
    <t>发票日期</t>
    <phoneticPr fontId="7" type="noConversion"/>
  </si>
  <si>
    <t>发票金额</t>
    <phoneticPr fontId="7" type="noConversion"/>
  </si>
  <si>
    <t>到期日</t>
    <phoneticPr fontId="7" type="noConversion"/>
  </si>
  <si>
    <t>2023/MAR/1417</t>
  </si>
  <si>
    <t>2023/MAR/1418</t>
  </si>
  <si>
    <t>2023/MAR/1638</t>
  </si>
  <si>
    <t>2023/MAR/1637</t>
  </si>
  <si>
    <t>2023/MAR/1725</t>
  </si>
  <si>
    <t>2023/MAR/1724</t>
  </si>
  <si>
    <t>23ES00461131199063</t>
  </si>
  <si>
    <t>23ES00461131117312</t>
    <phoneticPr fontId="38" type="noConversion"/>
  </si>
  <si>
    <t>23ES00461131019441</t>
  </si>
  <si>
    <t>23ES00461130899214</t>
  </si>
  <si>
    <t>23ES00461130899206</t>
  </si>
  <si>
    <t>ROHS PATIDA ADICIONAL ABONO -25euro</t>
  </si>
  <si>
    <t>flete -$153 y despacho -euro 80</t>
  </si>
  <si>
    <t>发票内容</t>
    <phoneticPr fontId="7" type="noConversion"/>
  </si>
  <si>
    <t>付款金额</t>
    <phoneticPr fontId="7" type="noConversion"/>
  </si>
  <si>
    <t>付款日期</t>
    <phoneticPr fontId="7" type="noConversion"/>
  </si>
  <si>
    <t>UNICO-220902-1</t>
    <phoneticPr fontId="38" type="noConversion"/>
  </si>
  <si>
    <t>BBVA-IBANFIRST</t>
    <phoneticPr fontId="38" type="noConversion"/>
  </si>
  <si>
    <t>233002 UNICO-230302-2</t>
    <phoneticPr fontId="7" type="noConversion"/>
  </si>
  <si>
    <t>2022FUZHOU USLINK TRADING CO LTD ($)</t>
    <phoneticPr fontId="7" type="noConversion"/>
  </si>
  <si>
    <t>2023FUZHOU USLINK TRADING CO LTD</t>
    <phoneticPr fontId="7" type="noConversion"/>
  </si>
  <si>
    <t>付款明细</t>
    <phoneticPr fontId="7" type="noConversion"/>
  </si>
  <si>
    <t>律师楼应付账款</t>
    <phoneticPr fontId="7" type="noConversion"/>
  </si>
  <si>
    <t>律师楼付款欧元</t>
    <phoneticPr fontId="7" type="noConversion"/>
  </si>
  <si>
    <t>MRKU3257819 2023/4/19-4/27-2023/05/2 ate 1-6@free; 7-8@160€; 9-12@230€; 13+@330€（14d）</t>
  </si>
  <si>
    <t>2023/MAR/1816</t>
  </si>
  <si>
    <t>FANU1283452 - 40HC - HLB7736382 DEMORAS 2023/5/18-5/26-2023/05/29@160*2（12-10）</t>
  </si>
  <si>
    <t>2023/MAR/1902</t>
  </si>
  <si>
    <t>2023/MAR/1996</t>
  </si>
  <si>
    <t>TLLU5909523 - 40HC - EMCSJK3632 23ES00461131301746/CNYSL-230408-2</t>
  </si>
  <si>
    <t>2023/MAR/1997</t>
  </si>
  <si>
    <t>TLLU5909523 - 40HC - EMCSJK3632 23ES00461131301754/CNUNICO-230408-1</t>
  </si>
  <si>
    <t>2023/MAR/1995</t>
  </si>
  <si>
    <t>TLLU5909523 - 40HC - EMCSJK3632 23ES00461131301746/CNYSL-230408-2 abono de 2023/MAR/1996</t>
  </si>
  <si>
    <r>
      <t xml:space="preserve">TLLU5909523 - 40HC - EMCSJK3632 </t>
    </r>
    <r>
      <rPr>
        <sz val="11"/>
        <color rgb="FF000000"/>
        <rFont val="宋体"/>
        <family val="3"/>
        <charset val="134"/>
      </rPr>
      <t>日常费用登记备注信息有误</t>
    </r>
    <phoneticPr fontId="7" type="noConversion"/>
  </si>
  <si>
    <t>2023/RMAR/197 vs 2023/MAR/1996</t>
    <phoneticPr fontId="7" type="noConversion"/>
  </si>
  <si>
    <t>UNICO-220902-1</t>
  </si>
  <si>
    <t>BBVA-IBANFIRST</t>
  </si>
  <si>
    <t>CAIXA-IBANFIRST</t>
  </si>
  <si>
    <t>CAJARURAL-IBANFIRST</t>
  </si>
  <si>
    <t>付款时间</t>
  </si>
  <si>
    <t>发票号码</t>
  </si>
  <si>
    <t>中间行</t>
  </si>
  <si>
    <t>付款对应美金</t>
  </si>
  <si>
    <t>实际付款信息</t>
  </si>
  <si>
    <t>233002 UNICO-230302-2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</si>
</sst>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 * #,##0.00_ ;_ * \-#,##0.00_ ;_ * &quot;-&quot;??_ ;_ @_ "/>
    <numFmt numFmtId="26" formatCode="\$#,##0.00_);[Red]\(\$#,##0.00\)"/>
    <numFmt numFmtId="176" formatCode="dd/mm/yy"/>
    <numFmt numFmtId="177" formatCode="0.00_ "/>
    <numFmt numFmtId="178" formatCode="0.00_);[Red]\(0.00\)"/>
    <numFmt numFmtId="179" formatCode="[$€-2]\ #,##0.00_);[Red]\([$€-2]\ #,##0.00\)"/>
    <numFmt numFmtId="180" formatCode="\$#,##0.00;\-\$#,##0.00"/>
    <numFmt numFmtId="181" formatCode="_ * #,##0.0000_ ;_ * \-#,##0.0000_ ;_ * &quot;-&quot;??_ ;_ @_ "/>
    <numFmt numFmtId="182" formatCode="_ * #,##0.00000_ ;_ * \-#,##0.00000_ ;_ * &quot;-&quot;??_ ;_ @_ "/>
    <numFmt numFmtId="183" formatCode="_ [$€-2]\ * #,##0.00_ ;_ [$€-2]\ * \-#,##0.00_ ;_ [$€-2]\ * &quot;-&quot;??_ ;_ @_ "/>
    <numFmt numFmtId="184" formatCode="_-\$* #,##0.00_ ;_-\$* \-#,##0.00\ ;_-\$* &quot;-&quot;??_ ;_-@_ "/>
    <numFmt numFmtId="185" formatCode="yyyy/mm/dd;@"/>
    <numFmt numFmtId="186" formatCode="_ * #,##0.000000_ ;_ * \-#,##0.000000_ ;_ * &quot;-&quot;??_ ;_ @_ "/>
  </numFmts>
  <fonts count="44" x14ac:knownFonts="1">
    <font>
      <sz val="11"/>
      <color theme="1"/>
      <name val="等线"/>
      <family val="2"/>
      <scheme val="minor"/>
    </font>
    <font>
      <sz val="9"/>
      <color rgb="FF000000"/>
      <name val="Times New Roman"/>
      <family val="1"/>
    </font>
    <font>
      <sz val="8"/>
      <color rgb="FF000000"/>
      <name val="Times New Roman"/>
      <family val="1"/>
    </font>
    <font>
      <sz val="11"/>
      <name val="等线"/>
      <family val="2"/>
      <scheme val="minor"/>
    </font>
    <font>
      <sz val="8"/>
      <name val="等线"/>
      <family val="2"/>
      <scheme val="minor"/>
    </font>
    <font>
      <sz val="11"/>
      <name val="等线"/>
      <family val="2"/>
      <scheme val="minor"/>
    </font>
    <font>
      <sz val="9"/>
      <name val="Times New Roman"/>
      <family val="1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1"/>
      <color rgb="FF00B0F0"/>
      <name val="等线"/>
      <family val="3"/>
      <charset val="134"/>
      <scheme val="minor"/>
    </font>
    <font>
      <b/>
      <sz val="11"/>
      <color theme="4"/>
      <name val="等线"/>
      <family val="3"/>
      <charset val="134"/>
      <scheme val="minor"/>
    </font>
    <font>
      <b/>
      <sz val="9"/>
      <color rgb="FF000000"/>
      <name val="Times New Roman"/>
      <family val="1"/>
    </font>
    <font>
      <sz val="9"/>
      <color indexed="81"/>
      <name val="宋体"/>
      <family val="3"/>
      <charset val="134"/>
    </font>
    <font>
      <sz val="11"/>
      <color theme="4"/>
      <name val="等线"/>
      <family val="3"/>
      <charset val="134"/>
      <scheme val="minor"/>
    </font>
    <font>
      <b/>
      <sz val="9"/>
      <color rgb="FF000000"/>
      <name val="Consolas"/>
      <family val="3"/>
    </font>
    <font>
      <sz val="11"/>
      <color rgb="FF000000"/>
      <name val="Times New Roman"/>
      <family val="1"/>
    </font>
    <font>
      <sz val="11"/>
      <color rgb="FF00B0F0"/>
      <name val="等线"/>
      <family val="2"/>
      <scheme val="minor"/>
    </font>
    <font>
      <sz val="11"/>
      <color theme="5" tint="-0.249977111117893"/>
      <name val="等线"/>
      <family val="2"/>
      <scheme val="minor"/>
    </font>
    <font>
      <sz val="8"/>
      <color rgb="FF00B0F0"/>
      <name val="Times New Roman"/>
      <family val="1"/>
    </font>
    <font>
      <sz val="11"/>
      <color theme="5"/>
      <name val="等线"/>
      <family val="2"/>
      <scheme val="minor"/>
    </font>
    <font>
      <b/>
      <sz val="11"/>
      <color theme="5" tint="0.39997558519241921"/>
      <name val="等线"/>
      <family val="3"/>
      <charset val="134"/>
      <scheme val="minor"/>
    </font>
    <font>
      <sz val="9"/>
      <color rgb="FF00B0F0"/>
      <name val="Times New Roman"/>
      <family val="1"/>
    </font>
    <font>
      <sz val="11"/>
      <color theme="4"/>
      <name val="等线"/>
      <family val="2"/>
      <scheme val="minor"/>
    </font>
    <font>
      <sz val="11"/>
      <color theme="8"/>
      <name val="等线"/>
      <family val="2"/>
      <scheme val="minor"/>
    </font>
    <font>
      <sz val="11"/>
      <color theme="4" tint="-0.249977111117893"/>
      <name val="等线"/>
      <family val="2"/>
      <scheme val="minor"/>
    </font>
    <font>
      <sz val="9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b/>
      <sz val="1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宋体"/>
      <family val="1"/>
      <charset val="134"/>
    </font>
    <font>
      <sz val="9"/>
      <color rgb="FF000000"/>
      <name val="宋体"/>
      <family val="1"/>
      <charset val="134"/>
    </font>
    <font>
      <sz val="11"/>
      <color theme="1"/>
      <name val="等线"/>
      <family val="2"/>
      <charset val="134"/>
      <scheme val="minor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rgb="FFD2D2D2"/>
      </right>
      <top/>
      <bottom style="medium">
        <color rgb="FFD2D2D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37" fillId="0" borderId="0" applyFont="0" applyFill="0" applyBorder="0" applyAlignment="0" applyProtection="0">
      <alignment vertical="center"/>
    </xf>
    <xf numFmtId="0" fontId="37" fillId="0" borderId="0"/>
    <xf numFmtId="43" fontId="41" fillId="0" borderId="0" applyFont="0" applyFill="0" applyBorder="0" applyAlignment="0" applyProtection="0">
      <alignment vertical="center"/>
    </xf>
  </cellStyleXfs>
  <cellXfs count="560">
    <xf numFmtId="0" fontId="0" fillId="0" borderId="0" xfId="0"/>
    <xf numFmtId="176" fontId="2" fillId="0" borderId="1" xfId="0" applyNumberFormat="1" applyFont="1" applyBorder="1" applyAlignment="1">
      <alignment vertical="top" readingOrder="1"/>
    </xf>
    <xf numFmtId="0" fontId="1" fillId="0" borderId="1" xfId="0" applyFont="1" applyBorder="1" applyAlignment="1">
      <alignment horizontal="right" vertical="top" readingOrder="1"/>
    </xf>
    <xf numFmtId="0" fontId="0" fillId="0" borderId="1" xfId="0" applyBorder="1"/>
    <xf numFmtId="0" fontId="3" fillId="2" borderId="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/>
    <xf numFmtId="0" fontId="5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right" vertical="top" readingOrder="1"/>
    </xf>
    <xf numFmtId="0" fontId="5" fillId="0" borderId="1" xfId="0" applyFont="1" applyBorder="1"/>
    <xf numFmtId="0" fontId="3" fillId="0" borderId="1" xfId="0" applyFont="1" applyBorder="1"/>
    <xf numFmtId="0" fontId="0" fillId="3" borderId="1" xfId="0" applyFill="1" applyBorder="1"/>
    <xf numFmtId="0" fontId="0" fillId="4" borderId="0" xfId="0" applyFill="1"/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8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177" fontId="0" fillId="2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0" fontId="0" fillId="0" borderId="0" xfId="0" applyAlignment="1">
      <alignment vertical="center"/>
    </xf>
    <xf numFmtId="0" fontId="0" fillId="5" borderId="1" xfId="0" applyFill="1" applyBorder="1"/>
    <xf numFmtId="0" fontId="5" fillId="5" borderId="1" xfId="0" applyFont="1" applyFill="1" applyBorder="1"/>
    <xf numFmtId="0" fontId="0" fillId="5" borderId="0" xfId="0" applyFill="1"/>
    <xf numFmtId="0" fontId="0" fillId="5" borderId="0" xfId="0" applyFill="1" applyAlignment="1">
      <alignment vertical="center" wrapText="1"/>
    </xf>
    <xf numFmtId="0" fontId="0" fillId="0" borderId="0" xfId="0" applyAlignment="1">
      <alignment horizontal="left" vertical="center" wrapText="1"/>
    </xf>
    <xf numFmtId="0" fontId="9" fillId="2" borderId="6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9" xfId="0" applyFill="1" applyBorder="1"/>
    <xf numFmtId="0" fontId="0" fillId="3" borderId="12" xfId="0" applyFill="1" applyBorder="1"/>
    <xf numFmtId="0" fontId="1" fillId="0" borderId="1" xfId="0" applyFont="1" applyBorder="1" applyAlignment="1">
      <alignment horizontal="left" vertical="center" readingOrder="1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0" xfId="0" applyFont="1"/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 readingOrder="1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6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vertical="center" wrapText="1"/>
    </xf>
    <xf numFmtId="177" fontId="0" fillId="3" borderId="1" xfId="0" applyNumberFormat="1" applyFill="1" applyBorder="1" applyAlignment="1">
      <alignment vertical="center"/>
    </xf>
    <xf numFmtId="177" fontId="0" fillId="0" borderId="1" xfId="0" applyNumberFormat="1" applyBorder="1" applyAlignment="1">
      <alignment vertical="center"/>
    </xf>
    <xf numFmtId="177" fontId="0" fillId="3" borderId="1" xfId="0" applyNumberFormat="1" applyFill="1" applyBorder="1"/>
    <xf numFmtId="177" fontId="0" fillId="5" borderId="1" xfId="0" applyNumberFormat="1" applyFill="1" applyBorder="1"/>
    <xf numFmtId="0" fontId="15" fillId="0" borderId="0" xfId="0" applyFont="1"/>
    <xf numFmtId="0" fontId="15" fillId="0" borderId="0" xfId="0" applyFont="1" applyAlignment="1">
      <alignment vertical="center"/>
    </xf>
    <xf numFmtId="0" fontId="15" fillId="0" borderId="6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78" fontId="0" fillId="0" borderId="1" xfId="0" applyNumberFormat="1" applyBorder="1"/>
    <xf numFmtId="178" fontId="0" fillId="3" borderId="1" xfId="0" applyNumberFormat="1" applyFill="1" applyBorder="1"/>
    <xf numFmtId="178" fontId="0" fillId="0" borderId="0" xfId="0" applyNumberFormat="1"/>
    <xf numFmtId="0" fontId="1" fillId="3" borderId="1" xfId="0" applyFont="1" applyFill="1" applyBorder="1" applyAlignment="1">
      <alignment horizontal="left" vertical="center" readingOrder="1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left"/>
    </xf>
    <xf numFmtId="178" fontId="0" fillId="0" borderId="14" xfId="0" applyNumberFormat="1" applyBorder="1"/>
    <xf numFmtId="0" fontId="1" fillId="0" borderId="16" xfId="0" applyFont="1" applyBorder="1" applyAlignment="1">
      <alignment horizontal="left" vertical="center" readingOrder="1"/>
    </xf>
    <xf numFmtId="0" fontId="0" fillId="0" borderId="16" xfId="0" applyBorder="1" applyAlignment="1">
      <alignment horizontal="left" vertical="center"/>
    </xf>
    <xf numFmtId="0" fontId="0" fillId="0" borderId="16" xfId="0" applyBorder="1"/>
    <xf numFmtId="178" fontId="0" fillId="0" borderId="16" xfId="0" applyNumberFormat="1" applyBorder="1"/>
    <xf numFmtId="0" fontId="0" fillId="0" borderId="17" xfId="0" applyBorder="1"/>
    <xf numFmtId="0" fontId="1" fillId="0" borderId="18" xfId="0" applyFont="1" applyBorder="1" applyAlignment="1">
      <alignment horizontal="left" vertical="center" readingOrder="1"/>
    </xf>
    <xf numFmtId="0" fontId="0" fillId="0" borderId="19" xfId="0" applyBorder="1"/>
    <xf numFmtId="0" fontId="1" fillId="0" borderId="20" xfId="0" applyFont="1" applyBorder="1" applyAlignment="1">
      <alignment horizontal="left" vertical="center" readingOrder="1"/>
    </xf>
    <xf numFmtId="0" fontId="1" fillId="0" borderId="21" xfId="0" applyFont="1" applyBorder="1" applyAlignment="1">
      <alignment horizontal="left" vertical="center" readingOrder="1"/>
    </xf>
    <xf numFmtId="0" fontId="0" fillId="0" borderId="21" xfId="0" applyBorder="1" applyAlignment="1">
      <alignment horizontal="left" vertical="center"/>
    </xf>
    <xf numFmtId="0" fontId="0" fillId="0" borderId="21" xfId="0" applyBorder="1"/>
    <xf numFmtId="178" fontId="0" fillId="0" borderId="21" xfId="0" applyNumberFormat="1" applyBorder="1"/>
    <xf numFmtId="0" fontId="0" fillId="0" borderId="22" xfId="0" applyBorder="1"/>
    <xf numFmtId="176" fontId="2" fillId="0" borderId="2" xfId="0" applyNumberFormat="1" applyFont="1" applyBorder="1" applyAlignment="1">
      <alignment vertical="top" readingOrder="1"/>
    </xf>
    <xf numFmtId="0" fontId="1" fillId="0" borderId="2" xfId="0" applyFont="1" applyBorder="1" applyAlignment="1">
      <alignment horizontal="right" vertical="top" readingOrder="1"/>
    </xf>
    <xf numFmtId="0" fontId="6" fillId="0" borderId="2" xfId="0" applyFont="1" applyBorder="1" applyAlignment="1">
      <alignment horizontal="left" vertical="center" readingOrder="1"/>
    </xf>
    <xf numFmtId="0" fontId="1" fillId="0" borderId="2" xfId="0" applyFont="1" applyBorder="1" applyAlignment="1">
      <alignment horizontal="left" vertical="center" readingOrder="1"/>
    </xf>
    <xf numFmtId="0" fontId="0" fillId="0" borderId="2" xfId="0" applyBorder="1"/>
    <xf numFmtId="0" fontId="0" fillId="0" borderId="2" xfId="0" applyBorder="1" applyAlignment="1">
      <alignment horizontal="left"/>
    </xf>
    <xf numFmtId="178" fontId="0" fillId="0" borderId="2" xfId="0" applyNumberFormat="1" applyBorder="1"/>
    <xf numFmtId="0" fontId="5" fillId="0" borderId="14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7" fillId="0" borderId="16" xfId="0" applyFont="1" applyBorder="1" applyAlignment="1">
      <alignment horizontal="left" vertical="center" readingOrder="1"/>
    </xf>
    <xf numFmtId="0" fontId="0" fillId="0" borderId="18" xfId="0" applyBorder="1"/>
    <xf numFmtId="0" fontId="0" fillId="0" borderId="20" xfId="0" applyBorder="1"/>
    <xf numFmtId="0" fontId="5" fillId="0" borderId="21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6" xfId="0" applyFont="1" applyBorder="1" applyAlignment="1">
      <alignment horizontal="left" vertical="center" readingOrder="1"/>
    </xf>
    <xf numFmtId="0" fontId="6" fillId="0" borderId="1" xfId="0" applyFont="1" applyBorder="1" applyAlignment="1">
      <alignment horizontal="left" vertical="center" readingOrder="1"/>
    </xf>
    <xf numFmtId="176" fontId="2" fillId="0" borderId="18" xfId="0" applyNumberFormat="1" applyFont="1" applyBorder="1" applyAlignment="1">
      <alignment vertical="top" readingOrder="1"/>
    </xf>
    <xf numFmtId="176" fontId="2" fillId="0" borderId="20" xfId="0" applyNumberFormat="1" applyFont="1" applyBorder="1" applyAlignment="1">
      <alignment vertical="top" readingOrder="1"/>
    </xf>
    <xf numFmtId="0" fontId="1" fillId="0" borderId="21" xfId="0" applyFont="1" applyBorder="1" applyAlignment="1">
      <alignment horizontal="right" vertical="top" readingOrder="1"/>
    </xf>
    <xf numFmtId="0" fontId="6" fillId="0" borderId="21" xfId="0" applyFont="1" applyBorder="1" applyAlignment="1">
      <alignment horizontal="left" vertical="center" readingOrder="1"/>
    </xf>
    <xf numFmtId="0" fontId="3" fillId="0" borderId="1" xfId="0" applyFont="1" applyBorder="1" applyAlignment="1">
      <alignment horizontal="left" vertical="center"/>
    </xf>
    <xf numFmtId="177" fontId="0" fillId="0" borderId="16" xfId="0" applyNumberFormat="1" applyBorder="1" applyAlignment="1">
      <alignment horizontal="left"/>
    </xf>
    <xf numFmtId="177" fontId="0" fillId="0" borderId="1" xfId="0" applyNumberFormat="1" applyBorder="1" applyAlignment="1">
      <alignment horizontal="left"/>
    </xf>
    <xf numFmtId="177" fontId="0" fillId="3" borderId="1" xfId="0" applyNumberFormat="1" applyFill="1" applyBorder="1" applyAlignment="1">
      <alignment horizontal="left"/>
    </xf>
    <xf numFmtId="0" fontId="1" fillId="0" borderId="13" xfId="0" applyFont="1" applyBorder="1" applyAlignment="1">
      <alignment horizontal="left" vertical="center" readingOrder="1"/>
    </xf>
    <xf numFmtId="178" fontId="0" fillId="3" borderId="13" xfId="0" applyNumberFormat="1" applyFill="1" applyBorder="1"/>
    <xf numFmtId="0" fontId="0" fillId="0" borderId="23" xfId="0" applyBorder="1"/>
    <xf numFmtId="0" fontId="1" fillId="0" borderId="1" xfId="0" applyFont="1" applyBorder="1" applyAlignment="1">
      <alignment horizontal="left" vertical="top" readingOrder="1"/>
    </xf>
    <xf numFmtId="0" fontId="0" fillId="3" borderId="1" xfId="0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24" xfId="0" applyBorder="1"/>
    <xf numFmtId="0" fontId="3" fillId="0" borderId="24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4" xfId="0" applyBorder="1" applyAlignment="1">
      <alignment horizontal="left"/>
    </xf>
    <xf numFmtId="178" fontId="0" fillId="0" borderId="24" xfId="0" applyNumberFormat="1" applyBorder="1"/>
    <xf numFmtId="0" fontId="0" fillId="0" borderId="25" xfId="0" applyBorder="1"/>
    <xf numFmtId="177" fontId="0" fillId="0" borderId="21" xfId="0" applyNumberFormat="1" applyBorder="1" applyAlignment="1">
      <alignment horizontal="left"/>
    </xf>
    <xf numFmtId="0" fontId="0" fillId="0" borderId="26" xfId="0" applyBorder="1"/>
    <xf numFmtId="0" fontId="0" fillId="0" borderId="27" xfId="0" applyBorder="1"/>
    <xf numFmtId="0" fontId="5" fillId="0" borderId="27" xfId="0" applyFont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Border="1" applyAlignment="1">
      <alignment horizontal="left"/>
    </xf>
    <xf numFmtId="178" fontId="0" fillId="0" borderId="27" xfId="0" applyNumberFormat="1" applyBorder="1"/>
    <xf numFmtId="0" fontId="0" fillId="0" borderId="28" xfId="0" applyBorder="1"/>
    <xf numFmtId="176" fontId="2" fillId="0" borderId="3" xfId="0" applyNumberFormat="1" applyFont="1" applyBorder="1" applyAlignment="1">
      <alignment vertical="top" readingOrder="1"/>
    </xf>
    <xf numFmtId="177" fontId="0" fillId="0" borderId="27" xfId="0" applyNumberFormat="1" applyBorder="1" applyAlignment="1">
      <alignment horizontal="left"/>
    </xf>
    <xf numFmtId="0" fontId="3" fillId="0" borderId="13" xfId="0" applyFont="1" applyBorder="1"/>
    <xf numFmtId="0" fontId="3" fillId="0" borderId="14" xfId="0" applyFont="1" applyBorder="1"/>
    <xf numFmtId="4" fontId="0" fillId="0" borderId="14" xfId="0" applyNumberFormat="1" applyBorder="1"/>
    <xf numFmtId="0" fontId="3" fillId="0" borderId="16" xfId="0" applyFont="1" applyBorder="1"/>
    <xf numFmtId="4" fontId="0" fillId="0" borderId="16" xfId="0" applyNumberFormat="1" applyBorder="1"/>
    <xf numFmtId="0" fontId="3" fillId="0" borderId="21" xfId="0" applyFont="1" applyBorder="1"/>
    <xf numFmtId="4" fontId="0" fillId="0" borderId="21" xfId="0" applyNumberFormat="1" applyBorder="1"/>
    <xf numFmtId="0" fontId="3" fillId="0" borderId="2" xfId="0" applyFont="1" applyBorder="1"/>
    <xf numFmtId="4" fontId="0" fillId="0" borderId="2" xfId="0" applyNumberFormat="1" applyBorder="1"/>
    <xf numFmtId="0" fontId="0" fillId="0" borderId="1" xfId="0" applyBorder="1" applyAlignment="1">
      <alignment vertical="center" wrapText="1"/>
    </xf>
    <xf numFmtId="0" fontId="1" fillId="3" borderId="13" xfId="0" applyFont="1" applyFill="1" applyBorder="1" applyAlignment="1">
      <alignment horizontal="left" vertical="center" readingOrder="1"/>
    </xf>
    <xf numFmtId="0" fontId="5" fillId="0" borderId="13" xfId="0" applyFont="1" applyBorder="1"/>
    <xf numFmtId="0" fontId="3" fillId="0" borderId="14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0" fillId="0" borderId="29" xfId="0" applyBorder="1"/>
    <xf numFmtId="0" fontId="0" fillId="0" borderId="30" xfId="0" applyBorder="1"/>
    <xf numFmtId="178" fontId="0" fillId="3" borderId="14" xfId="0" applyNumberFormat="1" applyFill="1" applyBorder="1"/>
    <xf numFmtId="14" fontId="20" fillId="4" borderId="31" xfId="0" applyNumberFormat="1" applyFont="1" applyFill="1" applyBorder="1" applyAlignment="1">
      <alignment horizontal="left" vertical="center"/>
    </xf>
    <xf numFmtId="0" fontId="20" fillId="4" borderId="31" xfId="0" applyFont="1" applyFill="1" applyBorder="1" applyAlignment="1">
      <alignment horizontal="left" vertical="center"/>
    </xf>
    <xf numFmtId="0" fontId="20" fillId="4" borderId="31" xfId="0" applyFont="1" applyFill="1" applyBorder="1" applyAlignment="1">
      <alignment horizontal="right" vertical="center"/>
    </xf>
    <xf numFmtId="178" fontId="0" fillId="3" borderId="1" xfId="0" applyNumberFormat="1" applyFill="1" applyBorder="1" applyAlignment="1">
      <alignment wrapText="1"/>
    </xf>
    <xf numFmtId="0" fontId="5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9" fillId="0" borderId="1" xfId="0" applyFont="1" applyBorder="1"/>
    <xf numFmtId="0" fontId="3" fillId="0" borderId="21" xfId="0" applyFont="1" applyBorder="1" applyAlignment="1">
      <alignment horizontal="left" vertical="center"/>
    </xf>
    <xf numFmtId="177" fontId="0" fillId="0" borderId="21" xfId="0" applyNumberFormat="1" applyBorder="1"/>
    <xf numFmtId="0" fontId="3" fillId="0" borderId="2" xfId="0" applyFont="1" applyBorder="1" applyAlignment="1">
      <alignment horizontal="left" vertical="center"/>
    </xf>
    <xf numFmtId="0" fontId="0" fillId="0" borderId="32" xfId="0" applyBorder="1"/>
    <xf numFmtId="177" fontId="0" fillId="3" borderId="13" xfId="0" applyNumberFormat="1" applyFill="1" applyBorder="1" applyAlignment="1">
      <alignment horizontal="left"/>
    </xf>
    <xf numFmtId="177" fontId="0" fillId="0" borderId="13" xfId="0" applyNumberFormat="1" applyBorder="1"/>
    <xf numFmtId="177" fontId="0" fillId="0" borderId="14" xfId="0" applyNumberFormat="1" applyBorder="1"/>
    <xf numFmtId="178" fontId="0" fillId="0" borderId="1" xfId="0" applyNumberFormat="1" applyBorder="1" applyAlignment="1">
      <alignment horizontal="left"/>
    </xf>
    <xf numFmtId="178" fontId="0" fillId="0" borderId="14" xfId="0" applyNumberFormat="1" applyBorder="1" applyAlignment="1">
      <alignment horizontal="left"/>
    </xf>
    <xf numFmtId="178" fontId="0" fillId="3" borderId="14" xfId="0" applyNumberFormat="1" applyFill="1" applyBorder="1" applyAlignment="1">
      <alignment horizontal="left"/>
    </xf>
    <xf numFmtId="177" fontId="0" fillId="0" borderId="16" xfId="0" applyNumberFormat="1" applyBorder="1"/>
    <xf numFmtId="0" fontId="0" fillId="2" borderId="1" xfId="0" applyFill="1" applyBorder="1" applyAlignment="1">
      <alignment horizontal="left" vertical="center"/>
    </xf>
    <xf numFmtId="178" fontId="0" fillId="0" borderId="16" xfId="0" applyNumberFormat="1" applyBorder="1" applyAlignment="1">
      <alignment horizontal="left"/>
    </xf>
    <xf numFmtId="178" fontId="0" fillId="0" borderId="13" xfId="0" applyNumberFormat="1" applyBorder="1"/>
    <xf numFmtId="0" fontId="0" fillId="0" borderId="33" xfId="0" applyBorder="1"/>
    <xf numFmtId="178" fontId="0" fillId="6" borderId="16" xfId="0" applyNumberFormat="1" applyFill="1" applyBorder="1"/>
    <xf numFmtId="0" fontId="21" fillId="0" borderId="16" xfId="0" applyFont="1" applyBorder="1" applyAlignment="1">
      <alignment horizontal="left" vertical="center" readingOrder="1"/>
    </xf>
    <xf numFmtId="0" fontId="3" fillId="7" borderId="1" xfId="0" applyFon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/>
    </xf>
    <xf numFmtId="0" fontId="3" fillId="0" borderId="13" xfId="0" applyFont="1" applyBorder="1" applyAlignment="1">
      <alignment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178" fontId="3" fillId="0" borderId="13" xfId="0" applyNumberFormat="1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78" fontId="3" fillId="0" borderId="1" xfId="0" applyNumberFormat="1" applyFont="1" applyBorder="1" applyAlignment="1">
      <alignment vertical="center" wrapText="1"/>
    </xf>
    <xf numFmtId="178" fontId="0" fillId="6" borderId="14" xfId="0" applyNumberFormat="1" applyFill="1" applyBorder="1"/>
    <xf numFmtId="0" fontId="22" fillId="0" borderId="1" xfId="0" applyFont="1" applyBorder="1"/>
    <xf numFmtId="0" fontId="23" fillId="0" borderId="1" xfId="0" applyFont="1" applyBorder="1"/>
    <xf numFmtId="176" fontId="24" fillId="0" borderId="1" xfId="0" applyNumberFormat="1" applyFont="1" applyBorder="1" applyAlignment="1">
      <alignment vertical="top" readingOrder="1"/>
    </xf>
    <xf numFmtId="0" fontId="22" fillId="0" borderId="15" xfId="0" applyFont="1" applyBorder="1"/>
    <xf numFmtId="0" fontId="25" fillId="0" borderId="15" xfId="0" applyFont="1" applyBorder="1"/>
    <xf numFmtId="15" fontId="22" fillId="0" borderId="1" xfId="0" applyNumberFormat="1" applyFont="1" applyBorder="1"/>
    <xf numFmtId="0" fontId="0" fillId="2" borderId="16" xfId="0" applyFill="1" applyBorder="1"/>
    <xf numFmtId="178" fontId="0" fillId="2" borderId="16" xfId="0" applyNumberFormat="1" applyFill="1" applyBorder="1"/>
    <xf numFmtId="177" fontId="0" fillId="2" borderId="16" xfId="0" applyNumberFormat="1" applyFill="1" applyBorder="1"/>
    <xf numFmtId="0" fontId="0" fillId="2" borderId="20" xfId="0" applyFill="1" applyBorder="1"/>
    <xf numFmtId="0" fontId="0" fillId="2" borderId="21" xfId="0" applyFill="1" applyBorder="1"/>
    <xf numFmtId="178" fontId="0" fillId="2" borderId="21" xfId="0" applyNumberFormat="1" applyFill="1" applyBorder="1"/>
    <xf numFmtId="177" fontId="0" fillId="2" borderId="21" xfId="0" applyNumberFormat="1" applyFill="1" applyBorder="1"/>
    <xf numFmtId="0" fontId="13" fillId="0" borderId="0" xfId="0" applyFont="1"/>
    <xf numFmtId="178" fontId="0" fillId="3" borderId="16" xfId="0" applyNumberFormat="1" applyFill="1" applyBorder="1"/>
    <xf numFmtId="0" fontId="26" fillId="2" borderId="1" xfId="0" applyFont="1" applyFill="1" applyBorder="1"/>
    <xf numFmtId="0" fontId="27" fillId="0" borderId="15" xfId="0" applyFont="1" applyBorder="1" applyAlignment="1">
      <alignment horizontal="left" vertical="center" readingOrder="1"/>
    </xf>
    <xf numFmtId="15" fontId="22" fillId="0" borderId="15" xfId="0" applyNumberFormat="1" applyFont="1" applyBorder="1"/>
    <xf numFmtId="177" fontId="0" fillId="3" borderId="13" xfId="0" applyNumberFormat="1" applyFill="1" applyBorder="1"/>
    <xf numFmtId="0" fontId="0" fillId="0" borderId="13" xfId="0" applyBorder="1" applyAlignment="1">
      <alignment wrapText="1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" fillId="0" borderId="16" xfId="0" applyNumberFormat="1" applyFont="1" applyBorder="1" applyAlignment="1">
      <alignment horizontal="left" vertical="center" readingOrder="1"/>
    </xf>
    <xf numFmtId="178" fontId="1" fillId="0" borderId="1" xfId="0" applyNumberFormat="1" applyFont="1" applyBorder="1" applyAlignment="1">
      <alignment horizontal="left" vertical="center" readingOrder="1"/>
    </xf>
    <xf numFmtId="178" fontId="1" fillId="0" borderId="13" xfId="0" applyNumberFormat="1" applyFont="1" applyBorder="1" applyAlignment="1">
      <alignment horizontal="left" vertical="center" readingOrder="1"/>
    </xf>
    <xf numFmtId="178" fontId="1" fillId="0" borderId="21" xfId="0" applyNumberFormat="1" applyFont="1" applyBorder="1" applyAlignment="1">
      <alignment horizontal="left" vertical="center" readingOrder="1"/>
    </xf>
    <xf numFmtId="178" fontId="0" fillId="2" borderId="1" xfId="0" applyNumberFormat="1" applyFill="1" applyBorder="1"/>
    <xf numFmtId="178" fontId="0" fillId="8" borderId="1" xfId="0" applyNumberFormat="1" applyFill="1" applyBorder="1" applyAlignment="1">
      <alignment horizontal="left"/>
    </xf>
    <xf numFmtId="178" fontId="0" fillId="8" borderId="1" xfId="0" applyNumberFormat="1" applyFill="1" applyBorder="1"/>
    <xf numFmtId="178" fontId="3" fillId="2" borderId="13" xfId="0" applyNumberFormat="1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77" fontId="28" fillId="3" borderId="1" xfId="0" applyNumberFormat="1" applyFont="1" applyFill="1" applyBorder="1"/>
    <xf numFmtId="177" fontId="29" fillId="3" borderId="1" xfId="0" applyNumberFormat="1" applyFont="1" applyFill="1" applyBorder="1"/>
    <xf numFmtId="177" fontId="30" fillId="3" borderId="1" xfId="0" applyNumberFormat="1" applyFont="1" applyFill="1" applyBorder="1"/>
    <xf numFmtId="0" fontId="31" fillId="0" borderId="15" xfId="0" applyFont="1" applyBorder="1" applyAlignment="1">
      <alignment horizontal="left" vertical="center" readingOrder="1"/>
    </xf>
    <xf numFmtId="0" fontId="1" fillId="0" borderId="29" xfId="0" applyFont="1" applyBorder="1" applyAlignment="1">
      <alignment horizontal="left" vertical="center" readingOrder="1"/>
    </xf>
    <xf numFmtId="0" fontId="14" fillId="0" borderId="14" xfId="0" applyFont="1" applyBorder="1" applyAlignment="1">
      <alignment horizontal="left" vertical="center" readingOrder="1"/>
    </xf>
    <xf numFmtId="0" fontId="1" fillId="0" borderId="14" xfId="0" applyFont="1" applyBorder="1" applyAlignment="1">
      <alignment horizontal="left" vertical="center" readingOrder="1"/>
    </xf>
    <xf numFmtId="178" fontId="1" fillId="0" borderId="14" xfId="0" applyNumberFormat="1" applyFont="1" applyBorder="1" applyAlignment="1">
      <alignment horizontal="left" vertical="center" readingOrder="1"/>
    </xf>
    <xf numFmtId="0" fontId="14" fillId="0" borderId="21" xfId="0" applyFont="1" applyBorder="1" applyAlignment="1">
      <alignment horizontal="left" vertical="center" readingOrder="1"/>
    </xf>
    <xf numFmtId="0" fontId="1" fillId="0" borderId="34" xfId="0" applyFont="1" applyBorder="1" applyAlignment="1">
      <alignment horizontal="left" vertical="center" readingOrder="1"/>
    </xf>
    <xf numFmtId="0" fontId="14" fillId="0" borderId="2" xfId="0" applyFont="1" applyBorder="1" applyAlignment="1">
      <alignment horizontal="left" vertical="center" readingOrder="1"/>
    </xf>
    <xf numFmtId="178" fontId="1" fillId="0" borderId="2" xfId="0" applyNumberFormat="1" applyFont="1" applyBorder="1" applyAlignment="1">
      <alignment horizontal="left" vertical="center" readingOrder="1"/>
    </xf>
    <xf numFmtId="0" fontId="31" fillId="0" borderId="29" xfId="0" applyFont="1" applyBorder="1" applyAlignment="1">
      <alignment horizontal="left" vertical="center" readingOrder="1"/>
    </xf>
    <xf numFmtId="0" fontId="31" fillId="0" borderId="26" xfId="0" applyFont="1" applyBorder="1" applyAlignment="1">
      <alignment horizontal="left" vertical="center" readingOrder="1"/>
    </xf>
    <xf numFmtId="0" fontId="1" fillId="0" borderId="27" xfId="0" applyFont="1" applyBorder="1" applyAlignment="1">
      <alignment horizontal="left" vertical="center" readingOrder="1"/>
    </xf>
    <xf numFmtId="178" fontId="1" fillId="0" borderId="27" xfId="0" applyNumberFormat="1" applyFont="1" applyBorder="1" applyAlignment="1">
      <alignment horizontal="left" vertical="center" readingOrder="1"/>
    </xf>
    <xf numFmtId="0" fontId="31" fillId="0" borderId="34" xfId="0" applyFont="1" applyBorder="1" applyAlignment="1">
      <alignment horizontal="left" vertical="center" readingOrder="1"/>
    </xf>
    <xf numFmtId="0" fontId="0" fillId="0" borderId="35" xfId="0" applyBorder="1"/>
    <xf numFmtId="0" fontId="1" fillId="0" borderId="15" xfId="0" applyFont="1" applyBorder="1" applyAlignment="1">
      <alignment horizontal="left" vertical="center" readingOrder="1"/>
    </xf>
    <xf numFmtId="0" fontId="1" fillId="0" borderId="36" xfId="0" applyFont="1" applyBorder="1" applyAlignment="1">
      <alignment horizontal="left" vertical="center" readingOrder="1"/>
    </xf>
    <xf numFmtId="0" fontId="1" fillId="0" borderId="37" xfId="0" applyFont="1" applyBorder="1" applyAlignment="1">
      <alignment horizontal="left" vertical="center" readingOrder="1"/>
    </xf>
    <xf numFmtId="0" fontId="0" fillId="0" borderId="37" xfId="0" applyBorder="1" applyAlignment="1">
      <alignment horizontal="left" vertical="center"/>
    </xf>
    <xf numFmtId="0" fontId="0" fillId="0" borderId="37" xfId="0" applyBorder="1"/>
    <xf numFmtId="178" fontId="0" fillId="0" borderId="37" xfId="0" applyNumberFormat="1" applyBorder="1"/>
    <xf numFmtId="0" fontId="0" fillId="0" borderId="38" xfId="0" applyBorder="1"/>
    <xf numFmtId="0" fontId="27" fillId="0" borderId="29" xfId="0" applyFont="1" applyBorder="1" applyAlignment="1">
      <alignment horizontal="left" vertical="center" readingOrder="1"/>
    </xf>
    <xf numFmtId="0" fontId="17" fillId="0" borderId="14" xfId="0" applyFont="1" applyBorder="1" applyAlignment="1">
      <alignment horizontal="left" vertical="center" readingOrder="1"/>
    </xf>
    <xf numFmtId="0" fontId="0" fillId="3" borderId="16" xfId="0" applyFill="1" applyBorder="1"/>
    <xf numFmtId="178" fontId="0" fillId="0" borderId="13" xfId="0" applyNumberFormat="1" applyBorder="1" applyAlignment="1">
      <alignment vertical="center" wrapText="1"/>
    </xf>
    <xf numFmtId="178" fontId="28" fillId="3" borderId="1" xfId="0" applyNumberFormat="1" applyFont="1" applyFill="1" applyBorder="1"/>
    <xf numFmtId="0" fontId="6" fillId="0" borderId="14" xfId="0" applyFont="1" applyBorder="1" applyAlignment="1">
      <alignment horizontal="left" vertical="center" readingOrder="1"/>
    </xf>
    <xf numFmtId="0" fontId="21" fillId="0" borderId="14" xfId="0" applyFont="1" applyBorder="1" applyAlignment="1">
      <alignment horizontal="left" vertical="center" readingOrder="1"/>
    </xf>
    <xf numFmtId="178" fontId="28" fillId="3" borderId="16" xfId="0" applyNumberFormat="1" applyFont="1" applyFill="1" applyBorder="1"/>
    <xf numFmtId="178" fontId="0" fillId="0" borderId="14" xfId="0" applyNumberFormat="1" applyBorder="1" applyAlignment="1">
      <alignment horizontal="center" vertical="center"/>
    </xf>
    <xf numFmtId="178" fontId="30" fillId="3" borderId="14" xfId="0" applyNumberFormat="1" applyFont="1" applyFill="1" applyBorder="1"/>
    <xf numFmtId="15" fontId="22" fillId="0" borderId="29" xfId="0" applyNumberFormat="1" applyFont="1" applyBorder="1"/>
    <xf numFmtId="177" fontId="0" fillId="0" borderId="14" xfId="0" applyNumberFormat="1" applyBorder="1" applyAlignment="1">
      <alignment horizontal="left"/>
    </xf>
    <xf numFmtId="178" fontId="30" fillId="3" borderId="16" xfId="0" applyNumberFormat="1" applyFont="1" applyFill="1" applyBorder="1" applyAlignment="1">
      <alignment horizontal="center" vertical="center"/>
    </xf>
    <xf numFmtId="178" fontId="28" fillId="3" borderId="14" xfId="0" applyNumberFormat="1" applyFont="1" applyFill="1" applyBorder="1" applyAlignment="1">
      <alignment horizontal="center" vertical="center"/>
    </xf>
    <xf numFmtId="178" fontId="0" fillId="3" borderId="14" xfId="0" applyNumberFormat="1" applyFill="1" applyBorder="1" applyAlignment="1">
      <alignment horizontal="center" vertical="center"/>
    </xf>
    <xf numFmtId="178" fontId="28" fillId="3" borderId="14" xfId="0" applyNumberFormat="1" applyFont="1" applyFill="1" applyBorder="1"/>
    <xf numFmtId="0" fontId="0" fillId="0" borderId="39" xfId="0" applyBorder="1"/>
    <xf numFmtId="178" fontId="32" fillId="3" borderId="14" xfId="0" applyNumberFormat="1" applyFont="1" applyFill="1" applyBorder="1"/>
    <xf numFmtId="0" fontId="0" fillId="3" borderId="24" xfId="0" applyFill="1" applyBorder="1"/>
    <xf numFmtId="178" fontId="33" fillId="3" borderId="24" xfId="0" applyNumberFormat="1" applyFont="1" applyFill="1" applyBorder="1"/>
    <xf numFmtId="178" fontId="33" fillId="3" borderId="14" xfId="0" applyNumberFormat="1" applyFont="1" applyFill="1" applyBorder="1"/>
    <xf numFmtId="0" fontId="0" fillId="0" borderId="40" xfId="0" applyBorder="1"/>
    <xf numFmtId="177" fontId="0" fillId="0" borderId="24" xfId="0" applyNumberFormat="1" applyBorder="1"/>
    <xf numFmtId="15" fontId="0" fillId="0" borderId="15" xfId="0" applyNumberFormat="1" applyBorder="1"/>
    <xf numFmtId="0" fontId="32" fillId="0" borderId="14" xfId="0" applyFont="1" applyBorder="1"/>
    <xf numFmtId="0" fontId="9" fillId="0" borderId="29" xfId="0" applyFont="1" applyBorder="1"/>
    <xf numFmtId="0" fontId="9" fillId="0" borderId="14" xfId="0" applyFont="1" applyBorder="1"/>
    <xf numFmtId="0" fontId="9" fillId="0" borderId="18" xfId="0" applyFont="1" applyBorder="1"/>
    <xf numFmtId="0" fontId="32" fillId="0" borderId="16" xfId="0" applyFont="1" applyBorder="1"/>
    <xf numFmtId="0" fontId="3" fillId="0" borderId="1" xfId="0" applyFont="1" applyBorder="1" applyAlignment="1">
      <alignment horizontal="center" vertical="center"/>
    </xf>
    <xf numFmtId="0" fontId="9" fillId="0" borderId="18" xfId="0" applyFont="1" applyBorder="1" applyAlignment="1">
      <alignment horizontal="right"/>
    </xf>
    <xf numFmtId="0" fontId="34" fillId="0" borderId="13" xfId="0" applyFont="1" applyBorder="1" applyAlignment="1">
      <alignment vertical="center" wrapText="1"/>
    </xf>
    <xf numFmtId="178" fontId="32" fillId="0" borderId="1" xfId="0" applyNumberFormat="1" applyFont="1" applyBorder="1"/>
    <xf numFmtId="178" fontId="32" fillId="0" borderId="13" xfId="0" applyNumberFormat="1" applyFont="1" applyBorder="1"/>
    <xf numFmtId="178" fontId="32" fillId="0" borderId="16" xfId="0" applyNumberFormat="1" applyFont="1" applyBorder="1"/>
    <xf numFmtId="178" fontId="32" fillId="0" borderId="21" xfId="0" applyNumberFormat="1" applyFont="1" applyBorder="1"/>
    <xf numFmtId="178" fontId="32" fillId="0" borderId="14" xfId="0" applyNumberFormat="1" applyFont="1" applyBorder="1"/>
    <xf numFmtId="178" fontId="32" fillId="0" borderId="1" xfId="0" applyNumberFormat="1" applyFont="1" applyBorder="1" applyAlignment="1">
      <alignment wrapText="1"/>
    </xf>
    <xf numFmtId="178" fontId="32" fillId="0" borderId="24" xfId="0" applyNumberFormat="1" applyFont="1" applyBorder="1"/>
    <xf numFmtId="178" fontId="32" fillId="0" borderId="0" xfId="0" applyNumberFormat="1" applyFont="1"/>
    <xf numFmtId="0" fontId="35" fillId="0" borderId="0" xfId="0" applyFont="1"/>
    <xf numFmtId="178" fontId="35" fillId="0" borderId="0" xfId="0" applyNumberFormat="1" applyFont="1"/>
    <xf numFmtId="177" fontId="35" fillId="0" borderId="0" xfId="0" applyNumberFormat="1" applyFont="1"/>
    <xf numFmtId="0" fontId="36" fillId="0" borderId="0" xfId="0" applyFont="1" applyAlignment="1">
      <alignment vertical="center"/>
    </xf>
    <xf numFmtId="178" fontId="33" fillId="3" borderId="1" xfId="0" applyNumberFormat="1" applyFont="1" applyFill="1" applyBorder="1"/>
    <xf numFmtId="0" fontId="22" fillId="0" borderId="29" xfId="0" applyFont="1" applyBorder="1"/>
    <xf numFmtId="178" fontId="32" fillId="0" borderId="2" xfId="0" applyNumberFormat="1" applyFont="1" applyBorder="1"/>
    <xf numFmtId="177" fontId="0" fillId="0" borderId="2" xfId="0" applyNumberFormat="1" applyBorder="1"/>
    <xf numFmtId="15" fontId="0" fillId="0" borderId="18" xfId="0" applyNumberFormat="1" applyBorder="1"/>
    <xf numFmtId="0" fontId="0" fillId="0" borderId="18" xfId="0" applyBorder="1" applyAlignment="1">
      <alignment horizontal="right"/>
    </xf>
    <xf numFmtId="0" fontId="0" fillId="0" borderId="15" xfId="0" applyBorder="1" applyAlignment="1">
      <alignment horizontal="right"/>
    </xf>
    <xf numFmtId="0" fontId="13" fillId="2" borderId="0" xfId="0" applyFont="1" applyFill="1"/>
    <xf numFmtId="178" fontId="0" fillId="0" borderId="39" xfId="0" applyNumberFormat="1" applyBorder="1"/>
    <xf numFmtId="178" fontId="0" fillId="0" borderId="42" xfId="0" applyNumberFormat="1" applyBorder="1"/>
    <xf numFmtId="0" fontId="3" fillId="0" borderId="1" xfId="0" applyFont="1" applyBorder="1" applyAlignment="1">
      <alignment horizontal="left" vertical="center" wrapText="1"/>
    </xf>
    <xf numFmtId="0" fontId="34" fillId="0" borderId="1" xfId="0" applyFont="1" applyBorder="1" applyAlignment="1">
      <alignment vertical="center" wrapText="1"/>
    </xf>
    <xf numFmtId="0" fontId="32" fillId="0" borderId="1" xfId="0" applyFont="1" applyBorder="1"/>
    <xf numFmtId="178" fontId="33" fillId="3" borderId="16" xfId="0" applyNumberFormat="1" applyFont="1" applyFill="1" applyBorder="1"/>
    <xf numFmtId="0" fontId="0" fillId="0" borderId="34" xfId="0" applyBorder="1"/>
    <xf numFmtId="15" fontId="22" fillId="0" borderId="18" xfId="0" applyNumberFormat="1" applyFont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13" fillId="2" borderId="47" xfId="0" applyFont="1" applyFill="1" applyBorder="1"/>
    <xf numFmtId="0" fontId="0" fillId="0" borderId="29" xfId="0" applyBorder="1" applyAlignment="1">
      <alignment horizontal="right"/>
    </xf>
    <xf numFmtId="0" fontId="13" fillId="0" borderId="48" xfId="0" applyFont="1" applyBorder="1"/>
    <xf numFmtId="178" fontId="9" fillId="0" borderId="14" xfId="0" applyNumberFormat="1" applyFont="1" applyBorder="1"/>
    <xf numFmtId="178" fontId="9" fillId="0" borderId="1" xfId="0" applyNumberFormat="1" applyFont="1" applyBorder="1"/>
    <xf numFmtId="0" fontId="3" fillId="0" borderId="13" xfId="0" applyFont="1" applyBorder="1" applyAlignment="1">
      <alignment horizontal="center" vertical="center"/>
    </xf>
    <xf numFmtId="0" fontId="9" fillId="0" borderId="29" xfId="0" applyFont="1" applyBorder="1" applyAlignment="1">
      <alignment horizontal="right"/>
    </xf>
    <xf numFmtId="0" fontId="0" fillId="0" borderId="50" xfId="0" applyBorder="1" applyAlignment="1">
      <alignment vertical="center" wrapText="1"/>
    </xf>
    <xf numFmtId="0" fontId="5" fillId="0" borderId="14" xfId="0" applyFont="1" applyBorder="1"/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3" fillId="0" borderId="16" xfId="0" applyFont="1" applyBorder="1" applyAlignment="1">
      <alignment vertical="center"/>
    </xf>
    <xf numFmtId="177" fontId="0" fillId="3" borderId="16" xfId="0" applyNumberForma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0" fontId="0" fillId="2" borderId="9" xfId="0" applyFill="1" applyBorder="1"/>
    <xf numFmtId="0" fontId="0" fillId="5" borderId="18" xfId="0" applyFill="1" applyBorder="1"/>
    <xf numFmtId="0" fontId="0" fillId="5" borderId="9" xfId="0" applyFill="1" applyBorder="1"/>
    <xf numFmtId="0" fontId="5" fillId="0" borderId="21" xfId="0" applyFont="1" applyBorder="1"/>
    <xf numFmtId="177" fontId="0" fillId="3" borderId="21" xfId="0" applyNumberFormat="1" applyFill="1" applyBorder="1"/>
    <xf numFmtId="0" fontId="0" fillId="0" borderId="12" xfId="0" applyBorder="1"/>
    <xf numFmtId="178" fontId="0" fillId="0" borderId="0" xfId="0" applyNumberFormat="1" applyAlignment="1">
      <alignment vertical="center" wrapText="1"/>
    </xf>
    <xf numFmtId="178" fontId="0" fillId="0" borderId="41" xfId="0" applyNumberFormat="1" applyBorder="1"/>
    <xf numFmtId="178" fontId="0" fillId="0" borderId="43" xfId="0" applyNumberFormat="1" applyBorder="1"/>
    <xf numFmtId="178" fontId="0" fillId="0" borderId="44" xfId="0" applyNumberFormat="1" applyBorder="1"/>
    <xf numFmtId="178" fontId="0" fillId="0" borderId="45" xfId="0" applyNumberFormat="1" applyBorder="1"/>
    <xf numFmtId="178" fontId="0" fillId="0" borderId="4" xfId="0" applyNumberFormat="1" applyBorder="1"/>
    <xf numFmtId="178" fontId="0" fillId="0" borderId="46" xfId="0" applyNumberFormat="1" applyBorder="1"/>
    <xf numFmtId="0" fontId="0" fillId="0" borderId="1" xfId="0" applyBorder="1" applyAlignment="1">
      <alignment wrapText="1"/>
    </xf>
    <xf numFmtId="178" fontId="29" fillId="3" borderId="16" xfId="0" applyNumberFormat="1" applyFont="1" applyFill="1" applyBorder="1"/>
    <xf numFmtId="178" fontId="29" fillId="3" borderId="14" xfId="0" applyNumberFormat="1" applyFont="1" applyFill="1" applyBorder="1"/>
    <xf numFmtId="0" fontId="13" fillId="2" borderId="5" xfId="0" applyFont="1" applyFill="1" applyBorder="1"/>
    <xf numFmtId="15" fontId="0" fillId="0" borderId="16" xfId="0" applyNumberFormat="1" applyBorder="1" applyAlignment="1">
      <alignment horizontal="right"/>
    </xf>
    <xf numFmtId="0" fontId="13" fillId="2" borderId="8" xfId="0" applyFont="1" applyFill="1" applyBorder="1"/>
    <xf numFmtId="15" fontId="0" fillId="0" borderId="14" xfId="0" applyNumberFormat="1" applyBorder="1" applyAlignment="1">
      <alignment horizontal="right"/>
    </xf>
    <xf numFmtId="178" fontId="22" fillId="3" borderId="16" xfId="0" applyNumberFormat="1" applyFont="1" applyFill="1" applyBorder="1"/>
    <xf numFmtId="178" fontId="22" fillId="3" borderId="14" xfId="0" applyNumberFormat="1" applyFont="1" applyFill="1" applyBorder="1"/>
    <xf numFmtId="43" fontId="0" fillId="0" borderId="16" xfId="1" applyFont="1" applyBorder="1" applyAlignment="1"/>
    <xf numFmtId="14" fontId="3" fillId="0" borderId="1" xfId="0" applyNumberFormat="1" applyFont="1" applyBorder="1" applyAlignment="1">
      <alignment vertical="center"/>
    </xf>
    <xf numFmtId="14" fontId="0" fillId="0" borderId="1" xfId="0" applyNumberFormat="1" applyBorder="1"/>
    <xf numFmtId="14" fontId="0" fillId="0" borderId="13" xfId="0" applyNumberFormat="1" applyBorder="1"/>
    <xf numFmtId="14" fontId="0" fillId="0" borderId="16" xfId="0" applyNumberFormat="1" applyBorder="1"/>
    <xf numFmtId="14" fontId="0" fillId="0" borderId="21" xfId="0" applyNumberFormat="1" applyBorder="1"/>
    <xf numFmtId="14" fontId="0" fillId="0" borderId="14" xfId="0" applyNumberFormat="1" applyBorder="1"/>
    <xf numFmtId="14" fontId="0" fillId="0" borderId="1" xfId="0" applyNumberFormat="1" applyBorder="1" applyAlignment="1">
      <alignment horizontal="center" vertical="center"/>
    </xf>
    <xf numFmtId="14" fontId="0" fillId="0" borderId="24" xfId="0" applyNumberFormat="1" applyBorder="1"/>
    <xf numFmtId="14" fontId="35" fillId="0" borderId="0" xfId="0" applyNumberFormat="1" applyFont="1"/>
    <xf numFmtId="14" fontId="0" fillId="0" borderId="0" xfId="0" applyNumberFormat="1"/>
    <xf numFmtId="14" fontId="0" fillId="0" borderId="2" xfId="0" applyNumberFormat="1" applyBorder="1"/>
    <xf numFmtId="43" fontId="3" fillId="0" borderId="13" xfId="1" applyFont="1" applyBorder="1" applyAlignment="1">
      <alignment vertical="center" wrapText="1"/>
    </xf>
    <xf numFmtId="43" fontId="0" fillId="6" borderId="1" xfId="1" applyFont="1" applyFill="1" applyBorder="1" applyAlignment="1"/>
    <xf numFmtId="43" fontId="0" fillId="0" borderId="13" xfId="1" applyFont="1" applyBorder="1" applyAlignment="1"/>
    <xf numFmtId="43" fontId="0" fillId="3" borderId="16" xfId="1" applyFont="1" applyFill="1" applyBorder="1" applyAlignment="1"/>
    <xf numFmtId="43" fontId="0" fillId="3" borderId="1" xfId="1" applyFont="1" applyFill="1" applyBorder="1" applyAlignment="1"/>
    <xf numFmtId="43" fontId="0" fillId="0" borderId="21" xfId="1" applyFont="1" applyBorder="1" applyAlignment="1"/>
    <xf numFmtId="43" fontId="0" fillId="0" borderId="14" xfId="1" applyFont="1" applyBorder="1" applyAlignment="1"/>
    <xf numFmtId="43" fontId="0" fillId="3" borderId="1" xfId="1" applyFont="1" applyFill="1" applyBorder="1" applyAlignment="1">
      <alignment vertical="center"/>
    </xf>
    <xf numFmtId="43" fontId="0" fillId="0" borderId="1" xfId="1" applyFont="1" applyBorder="1" applyAlignment="1"/>
    <xf numFmtId="43" fontId="0" fillId="0" borderId="24" xfId="1" applyFont="1" applyBorder="1" applyAlignment="1"/>
    <xf numFmtId="43" fontId="35" fillId="0" borderId="0" xfId="1" applyFont="1" applyAlignment="1"/>
    <xf numFmtId="43" fontId="0" fillId="0" borderId="0" xfId="1" applyFont="1" applyAlignment="1"/>
    <xf numFmtId="43" fontId="0" fillId="0" borderId="2" xfId="1" applyFont="1" applyBorder="1" applyAlignment="1"/>
    <xf numFmtId="43" fontId="32" fillId="0" borderId="0" xfId="1" applyFont="1" applyAlignment="1"/>
    <xf numFmtId="43" fontId="3" fillId="2" borderId="1" xfId="1" applyFont="1" applyFill="1" applyBorder="1" applyAlignment="1">
      <alignment vertical="center"/>
    </xf>
    <xf numFmtId="43" fontId="1" fillId="0" borderId="1" xfId="1" applyFont="1" applyBorder="1" applyAlignment="1">
      <alignment horizontal="right" vertical="top" readingOrder="1"/>
    </xf>
    <xf numFmtId="14" fontId="37" fillId="0" borderId="1" xfId="2" applyNumberFormat="1" applyBorder="1"/>
    <xf numFmtId="14" fontId="3" fillId="2" borderId="1" xfId="0" applyNumberFormat="1" applyFont="1" applyFill="1" applyBorder="1" applyAlignment="1">
      <alignment vertical="center"/>
    </xf>
    <xf numFmtId="0" fontId="39" fillId="0" borderId="1" xfId="0" applyFont="1" applyBorder="1" applyAlignment="1">
      <alignment horizontal="right" vertical="top" readingOrder="1"/>
    </xf>
    <xf numFmtId="0" fontId="40" fillId="0" borderId="1" xfId="0" applyFont="1" applyBorder="1" applyAlignment="1">
      <alignment horizontal="right" vertical="top" readingOrder="1"/>
    </xf>
    <xf numFmtId="43" fontId="0" fillId="2" borderId="1" xfId="1" applyFont="1" applyFill="1" applyBorder="1" applyAlignment="1"/>
    <xf numFmtId="43" fontId="0" fillId="0" borderId="0" xfId="1" applyFont="1" applyAlignment="1">
      <alignment horizontal="center" vertical="center"/>
    </xf>
    <xf numFmtId="43" fontId="0" fillId="0" borderId="0" xfId="1" applyFont="1" applyAlignment="1">
      <alignment vertical="center"/>
    </xf>
    <xf numFmtId="43" fontId="3" fillId="0" borderId="13" xfId="1" applyFont="1" applyBorder="1" applyAlignment="1">
      <alignment horizontal="left" vertical="center" wrapText="1"/>
    </xf>
    <xf numFmtId="43" fontId="0" fillId="3" borderId="1" xfId="1" applyFont="1" applyFill="1" applyBorder="1" applyAlignment="1">
      <alignment wrapText="1"/>
    </xf>
    <xf numFmtId="43" fontId="0" fillId="0" borderId="1" xfId="1" applyFont="1" applyBorder="1" applyAlignment="1">
      <alignment wrapText="1"/>
    </xf>
    <xf numFmtId="43" fontId="0" fillId="2" borderId="16" xfId="1" applyFont="1" applyFill="1" applyBorder="1" applyAlignment="1"/>
    <xf numFmtId="43" fontId="0" fillId="2" borderId="14" xfId="1" applyFont="1" applyFill="1" applyBorder="1" applyAlignment="1"/>
    <xf numFmtId="43" fontId="0" fillId="3" borderId="13" xfId="1" applyFont="1" applyFill="1" applyBorder="1" applyAlignment="1"/>
    <xf numFmtId="43" fontId="0" fillId="3" borderId="14" xfId="1" applyFont="1" applyFill="1" applyBorder="1" applyAlignment="1"/>
    <xf numFmtId="14" fontId="0" fillId="0" borderId="16" xfId="0" applyNumberFormat="1" applyBorder="1" applyAlignment="1">
      <alignment horizontal="right"/>
    </xf>
    <xf numFmtId="14" fontId="0" fillId="0" borderId="14" xfId="0" applyNumberFormat="1" applyBorder="1" applyAlignment="1">
      <alignment horizontal="right"/>
    </xf>
    <xf numFmtId="179" fontId="0" fillId="3" borderId="1" xfId="1" applyNumberFormat="1" applyFont="1" applyFill="1" applyBorder="1" applyAlignment="1"/>
    <xf numFmtId="43" fontId="3" fillId="0" borderId="1" xfId="1" applyFont="1" applyBorder="1" applyAlignment="1">
      <alignment vertical="center" wrapText="1"/>
    </xf>
    <xf numFmtId="43" fontId="0" fillId="6" borderId="16" xfId="1" applyFont="1" applyFill="1" applyBorder="1" applyAlignment="1"/>
    <xf numFmtId="43" fontId="0" fillId="2" borderId="21" xfId="1" applyFont="1" applyFill="1" applyBorder="1" applyAlignment="1"/>
    <xf numFmtId="0" fontId="22" fillId="2" borderId="1" xfId="0" applyFont="1" applyFill="1" applyBorder="1"/>
    <xf numFmtId="0" fontId="5" fillId="2" borderId="1" xfId="0" applyFont="1" applyFill="1" applyBorder="1"/>
    <xf numFmtId="177" fontId="22" fillId="2" borderId="1" xfId="0" applyNumberFormat="1" applyFont="1" applyFill="1" applyBorder="1"/>
    <xf numFmtId="180" fontId="0" fillId="3" borderId="16" xfId="0" applyNumberFormat="1" applyFill="1" applyBorder="1" applyAlignment="1">
      <alignment vertical="center"/>
    </xf>
    <xf numFmtId="180" fontId="0" fillId="0" borderId="1" xfId="0" applyNumberFormat="1" applyBorder="1" applyAlignment="1">
      <alignment vertical="center"/>
    </xf>
    <xf numFmtId="180" fontId="0" fillId="0" borderId="1" xfId="0" applyNumberFormat="1" applyBorder="1"/>
    <xf numFmtId="180" fontId="0" fillId="3" borderId="1" xfId="0" applyNumberFormat="1" applyFill="1" applyBorder="1"/>
    <xf numFmtId="180" fontId="0" fillId="5" borderId="1" xfId="0" applyNumberFormat="1" applyFill="1" applyBorder="1"/>
    <xf numFmtId="180" fontId="0" fillId="0" borderId="21" xfId="0" applyNumberFormat="1" applyBorder="1"/>
    <xf numFmtId="0" fontId="0" fillId="2" borderId="2" xfId="0" applyFill="1" applyBorder="1"/>
    <xf numFmtId="182" fontId="0" fillId="0" borderId="0" xfId="1" applyNumberFormat="1" applyFont="1" applyAlignment="1"/>
    <xf numFmtId="181" fontId="0" fillId="0" borderId="1" xfId="1" applyNumberFormat="1" applyFont="1" applyBorder="1" applyAlignment="1"/>
    <xf numFmtId="43" fontId="0" fillId="0" borderId="1" xfId="0" applyNumberFormat="1" applyBorder="1"/>
    <xf numFmtId="43" fontId="0" fillId="0" borderId="1" xfId="1" quotePrefix="1" applyFont="1" applyBorder="1" applyAlignment="1"/>
    <xf numFmtId="183" fontId="0" fillId="0" borderId="1" xfId="1" applyNumberFormat="1" applyFont="1" applyBorder="1" applyAlignment="1"/>
    <xf numFmtId="182" fontId="0" fillId="0" borderId="13" xfId="0" applyNumberFormat="1" applyBorder="1"/>
    <xf numFmtId="184" fontId="0" fillId="2" borderId="1" xfId="1" applyNumberFormat="1" applyFont="1" applyFill="1" applyBorder="1" applyAlignment="1"/>
    <xf numFmtId="0" fontId="5" fillId="0" borderId="2" xfId="0" applyFont="1" applyBorder="1"/>
    <xf numFmtId="14" fontId="3" fillId="0" borderId="1" xfId="0" applyNumberFormat="1" applyFont="1" applyBorder="1" applyAlignment="1">
      <alignment vertical="center" wrapText="1"/>
    </xf>
    <xf numFmtId="14" fontId="0" fillId="2" borderId="21" xfId="0" applyNumberFormat="1" applyFill="1" applyBorder="1"/>
    <xf numFmtId="43" fontId="1" fillId="2" borderId="1" xfId="1" applyFont="1" applyFill="1" applyBorder="1" applyAlignment="1">
      <alignment horizontal="right" vertical="top" readingOrder="1"/>
    </xf>
    <xf numFmtId="43" fontId="0" fillId="0" borderId="1" xfId="1" applyFont="1" applyFill="1" applyBorder="1" applyAlignment="1"/>
    <xf numFmtId="0" fontId="22" fillId="7" borderId="1" xfId="0" applyFont="1" applyFill="1" applyBorder="1"/>
    <xf numFmtId="0" fontId="0" fillId="7" borderId="1" xfId="0" applyFill="1" applyBorder="1"/>
    <xf numFmtId="0" fontId="5" fillId="7" borderId="1" xfId="0" applyFont="1" applyFill="1" applyBorder="1"/>
    <xf numFmtId="43" fontId="0" fillId="7" borderId="1" xfId="1" applyFont="1" applyFill="1" applyBorder="1" applyAlignment="1"/>
    <xf numFmtId="178" fontId="0" fillId="7" borderId="1" xfId="0" applyNumberFormat="1" applyFill="1" applyBorder="1"/>
    <xf numFmtId="14" fontId="0" fillId="7" borderId="1" xfId="0" applyNumberFormat="1" applyFill="1" applyBorder="1"/>
    <xf numFmtId="15" fontId="0" fillId="0" borderId="29" xfId="0" applyNumberFormat="1" applyBorder="1"/>
    <xf numFmtId="14" fontId="0" fillId="0" borderId="0" xfId="1" applyNumberFormat="1" applyFont="1" applyAlignment="1"/>
    <xf numFmtId="0" fontId="37" fillId="0" borderId="0" xfId="2" applyAlignment="1">
      <alignment horizontal="center" vertical="center"/>
    </xf>
    <xf numFmtId="0" fontId="3" fillId="0" borderId="1" xfId="2" applyFont="1" applyBorder="1" applyAlignment="1">
      <alignment vertical="center"/>
    </xf>
    <xf numFmtId="0" fontId="3" fillId="0" borderId="1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43" fontId="3" fillId="0" borderId="13" xfId="3" applyFont="1" applyBorder="1" applyAlignment="1">
      <alignment horizontal="left" vertical="center" wrapText="1"/>
    </xf>
    <xf numFmtId="0" fontId="34" fillId="0" borderId="13" xfId="2" applyFont="1" applyBorder="1" applyAlignment="1">
      <alignment vertical="center" wrapText="1"/>
    </xf>
    <xf numFmtId="43" fontId="34" fillId="0" borderId="13" xfId="3" applyFont="1" applyBorder="1" applyAlignment="1">
      <alignment vertical="center" wrapText="1"/>
    </xf>
    <xf numFmtId="43" fontId="3" fillId="0" borderId="13" xfId="3" applyFont="1" applyBorder="1" applyAlignment="1">
      <alignment vertical="center" wrapText="1"/>
    </xf>
    <xf numFmtId="0" fontId="37" fillId="0" borderId="1" xfId="2" applyBorder="1"/>
    <xf numFmtId="0" fontId="37" fillId="0" borderId="0" xfId="2"/>
    <xf numFmtId="0" fontId="13" fillId="2" borderId="47" xfId="2" applyFont="1" applyFill="1" applyBorder="1"/>
    <xf numFmtId="15" fontId="37" fillId="0" borderId="18" xfId="2" applyNumberFormat="1" applyBorder="1"/>
    <xf numFmtId="0" fontId="9" fillId="0" borderId="1" xfId="2" applyFont="1" applyBorder="1"/>
    <xf numFmtId="0" fontId="32" fillId="0" borderId="14" xfId="2" applyFont="1" applyBorder="1"/>
    <xf numFmtId="0" fontId="9" fillId="0" borderId="14" xfId="2" applyFont="1" applyBorder="1"/>
    <xf numFmtId="43" fontId="37" fillId="2" borderId="14" xfId="3" applyFont="1" applyFill="1" applyBorder="1" applyAlignment="1"/>
    <xf numFmtId="178" fontId="32" fillId="0" borderId="14" xfId="2" applyNumberFormat="1" applyFont="1" applyBorder="1"/>
    <xf numFmtId="43" fontId="32" fillId="0" borderId="14" xfId="3" applyFont="1" applyBorder="1" applyAlignment="1"/>
    <xf numFmtId="43" fontId="37" fillId="0" borderId="16" xfId="3" applyFont="1" applyBorder="1" applyAlignment="1"/>
    <xf numFmtId="185" fontId="37" fillId="0" borderId="16" xfId="2" applyNumberFormat="1" applyBorder="1"/>
    <xf numFmtId="0" fontId="37" fillId="0" borderId="16" xfId="2" applyBorder="1"/>
    <xf numFmtId="186" fontId="37" fillId="0" borderId="17" xfId="2" applyNumberFormat="1" applyBorder="1"/>
    <xf numFmtId="43" fontId="37" fillId="0" borderId="0" xfId="3" applyFont="1" applyAlignment="1"/>
    <xf numFmtId="15" fontId="37" fillId="0" borderId="29" xfId="2" applyNumberFormat="1" applyBorder="1"/>
    <xf numFmtId="0" fontId="37" fillId="0" borderId="17" xfId="2" applyBorder="1"/>
    <xf numFmtId="0" fontId="37" fillId="0" borderId="29" xfId="2" applyBorder="1" applyAlignment="1">
      <alignment horizontal="right"/>
    </xf>
    <xf numFmtId="0" fontId="37" fillId="0" borderId="14" xfId="2" applyBorder="1"/>
    <xf numFmtId="0" fontId="13" fillId="2" borderId="5" xfId="2" applyFont="1" applyFill="1" applyBorder="1"/>
    <xf numFmtId="15" fontId="37" fillId="0" borderId="16" xfId="2" applyNumberFormat="1" applyBorder="1" applyAlignment="1">
      <alignment horizontal="right"/>
    </xf>
    <xf numFmtId="0" fontId="32" fillId="0" borderId="16" xfId="2" applyFont="1" applyBorder="1"/>
    <xf numFmtId="178" fontId="32" fillId="0" borderId="16" xfId="2" applyNumberFormat="1" applyFont="1" applyBorder="1"/>
    <xf numFmtId="43" fontId="32" fillId="0" borderId="16" xfId="3" applyFont="1" applyBorder="1" applyAlignment="1"/>
    <xf numFmtId="0" fontId="13" fillId="2" borderId="8" xfId="2" applyFont="1" applyFill="1" applyBorder="1"/>
    <xf numFmtId="43" fontId="37" fillId="0" borderId="0" xfId="3" applyFont="1" applyBorder="1" applyAlignment="1"/>
    <xf numFmtId="0" fontId="37" fillId="0" borderId="10" xfId="2" applyBorder="1"/>
    <xf numFmtId="0" fontId="37" fillId="0" borderId="21" xfId="2" applyBorder="1"/>
    <xf numFmtId="43" fontId="37" fillId="0" borderId="21" xfId="3" applyFont="1" applyBorder="1" applyAlignment="1"/>
    <xf numFmtId="178" fontId="32" fillId="0" borderId="21" xfId="2" applyNumberFormat="1" applyFont="1" applyBorder="1"/>
    <xf numFmtId="43" fontId="32" fillId="0" borderId="21" xfId="3" applyFont="1" applyBorder="1" applyAlignment="1"/>
    <xf numFmtId="0" fontId="37" fillId="0" borderId="22" xfId="2" applyBorder="1"/>
    <xf numFmtId="0" fontId="37" fillId="0" borderId="26" xfId="2" applyBorder="1"/>
    <xf numFmtId="0" fontId="35" fillId="0" borderId="0" xfId="2" applyFont="1"/>
    <xf numFmtId="43" fontId="32" fillId="0" borderId="0" xfId="3" applyFont="1" applyAlignment="1"/>
    <xf numFmtId="178" fontId="32" fillId="0" borderId="0" xfId="2" applyNumberFormat="1" applyFont="1"/>
    <xf numFmtId="43" fontId="37" fillId="0" borderId="1" xfId="3" applyFont="1" applyBorder="1" applyAlignment="1"/>
    <xf numFmtId="178" fontId="32" fillId="0" borderId="1" xfId="2" applyNumberFormat="1" applyFont="1" applyBorder="1"/>
    <xf numFmtId="43" fontId="32" fillId="0" borderId="1" xfId="3" applyFont="1" applyBorder="1" applyAlignment="1"/>
    <xf numFmtId="58" fontId="37" fillId="0" borderId="1" xfId="2" applyNumberFormat="1" applyBorder="1"/>
    <xf numFmtId="43" fontId="37" fillId="0" borderId="1" xfId="1" applyBorder="1" applyAlignment="1"/>
    <xf numFmtId="43" fontId="37" fillId="0" borderId="1" xfId="1" applyFont="1" applyBorder="1" applyAlignment="1"/>
    <xf numFmtId="0" fontId="22" fillId="0" borderId="33" xfId="0" applyFont="1" applyBorder="1"/>
    <xf numFmtId="0" fontId="0" fillId="0" borderId="42" xfId="0" applyBorder="1"/>
    <xf numFmtId="43" fontId="37" fillId="0" borderId="1" xfId="2" applyNumberFormat="1" applyBorder="1"/>
    <xf numFmtId="0" fontId="37" fillId="0" borderId="33" xfId="2" applyBorder="1" applyAlignment="1">
      <alignment horizontal="right"/>
    </xf>
    <xf numFmtId="43" fontId="37" fillId="0" borderId="16" xfId="1" applyBorder="1" applyAlignment="1"/>
    <xf numFmtId="43" fontId="37" fillId="0" borderId="21" xfId="1" applyBorder="1" applyAlignment="1"/>
    <xf numFmtId="43" fontId="37" fillId="0" borderId="0" xfId="1" applyAlignment="1"/>
    <xf numFmtId="185" fontId="37" fillId="2" borderId="16" xfId="2" applyNumberFormat="1" applyFill="1" applyBorder="1"/>
    <xf numFmtId="0" fontId="37" fillId="2" borderId="16" xfId="2" applyFill="1" applyBorder="1"/>
    <xf numFmtId="43" fontId="37" fillId="2" borderId="16" xfId="1" applyFill="1" applyBorder="1" applyAlignment="1"/>
    <xf numFmtId="0" fontId="37" fillId="2" borderId="17" xfId="2" applyFill="1" applyBorder="1"/>
    <xf numFmtId="15" fontId="37" fillId="0" borderId="2" xfId="2" applyNumberFormat="1" applyBorder="1" applyAlignment="1">
      <alignment horizontal="right"/>
    </xf>
    <xf numFmtId="0" fontId="37" fillId="0" borderId="2" xfId="2" applyBorder="1"/>
    <xf numFmtId="0" fontId="32" fillId="0" borderId="2" xfId="2" applyFont="1" applyBorder="1"/>
    <xf numFmtId="43" fontId="37" fillId="0" borderId="2" xfId="3" applyFont="1" applyBorder="1" applyAlignment="1"/>
    <xf numFmtId="177" fontId="37" fillId="0" borderId="2" xfId="2" applyNumberFormat="1" applyBorder="1"/>
    <xf numFmtId="43" fontId="37" fillId="0" borderId="2" xfId="1" applyBorder="1" applyAlignment="1"/>
    <xf numFmtId="0" fontId="37" fillId="0" borderId="35" xfId="2" applyBorder="1"/>
    <xf numFmtId="26" fontId="37" fillId="0" borderId="2" xfId="3" applyNumberFormat="1" applyFont="1" applyBorder="1" applyAlignment="1"/>
    <xf numFmtId="43" fontId="37" fillId="0" borderId="24" xfId="3" applyFont="1" applyBorder="1" applyAlignment="1"/>
    <xf numFmtId="15" fontId="37" fillId="9" borderId="1" xfId="2" applyNumberFormat="1" applyFill="1" applyBorder="1" applyAlignment="1">
      <alignment horizontal="right"/>
    </xf>
    <xf numFmtId="0" fontId="37" fillId="9" borderId="1" xfId="2" applyFill="1" applyBorder="1"/>
    <xf numFmtId="0" fontId="32" fillId="9" borderId="1" xfId="2" applyFont="1" applyFill="1" applyBorder="1"/>
    <xf numFmtId="26" fontId="37" fillId="9" borderId="1" xfId="3" applyNumberFormat="1" applyFont="1" applyFill="1" applyBorder="1" applyAlignment="1"/>
    <xf numFmtId="177" fontId="37" fillId="9" borderId="1" xfId="2" applyNumberFormat="1" applyFill="1" applyBorder="1"/>
    <xf numFmtId="43" fontId="37" fillId="9" borderId="1" xfId="3" applyFont="1" applyFill="1" applyBorder="1" applyAlignment="1"/>
    <xf numFmtId="26" fontId="0" fillId="9" borderId="1" xfId="0" applyNumberFormat="1" applyFill="1" applyBorder="1"/>
    <xf numFmtId="43" fontId="0" fillId="0" borderId="1" xfId="3" applyFont="1" applyFill="1" applyBorder="1">
      <alignment vertical="center"/>
    </xf>
    <xf numFmtId="43" fontId="0" fillId="0" borderId="1" xfId="3" applyFont="1" applyBorder="1">
      <alignment vertical="center"/>
    </xf>
    <xf numFmtId="14" fontId="0" fillId="2" borderId="1" xfId="0" applyNumberFormat="1" applyFill="1" applyBorder="1"/>
    <xf numFmtId="0" fontId="0" fillId="2" borderId="1" xfId="0" applyFill="1" applyBorder="1" applyAlignment="1">
      <alignment vertical="center"/>
    </xf>
    <xf numFmtId="43" fontId="0" fillId="2" borderId="1" xfId="3" applyFont="1" applyFill="1" applyBorder="1">
      <alignment vertical="center"/>
    </xf>
    <xf numFmtId="43" fontId="0" fillId="2" borderId="1" xfId="0" applyNumberFormat="1" applyFill="1" applyBorder="1"/>
    <xf numFmtId="43" fontId="3" fillId="0" borderId="1" xfId="3" applyFont="1" applyBorder="1" applyAlignment="1">
      <alignment horizontal="left" vertical="center" wrapText="1"/>
    </xf>
    <xf numFmtId="0" fontId="34" fillId="0" borderId="1" xfId="2" applyFont="1" applyBorder="1" applyAlignment="1">
      <alignment vertical="center" wrapText="1"/>
    </xf>
    <xf numFmtId="43" fontId="34" fillId="0" borderId="1" xfId="3" applyFont="1" applyBorder="1" applyAlignment="1">
      <alignment vertical="center" wrapText="1"/>
    </xf>
    <xf numFmtId="43" fontId="3" fillId="0" borderId="1" xfId="3" applyFont="1" applyBorder="1" applyAlignment="1">
      <alignment vertical="center" wrapText="1"/>
    </xf>
    <xf numFmtId="15" fontId="37" fillId="0" borderId="1" xfId="2" applyNumberFormat="1" applyBorder="1" applyAlignment="1">
      <alignment horizontal="right"/>
    </xf>
    <xf numFmtId="0" fontId="32" fillId="0" borderId="1" xfId="2" applyFont="1" applyBorder="1"/>
    <xf numFmtId="26" fontId="37" fillId="0" borderId="1" xfId="3" applyNumberFormat="1" applyFont="1" applyBorder="1" applyAlignment="1"/>
    <xf numFmtId="177" fontId="37" fillId="0" borderId="1" xfId="2" applyNumberFormat="1" applyBorder="1"/>
    <xf numFmtId="26" fontId="0" fillId="0" borderId="0" xfId="0" applyNumberFormat="1"/>
    <xf numFmtId="179" fontId="34" fillId="0" borderId="1" xfId="3" applyNumberFormat="1" applyFont="1" applyBorder="1" applyAlignment="1">
      <alignment vertical="center" wrapText="1"/>
    </xf>
    <xf numFmtId="179" fontId="0" fillId="0" borderId="1" xfId="1" applyNumberFormat="1" applyFont="1" applyBorder="1" applyAlignment="1"/>
    <xf numFmtId="179" fontId="0" fillId="0" borderId="0" xfId="0" applyNumberFormat="1"/>
    <xf numFmtId="179" fontId="32" fillId="0" borderId="1" xfId="3" applyNumberFormat="1" applyFont="1" applyBorder="1" applyAlignment="1"/>
    <xf numFmtId="179" fontId="32" fillId="0" borderId="0" xfId="3" applyNumberFormat="1" applyFont="1" applyAlignment="1"/>
    <xf numFmtId="26" fontId="0" fillId="7" borderId="1" xfId="0" applyNumberFormat="1" applyFill="1" applyBorder="1"/>
    <xf numFmtId="43" fontId="37" fillId="0" borderId="24" xfId="3" applyFont="1" applyBorder="1" applyAlignment="1">
      <alignment horizontal="center" vertical="center"/>
    </xf>
    <xf numFmtId="43" fontId="37" fillId="0" borderId="2" xfId="3" applyFont="1" applyBorder="1" applyAlignment="1">
      <alignment horizontal="center" vertical="center"/>
    </xf>
    <xf numFmtId="43" fontId="37" fillId="0" borderId="27" xfId="3" applyFont="1" applyBorder="1" applyAlignment="1">
      <alignment horizontal="center" vertical="center"/>
    </xf>
    <xf numFmtId="43" fontId="0" fillId="7" borderId="13" xfId="1" applyFont="1" applyFill="1" applyBorder="1" applyAlignment="1">
      <alignment horizontal="center"/>
    </xf>
    <xf numFmtId="43" fontId="0" fillId="7" borderId="14" xfId="1" applyFont="1" applyFill="1" applyBorder="1" applyAlignment="1">
      <alignment horizontal="center"/>
    </xf>
    <xf numFmtId="178" fontId="0" fillId="0" borderId="51" xfId="0" applyNumberFormat="1" applyBorder="1" applyAlignment="1">
      <alignment horizontal="center"/>
    </xf>
    <xf numFmtId="178" fontId="0" fillId="0" borderId="3" xfId="0" applyNumberFormat="1" applyBorder="1" applyAlignment="1">
      <alignment horizontal="center"/>
    </xf>
    <xf numFmtId="178" fontId="0" fillId="0" borderId="33" xfId="0" applyNumberFormat="1" applyBorder="1" applyAlignment="1">
      <alignment horizontal="center"/>
    </xf>
    <xf numFmtId="178" fontId="0" fillId="0" borderId="24" xfId="0" applyNumberFormat="1" applyBorder="1" applyAlignment="1">
      <alignment horizontal="center"/>
    </xf>
    <xf numFmtId="178" fontId="0" fillId="0" borderId="2" xfId="0" applyNumberFormat="1" applyBorder="1" applyAlignment="1">
      <alignment horizontal="center"/>
    </xf>
    <xf numFmtId="178" fontId="0" fillId="0" borderId="14" xfId="0" applyNumberFormat="1" applyBorder="1" applyAlignment="1">
      <alignment horizontal="center"/>
    </xf>
    <xf numFmtId="0" fontId="1" fillId="0" borderId="13" xfId="0" applyFont="1" applyBorder="1" applyAlignment="1">
      <alignment horizontal="right" vertical="center" readingOrder="1"/>
    </xf>
    <xf numFmtId="0" fontId="1" fillId="0" borderId="2" xfId="0" applyFont="1" applyBorder="1" applyAlignment="1">
      <alignment horizontal="right" vertical="center" readingOrder="1"/>
    </xf>
    <xf numFmtId="0" fontId="1" fillId="0" borderId="14" xfId="0" applyFont="1" applyBorder="1" applyAlignment="1">
      <alignment horizontal="right" vertical="center" readingOrder="1"/>
    </xf>
    <xf numFmtId="43" fontId="1" fillId="0" borderId="13" xfId="1" applyFont="1" applyBorder="1" applyAlignment="1">
      <alignment horizontal="right" vertical="center" readingOrder="1"/>
    </xf>
    <xf numFmtId="43" fontId="1" fillId="0" borderId="2" xfId="1" applyFont="1" applyBorder="1" applyAlignment="1">
      <alignment horizontal="right" vertical="center" readingOrder="1"/>
    </xf>
    <xf numFmtId="43" fontId="1" fillId="0" borderId="14" xfId="1" applyFont="1" applyBorder="1" applyAlignment="1">
      <alignment horizontal="right" vertical="center" readingOrder="1"/>
    </xf>
    <xf numFmtId="43" fontId="1" fillId="0" borderId="13" xfId="1" applyFont="1" applyBorder="1" applyAlignment="1">
      <alignment horizontal="center" vertical="center" readingOrder="1"/>
    </xf>
    <xf numFmtId="43" fontId="1" fillId="0" borderId="2" xfId="1" applyFont="1" applyBorder="1" applyAlignment="1">
      <alignment horizontal="center" vertical="center" readingOrder="1"/>
    </xf>
    <xf numFmtId="43" fontId="1" fillId="0" borderId="14" xfId="1" applyFont="1" applyBorder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42" fillId="0" borderId="1" xfId="0" applyFont="1" applyBorder="1"/>
    <xf numFmtId="0" fontId="42" fillId="2" borderId="1" xfId="0" applyFont="1" applyFill="1" applyBorder="1"/>
    <xf numFmtId="14" fontId="32" fillId="0" borderId="1" xfId="0" applyNumberFormat="1" applyFont="1" applyBorder="1"/>
    <xf numFmtId="0" fontId="32" fillId="0" borderId="1" xfId="0" applyFont="1" applyBorder="1" applyAlignment="1">
      <alignment vertical="center"/>
    </xf>
    <xf numFmtId="43" fontId="32" fillId="0" borderId="1" xfId="3" applyFont="1" applyFill="1" applyBorder="1">
      <alignment vertical="center"/>
    </xf>
    <xf numFmtId="43" fontId="32" fillId="0" borderId="1" xfId="0" applyNumberFormat="1" applyFont="1" applyBorder="1"/>
    <xf numFmtId="0" fontId="0" fillId="0" borderId="1" xfId="0" applyFill="1" applyBorder="1"/>
  </cellXfs>
  <cellStyles count="4">
    <cellStyle name="常规" xfId="0" builtinId="0"/>
    <cellStyle name="常规 6" xfId="2" xr:uid="{D5B49532-8956-4823-83DC-6A591BDAACA0}"/>
    <cellStyle name="千位分隔" xfId="1" builtinId="3"/>
    <cellStyle name="千位分隔 2" xfId="3" xr:uid="{FC6CF05D-DBB0-4272-84F1-4C3D6D1D815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5</xdr:col>
      <xdr:colOff>434722</xdr:colOff>
      <xdr:row>29</xdr:row>
      <xdr:rowOff>7681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" y="2987040"/>
          <a:ext cx="4404742" cy="708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workbookViewId="0">
      <selection activeCell="A32" sqref="A32"/>
    </sheetView>
  </sheetViews>
  <sheetFormatPr defaultRowHeight="14.25" x14ac:dyDescent="0.2"/>
  <cols>
    <col min="1" max="1" width="15.125" bestFit="1" customWidth="1"/>
    <col min="2" max="2" width="19.625" customWidth="1"/>
    <col min="3" max="3" width="18.25" style="379" bestFit="1" customWidth="1"/>
    <col min="4" max="4" width="17.25" style="379" customWidth="1"/>
    <col min="5" max="5" width="14.125" style="379" bestFit="1" customWidth="1"/>
    <col min="6" max="6" width="20.25" customWidth="1"/>
    <col min="7" max="7" width="17" customWidth="1"/>
    <col min="8" max="8" width="9.75" style="19" customWidth="1"/>
    <col min="10" max="10" width="11.875" customWidth="1"/>
    <col min="11" max="11" width="17" customWidth="1"/>
    <col min="14" max="14" width="16.5" customWidth="1"/>
  </cols>
  <sheetData>
    <row r="1" spans="1:13" x14ac:dyDescent="0.2">
      <c r="A1" s="3" t="s">
        <v>658</v>
      </c>
      <c r="B1" s="6" t="s">
        <v>88</v>
      </c>
      <c r="C1" s="388" t="s">
        <v>89</v>
      </c>
      <c r="D1" s="388" t="s">
        <v>90</v>
      </c>
      <c r="E1" s="388" t="s">
        <v>695</v>
      </c>
      <c r="F1" s="6"/>
      <c r="G1" s="6"/>
      <c r="H1" s="17"/>
      <c r="I1" s="6"/>
      <c r="J1" s="6"/>
      <c r="K1" s="6"/>
      <c r="L1" s="6"/>
    </row>
    <row r="2" spans="1:13" x14ac:dyDescent="0.2">
      <c r="A2" s="3" t="s">
        <v>659</v>
      </c>
      <c r="B2" s="3" t="s">
        <v>787</v>
      </c>
      <c r="C2" s="376">
        <v>506746.67</v>
      </c>
      <c r="D2" s="376">
        <v>506746.67</v>
      </c>
      <c r="E2" s="376">
        <f>C2-D2</f>
        <v>0</v>
      </c>
      <c r="F2" s="3"/>
      <c r="G2" s="3"/>
      <c r="H2" s="18"/>
      <c r="I2" s="3"/>
      <c r="J2" s="3"/>
      <c r="K2" s="3"/>
      <c r="L2" s="3"/>
      <c r="M2" t="s">
        <v>137</v>
      </c>
    </row>
    <row r="3" spans="1:13" x14ac:dyDescent="0.2">
      <c r="A3" s="3" t="s">
        <v>659</v>
      </c>
      <c r="B3" s="3" t="s">
        <v>786</v>
      </c>
      <c r="C3" s="376">
        <v>148883.35</v>
      </c>
      <c r="D3" s="376">
        <v>148883.35</v>
      </c>
      <c r="E3" s="376">
        <f>C3-D3</f>
        <v>0</v>
      </c>
      <c r="F3" s="3"/>
      <c r="G3" s="3"/>
      <c r="H3" s="18"/>
      <c r="I3" s="3"/>
      <c r="J3" s="3"/>
      <c r="K3" s="3"/>
      <c r="L3" s="3"/>
      <c r="M3" t="s">
        <v>137</v>
      </c>
    </row>
    <row r="4" spans="1:13" x14ac:dyDescent="0.2">
      <c r="A4" s="3" t="s">
        <v>659</v>
      </c>
      <c r="B4" s="3" t="s">
        <v>177</v>
      </c>
      <c r="C4" s="376">
        <v>715690.44</v>
      </c>
      <c r="D4" s="376">
        <v>715690.44000000006</v>
      </c>
      <c r="E4" s="376">
        <f>C4-D4</f>
        <v>0</v>
      </c>
      <c r="F4" s="3"/>
      <c r="G4" s="3"/>
      <c r="H4" s="18"/>
      <c r="I4" s="3"/>
      <c r="J4" s="3"/>
      <c r="K4" s="3"/>
      <c r="L4" s="3"/>
    </row>
    <row r="5" spans="1:13" x14ac:dyDescent="0.2">
      <c r="A5" s="3" t="s">
        <v>659</v>
      </c>
      <c r="B5" s="3" t="s">
        <v>796</v>
      </c>
      <c r="C5" s="376">
        <v>133194.59</v>
      </c>
      <c r="D5" s="376">
        <v>133194.59</v>
      </c>
      <c r="E5" s="376">
        <f>C5-D5</f>
        <v>0</v>
      </c>
      <c r="F5" s="3"/>
      <c r="G5" s="3"/>
      <c r="H5" s="18"/>
      <c r="I5" s="3"/>
      <c r="J5" s="3"/>
      <c r="K5" s="3"/>
      <c r="L5" s="3"/>
    </row>
    <row r="6" spans="1:13" x14ac:dyDescent="0.2">
      <c r="A6" s="3" t="s">
        <v>659</v>
      </c>
      <c r="B6" s="3" t="s">
        <v>126</v>
      </c>
      <c r="C6" s="376">
        <v>308722.71999999997</v>
      </c>
      <c r="D6" s="376">
        <v>308722.71999999997</v>
      </c>
      <c r="E6" s="376">
        <f>C6-D6</f>
        <v>0</v>
      </c>
      <c r="F6" s="3"/>
      <c r="G6" s="3"/>
      <c r="H6" s="18"/>
      <c r="I6" s="3"/>
      <c r="J6" s="3"/>
      <c r="K6" s="3"/>
      <c r="L6" s="3"/>
    </row>
    <row r="7" spans="1:13" ht="15" thickBot="1" x14ac:dyDescent="0.25">
      <c r="A7" s="3" t="s">
        <v>659</v>
      </c>
      <c r="B7" s="3" t="s">
        <v>810</v>
      </c>
      <c r="C7" s="376">
        <f>'TRULY CREATIVITY LIMITED'!F92</f>
        <v>706438.66</v>
      </c>
      <c r="D7" s="376">
        <f>'TRULY CREATIVITY LIMITED'!I92</f>
        <v>706438.66</v>
      </c>
      <c r="E7" s="418">
        <f t="shared" ref="E7:E11" si="0">C7-D7</f>
        <v>0</v>
      </c>
      <c r="F7" s="3"/>
      <c r="G7" s="3"/>
      <c r="H7" s="18"/>
      <c r="I7" s="3"/>
      <c r="J7" s="3"/>
      <c r="K7" s="3"/>
      <c r="L7" s="3"/>
    </row>
    <row r="8" spans="1:13" ht="15" thickBot="1" x14ac:dyDescent="0.25">
      <c r="A8" s="6" t="s">
        <v>660</v>
      </c>
      <c r="B8" s="281" t="s">
        <v>923</v>
      </c>
      <c r="C8" s="420">
        <f>FUZHOU2022!G89</f>
        <v>113838.76000000001</v>
      </c>
      <c r="D8" s="420">
        <f>FUZHOU2022!J89</f>
        <v>113838.76000000001</v>
      </c>
      <c r="E8" s="420">
        <f t="shared" si="0"/>
        <v>0</v>
      </c>
      <c r="F8" s="3"/>
      <c r="G8" s="3"/>
      <c r="H8" s="18"/>
      <c r="I8" s="3"/>
      <c r="J8" s="3"/>
      <c r="K8" s="3"/>
      <c r="L8" s="3"/>
    </row>
    <row r="9" spans="1:13" x14ac:dyDescent="0.2">
      <c r="A9" s="6" t="s">
        <v>641</v>
      </c>
      <c r="B9" s="281" t="s">
        <v>924</v>
      </c>
      <c r="C9" s="420">
        <f>'FUZHOU USLINK2023'!F7</f>
        <v>121756.56</v>
      </c>
      <c r="D9" s="420">
        <f>'FUZHOU USLINK2023'!J7</f>
        <v>61756.56</v>
      </c>
      <c r="E9" s="420">
        <f t="shared" si="0"/>
        <v>60000</v>
      </c>
      <c r="F9" s="3"/>
      <c r="G9" s="3"/>
      <c r="H9" s="18"/>
      <c r="I9" s="3"/>
      <c r="J9" s="3"/>
      <c r="K9" s="3"/>
      <c r="L9" s="3"/>
    </row>
    <row r="10" spans="1:13" x14ac:dyDescent="0.2">
      <c r="A10" s="6" t="s">
        <v>641</v>
      </c>
      <c r="B10" s="277" t="s">
        <v>799</v>
      </c>
      <c r="C10" s="420">
        <f>'HK USLINK'!G17</f>
        <v>502593.88999999996</v>
      </c>
      <c r="D10" s="420">
        <f>'HK USLINK'!K17</f>
        <v>362952.84411000001</v>
      </c>
      <c r="E10" s="420">
        <f>C10-D10</f>
        <v>139641.04588999995</v>
      </c>
      <c r="F10" s="3"/>
      <c r="G10" s="3"/>
      <c r="H10" s="18"/>
      <c r="I10" s="3"/>
      <c r="J10" s="3"/>
      <c r="K10" s="3"/>
      <c r="L10" s="3"/>
    </row>
    <row r="11" spans="1:13" x14ac:dyDescent="0.2">
      <c r="A11" s="559" t="s">
        <v>641</v>
      </c>
      <c r="B11" s="559" t="s">
        <v>775</v>
      </c>
      <c r="C11" s="425">
        <f>ESP!C31</f>
        <v>119907.49</v>
      </c>
      <c r="D11" s="425">
        <f>ESP!E31</f>
        <v>24314.73</v>
      </c>
      <c r="E11" s="425">
        <f t="shared" si="0"/>
        <v>95592.760000000009</v>
      </c>
      <c r="F11" s="3"/>
      <c r="G11" s="3"/>
      <c r="H11" s="18"/>
      <c r="I11" s="3"/>
      <c r="J11" s="3"/>
      <c r="K11" s="3"/>
      <c r="L11" s="3"/>
    </row>
    <row r="12" spans="1:13" x14ac:dyDescent="0.2">
      <c r="A12" s="3"/>
      <c r="B12" s="3"/>
      <c r="C12" s="376"/>
      <c r="D12" s="376"/>
      <c r="E12" s="376"/>
      <c r="F12" s="3"/>
      <c r="G12" s="3"/>
      <c r="H12" s="18"/>
      <c r="I12" s="3"/>
      <c r="J12" s="3"/>
      <c r="K12" s="3"/>
      <c r="L12" s="3"/>
    </row>
    <row r="18" spans="1:5" hidden="1" x14ac:dyDescent="0.2">
      <c r="A18" s="3"/>
      <c r="B18" s="3" t="s">
        <v>793</v>
      </c>
      <c r="C18" s="376" t="s">
        <v>792</v>
      </c>
      <c r="D18" s="376" t="s">
        <v>791</v>
      </c>
    </row>
    <row r="19" spans="1:5" ht="71.25" hidden="1" x14ac:dyDescent="0.2">
      <c r="A19" s="415">
        <f>148883.35/125549.46</f>
        <v>1.1858541645659009</v>
      </c>
      <c r="B19" s="416">
        <f>B23-B20-B21-B22</f>
        <v>125549.46000000002</v>
      </c>
      <c r="C19" s="376">
        <v>121092.59861732411</v>
      </c>
      <c r="D19" s="393" t="s">
        <v>794</v>
      </c>
      <c r="E19" s="414"/>
    </row>
    <row r="20" spans="1:5" hidden="1" x14ac:dyDescent="0.2">
      <c r="A20" s="3" t="s">
        <v>795</v>
      </c>
      <c r="B20" s="416">
        <f t="shared" ref="B20:B21" si="1">C20</f>
        <v>48297.27</v>
      </c>
      <c r="C20" s="376">
        <v>48297.27</v>
      </c>
      <c r="D20" s="417" t="s">
        <v>788</v>
      </c>
    </row>
    <row r="21" spans="1:5" hidden="1" x14ac:dyDescent="0.2">
      <c r="A21" s="3"/>
      <c r="B21" s="416">
        <f t="shared" si="1"/>
        <v>48212.25</v>
      </c>
      <c r="C21" s="376">
        <v>48212.25</v>
      </c>
      <c r="D21" s="417" t="s">
        <v>789</v>
      </c>
    </row>
    <row r="22" spans="1:5" hidden="1" x14ac:dyDescent="0.2">
      <c r="A22" s="3"/>
      <c r="B22" s="416">
        <f>C22</f>
        <v>53785.03</v>
      </c>
      <c r="C22" s="376">
        <v>53785.03</v>
      </c>
      <c r="D22" s="417" t="s">
        <v>790</v>
      </c>
    </row>
    <row r="23" spans="1:5" hidden="1" x14ac:dyDescent="0.2">
      <c r="A23" s="3"/>
      <c r="B23" s="376">
        <v>275844.01</v>
      </c>
      <c r="C23" s="376">
        <v>271387.14861732407</v>
      </c>
      <c r="D23" s="417"/>
    </row>
    <row r="24" spans="1:5" hidden="1" x14ac:dyDescent="0.2"/>
    <row r="25" spans="1:5" hidden="1" x14ac:dyDescent="0.2"/>
    <row r="26" spans="1:5" hidden="1" x14ac:dyDescent="0.2"/>
    <row r="27" spans="1:5" s="16" customFormat="1" hidden="1" x14ac:dyDescent="0.2">
      <c r="C27" s="389"/>
      <c r="D27" s="389"/>
      <c r="E27" s="389"/>
    </row>
    <row r="33" spans="3:5" s="20" customFormat="1" x14ac:dyDescent="0.2">
      <c r="C33" s="390"/>
      <c r="D33" s="390"/>
      <c r="E33" s="390"/>
    </row>
  </sheetData>
  <autoFilter ref="A1:M1" xr:uid="{00000000-0009-0000-0000-000000000000}"/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"/>
  <sheetViews>
    <sheetView workbookViewId="0">
      <selection activeCell="D24" sqref="D24"/>
    </sheetView>
  </sheetViews>
  <sheetFormatPr defaultRowHeight="14.25" x14ac:dyDescent="0.2"/>
  <cols>
    <col min="1" max="1" width="10.25" customWidth="1"/>
    <col min="2" max="2" width="12" customWidth="1"/>
    <col min="3" max="3" width="15.875" customWidth="1"/>
    <col min="4" max="4" width="28.25" customWidth="1"/>
    <col min="5" max="5" width="17.875" customWidth="1"/>
    <col min="6" max="6" width="7.875" customWidth="1"/>
    <col min="7" max="7" width="9.5" style="19" bestFit="1" customWidth="1"/>
    <col min="8" max="8" width="6.5" customWidth="1"/>
    <col min="9" max="9" width="9.5" style="68" bestFit="1" customWidth="1"/>
    <col min="10" max="10" width="10.375" customWidth="1"/>
    <col min="11" max="11" width="12.375" customWidth="1"/>
    <col min="12" max="12" width="5.5" customWidth="1"/>
    <col min="13" max="13" width="21.875" style="19" customWidth="1"/>
  </cols>
  <sheetData>
    <row r="1" spans="1:17" ht="28.5" x14ac:dyDescent="0.2">
      <c r="A1" s="216" t="s">
        <v>642</v>
      </c>
      <c r="B1" s="38" t="s">
        <v>17</v>
      </c>
      <c r="C1" s="38" t="s">
        <v>18</v>
      </c>
      <c r="D1" s="282" t="s">
        <v>615</v>
      </c>
      <c r="E1" s="39" t="s">
        <v>56</v>
      </c>
      <c r="F1" s="307" t="s">
        <v>461</v>
      </c>
      <c r="G1" s="307" t="s">
        <v>460</v>
      </c>
      <c r="H1" s="308" t="s">
        <v>196</v>
      </c>
      <c r="I1" s="193" t="s">
        <v>462</v>
      </c>
      <c r="J1" s="193" t="s">
        <v>463</v>
      </c>
      <c r="K1" s="38" t="s">
        <v>86</v>
      </c>
      <c r="L1" s="184" t="s">
        <v>197</v>
      </c>
      <c r="M1" s="184" t="s">
        <v>198</v>
      </c>
      <c r="N1" s="256" t="s">
        <v>85</v>
      </c>
      <c r="O1" s="144" t="s">
        <v>556</v>
      </c>
      <c r="P1" s="144" t="s">
        <v>647</v>
      </c>
      <c r="Q1" s="323"/>
    </row>
    <row r="4" spans="1:17" x14ac:dyDescent="0.2">
      <c r="A4" s="309" t="s">
        <v>654</v>
      </c>
      <c r="B4" s="3" t="s">
        <v>652</v>
      </c>
      <c r="C4" s="3" t="s">
        <v>653</v>
      </c>
      <c r="D4" s="3" t="s">
        <v>655</v>
      </c>
      <c r="E4" s="3" t="s">
        <v>702</v>
      </c>
      <c r="F4" s="3"/>
      <c r="G4" s="59">
        <v>5600</v>
      </c>
      <c r="H4" s="3" t="s">
        <v>656</v>
      </c>
      <c r="I4" s="66"/>
      <c r="J4" s="59">
        <v>5600</v>
      </c>
      <c r="K4" s="3" t="s">
        <v>707</v>
      </c>
      <c r="L4" s="3"/>
      <c r="M4" s="18" t="s">
        <v>701</v>
      </c>
      <c r="N4" s="3">
        <v>5989.2</v>
      </c>
      <c r="O4" s="3" t="s">
        <v>708</v>
      </c>
      <c r="P4" s="3"/>
    </row>
    <row r="5" spans="1:17" x14ac:dyDescent="0.2">
      <c r="A5" s="3"/>
      <c r="B5" s="3"/>
      <c r="C5" s="3"/>
      <c r="D5" s="3"/>
      <c r="E5" s="3"/>
      <c r="F5" s="3"/>
      <c r="G5" s="18"/>
      <c r="H5" s="3"/>
      <c r="I5" s="66"/>
      <c r="J5" s="3"/>
      <c r="K5" s="3"/>
      <c r="L5" s="3"/>
      <c r="M5" s="18"/>
      <c r="N5" s="3"/>
      <c r="O5" s="3"/>
      <c r="P5" s="3"/>
    </row>
  </sheetData>
  <phoneticPr fontId="7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2"/>
  <sheetViews>
    <sheetView workbookViewId="0">
      <selection activeCell="I27" sqref="I27"/>
    </sheetView>
  </sheetViews>
  <sheetFormatPr defaultRowHeight="14.25" x14ac:dyDescent="0.2"/>
  <cols>
    <col min="1" max="1" width="10.375" customWidth="1"/>
    <col min="2" max="2" width="17" customWidth="1"/>
    <col min="3" max="4" width="16" customWidth="1"/>
    <col min="6" max="6" width="10.625" customWidth="1"/>
  </cols>
  <sheetData>
    <row r="1" spans="1:14" ht="29.25" thickBot="1" x14ac:dyDescent="0.25">
      <c r="A1" s="179" t="s">
        <v>17</v>
      </c>
      <c r="B1" s="179" t="s">
        <v>18</v>
      </c>
      <c r="C1" s="180" t="s">
        <v>194</v>
      </c>
      <c r="D1" s="181" t="s">
        <v>56</v>
      </c>
      <c r="E1" s="179" t="s">
        <v>195</v>
      </c>
      <c r="F1" s="225" t="s">
        <v>461</v>
      </c>
      <c r="G1" s="182" t="s">
        <v>460</v>
      </c>
      <c r="H1" s="179" t="s">
        <v>196</v>
      </c>
      <c r="I1" s="224" t="s">
        <v>462</v>
      </c>
      <c r="J1" s="183" t="s">
        <v>463</v>
      </c>
      <c r="K1" s="184" t="s">
        <v>86</v>
      </c>
      <c r="L1" s="184" t="s">
        <v>546</v>
      </c>
      <c r="M1" s="184" t="s">
        <v>547</v>
      </c>
      <c r="N1" s="184"/>
    </row>
    <row r="2" spans="1:14" x14ac:dyDescent="0.2">
      <c r="A2" s="231" t="s">
        <v>538</v>
      </c>
      <c r="B2" s="74" t="s">
        <v>545</v>
      </c>
      <c r="C2" s="75" t="s">
        <v>539</v>
      </c>
      <c r="D2" s="74"/>
      <c r="E2" s="76" t="s">
        <v>202</v>
      </c>
      <c r="F2" s="76">
        <v>118506.45</v>
      </c>
      <c r="G2" s="74"/>
      <c r="H2" s="74" t="s">
        <v>540</v>
      </c>
      <c r="I2" s="217"/>
      <c r="J2" s="77"/>
      <c r="K2" s="76"/>
      <c r="L2" s="76"/>
      <c r="M2" s="76"/>
      <c r="N2" s="78"/>
    </row>
    <row r="3" spans="1:14" x14ac:dyDescent="0.2">
      <c r="A3" s="240"/>
      <c r="B3" s="234"/>
      <c r="C3" s="95"/>
      <c r="D3" s="234"/>
      <c r="E3" s="71"/>
      <c r="F3" s="71"/>
      <c r="G3" s="234"/>
      <c r="H3" s="234"/>
      <c r="I3" s="235"/>
      <c r="J3" s="73"/>
      <c r="K3" s="71"/>
      <c r="L3" s="71"/>
      <c r="M3" s="71"/>
      <c r="N3" s="151"/>
    </row>
    <row r="4" spans="1:14" x14ac:dyDescent="0.2">
      <c r="A4" s="79"/>
      <c r="B4" s="40"/>
      <c r="C4" s="36"/>
      <c r="D4" s="33"/>
      <c r="E4" s="3"/>
      <c r="F4" s="3"/>
      <c r="G4" s="33"/>
      <c r="H4" s="33"/>
      <c r="I4" s="218"/>
      <c r="J4" s="66"/>
      <c r="K4" s="3"/>
      <c r="L4" s="3"/>
      <c r="M4" s="3"/>
      <c r="N4" s="80"/>
    </row>
    <row r="5" spans="1:14" ht="15" thickBot="1" x14ac:dyDescent="0.25">
      <c r="A5" s="81"/>
      <c r="B5" s="236"/>
      <c r="C5" s="83"/>
      <c r="D5" s="82"/>
      <c r="E5" s="84"/>
      <c r="F5" s="84"/>
      <c r="G5" s="82"/>
      <c r="H5" s="82"/>
      <c r="I5" s="220"/>
      <c r="J5" s="85"/>
      <c r="K5" s="84"/>
      <c r="L5" s="84"/>
      <c r="M5" s="84"/>
      <c r="N5" s="86"/>
    </row>
    <row r="6" spans="1:14" x14ac:dyDescent="0.2">
      <c r="A6" s="237"/>
      <c r="B6" s="238"/>
      <c r="C6" s="158"/>
      <c r="D6" s="90"/>
      <c r="E6" s="91"/>
      <c r="F6" s="91"/>
      <c r="G6" s="90"/>
      <c r="H6" s="90"/>
      <c r="I6" s="239"/>
      <c r="J6" s="93"/>
      <c r="K6" s="91"/>
      <c r="L6" s="91"/>
      <c r="M6" s="91"/>
      <c r="N6" s="118"/>
    </row>
    <row r="7" spans="1:14" ht="15" thickBot="1" x14ac:dyDescent="0.25">
      <c r="A7" s="232"/>
      <c r="B7" s="233"/>
      <c r="C7" s="95"/>
      <c r="D7" s="234"/>
      <c r="E7" s="71"/>
      <c r="F7" s="71"/>
      <c r="G7" s="234"/>
      <c r="H7" s="234"/>
      <c r="I7" s="235"/>
      <c r="J7" s="73"/>
      <c r="K7" s="71"/>
      <c r="L7" s="71"/>
      <c r="M7" s="71"/>
      <c r="N7" s="71"/>
    </row>
    <row r="8" spans="1:14" x14ac:dyDescent="0.2">
      <c r="A8" s="231" t="s">
        <v>542</v>
      </c>
      <c r="B8" s="74" t="s">
        <v>541</v>
      </c>
      <c r="C8" s="75" t="s">
        <v>539</v>
      </c>
      <c r="D8" s="74"/>
      <c r="E8" s="76" t="s">
        <v>202</v>
      </c>
      <c r="F8" s="76">
        <v>200800.38</v>
      </c>
      <c r="G8" s="74"/>
      <c r="H8" s="74" t="s">
        <v>550</v>
      </c>
      <c r="I8" s="217"/>
      <c r="J8" s="77"/>
      <c r="K8" s="76"/>
      <c r="L8" s="76"/>
      <c r="M8" s="76"/>
      <c r="N8" s="78"/>
    </row>
    <row r="9" spans="1:14" x14ac:dyDescent="0.2">
      <c r="A9" s="240"/>
      <c r="B9" s="234"/>
      <c r="C9" s="95"/>
      <c r="D9" s="234"/>
      <c r="E9" s="71"/>
      <c r="F9" s="71"/>
      <c r="G9" s="234"/>
      <c r="H9" s="234"/>
      <c r="I9" s="235"/>
      <c r="J9" s="73"/>
      <c r="K9" s="71"/>
      <c r="L9" s="71"/>
      <c r="M9" s="71"/>
      <c r="N9" s="151"/>
    </row>
    <row r="10" spans="1:14" x14ac:dyDescent="0.2">
      <c r="A10" s="240"/>
      <c r="B10" s="234"/>
      <c r="C10" s="95"/>
      <c r="D10" s="234"/>
      <c r="E10" s="71"/>
      <c r="F10" s="71"/>
      <c r="G10" s="234"/>
      <c r="H10" s="234"/>
      <c r="I10" s="235"/>
      <c r="J10" s="73"/>
      <c r="K10" s="71"/>
      <c r="L10" s="71"/>
      <c r="M10" s="71"/>
      <c r="N10" s="151"/>
    </row>
    <row r="11" spans="1:14" ht="15" thickBot="1" x14ac:dyDescent="0.25">
      <c r="A11" s="241"/>
      <c r="B11" s="242"/>
      <c r="C11" s="129"/>
      <c r="D11" s="242"/>
      <c r="E11" s="127"/>
      <c r="F11" s="127"/>
      <c r="G11" s="242"/>
      <c r="H11" s="242"/>
      <c r="I11" s="243"/>
      <c r="J11" s="131"/>
      <c r="K11" s="127"/>
      <c r="L11" s="127"/>
      <c r="M11" s="127"/>
      <c r="N11" s="132"/>
    </row>
    <row r="12" spans="1:14" ht="15" thickBot="1" x14ac:dyDescent="0.25">
      <c r="A12" s="244"/>
      <c r="B12" s="90"/>
      <c r="C12" s="158"/>
      <c r="D12" s="90"/>
      <c r="E12" s="91"/>
      <c r="F12" s="91"/>
      <c r="G12" s="90"/>
      <c r="H12" s="90"/>
      <c r="I12" s="239"/>
      <c r="J12" s="93"/>
      <c r="K12" s="91"/>
      <c r="L12" s="91"/>
      <c r="M12" s="91"/>
      <c r="N12" s="245"/>
    </row>
    <row r="13" spans="1:14" x14ac:dyDescent="0.2">
      <c r="A13" s="246" t="s">
        <v>548</v>
      </c>
      <c r="B13" s="74" t="s">
        <v>549</v>
      </c>
      <c r="C13" s="75" t="s">
        <v>539</v>
      </c>
      <c r="D13" s="74"/>
      <c r="E13" s="76" t="s">
        <v>202</v>
      </c>
      <c r="F13" s="76">
        <v>204707.86</v>
      </c>
      <c r="G13" s="74"/>
      <c r="H13" s="74" t="s">
        <v>551</v>
      </c>
      <c r="I13" s="217"/>
      <c r="J13" s="77"/>
      <c r="K13" s="76"/>
      <c r="L13" s="76"/>
      <c r="M13" s="76"/>
      <c r="N13" s="78"/>
    </row>
    <row r="14" spans="1:14" x14ac:dyDescent="0.2">
      <c r="A14" s="79"/>
      <c r="B14" s="33"/>
      <c r="C14" s="36"/>
      <c r="D14" s="33"/>
      <c r="E14" s="3"/>
      <c r="F14" s="3"/>
      <c r="G14" s="33"/>
      <c r="H14" s="33"/>
      <c r="I14" s="218"/>
      <c r="J14" s="66"/>
      <c r="K14" s="3"/>
      <c r="L14" s="3"/>
      <c r="M14" s="3"/>
      <c r="N14" s="80"/>
    </row>
    <row r="15" spans="1:14" x14ac:dyDescent="0.2">
      <c r="A15" s="79"/>
      <c r="B15" s="33"/>
      <c r="C15" s="36"/>
      <c r="D15" s="33"/>
      <c r="E15" s="3"/>
      <c r="F15" s="3"/>
      <c r="G15" s="33"/>
      <c r="H15" s="33"/>
      <c r="I15" s="218"/>
      <c r="J15" s="66"/>
      <c r="K15" s="3"/>
      <c r="L15" s="3"/>
      <c r="M15" s="3"/>
      <c r="N15" s="80"/>
    </row>
    <row r="16" spans="1:14" ht="15" thickBot="1" x14ac:dyDescent="0.25">
      <c r="A16" s="81"/>
      <c r="B16" s="82"/>
      <c r="C16" s="83"/>
      <c r="D16" s="82"/>
      <c r="E16" s="84"/>
      <c r="F16" s="84"/>
      <c r="G16" s="82"/>
      <c r="H16" s="82"/>
      <c r="I16" s="220"/>
      <c r="J16" s="85"/>
      <c r="K16" s="84"/>
      <c r="L16" s="84"/>
      <c r="M16" s="84"/>
      <c r="N16" s="86"/>
    </row>
    <row r="17" spans="1:14" ht="15" thickBot="1" x14ac:dyDescent="0.25">
      <c r="A17" s="237"/>
      <c r="B17" s="90"/>
      <c r="C17" s="158"/>
      <c r="D17" s="90"/>
      <c r="E17" s="91"/>
      <c r="F17" s="91"/>
      <c r="G17" s="90"/>
      <c r="H17" s="90"/>
      <c r="I17" s="239"/>
      <c r="J17" s="93"/>
      <c r="K17" s="91"/>
      <c r="L17" s="91"/>
      <c r="M17" s="91"/>
      <c r="N17" s="245"/>
    </row>
    <row r="18" spans="1:14" ht="15" thickBot="1" x14ac:dyDescent="0.25">
      <c r="A18" s="247"/>
      <c r="B18" s="248"/>
      <c r="C18" s="249"/>
      <c r="D18" s="248"/>
      <c r="E18" s="250" t="s">
        <v>552</v>
      </c>
      <c r="F18" s="250">
        <f>SUM(F2:F17)</f>
        <v>524014.69</v>
      </c>
      <c r="G18" s="248"/>
      <c r="H18" s="248"/>
      <c r="I18" s="251">
        <f>SUM(I2:I17)</f>
        <v>0</v>
      </c>
      <c r="J18" s="251"/>
      <c r="K18" s="250"/>
      <c r="L18" s="250"/>
      <c r="M18" s="250"/>
      <c r="N18" s="252"/>
    </row>
    <row r="31" spans="1:14" x14ac:dyDescent="0.2">
      <c r="B31" t="s">
        <v>543</v>
      </c>
    </row>
    <row r="32" spans="1:14" x14ac:dyDescent="0.2">
      <c r="B32" t="s">
        <v>544</v>
      </c>
    </row>
  </sheetData>
  <phoneticPr fontId="7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9"/>
  <sheetViews>
    <sheetView workbookViewId="0">
      <selection activeCell="E4" sqref="E4"/>
    </sheetView>
  </sheetViews>
  <sheetFormatPr defaultRowHeight="14.25" x14ac:dyDescent="0.2"/>
  <cols>
    <col min="1" max="1" width="11.875" customWidth="1"/>
    <col min="2" max="2" width="15.625" customWidth="1"/>
    <col min="3" max="3" width="13.25" style="25" customWidth="1"/>
    <col min="4" max="4" width="15.75" style="25" customWidth="1"/>
    <col min="5" max="5" width="37" customWidth="1"/>
    <col min="9" max="9" width="38.5" customWidth="1"/>
    <col min="10" max="10" width="14.625" customWidth="1"/>
  </cols>
  <sheetData>
    <row r="2" spans="1:10" ht="15" thickBot="1" x14ac:dyDescent="0.25"/>
    <row r="3" spans="1:10" ht="19.149999999999999" customHeight="1" x14ac:dyDescent="0.2">
      <c r="A3" t="s">
        <v>141</v>
      </c>
      <c r="B3" t="s">
        <v>132</v>
      </c>
      <c r="C3" s="25">
        <v>9070.5499999999993</v>
      </c>
      <c r="E3" t="s">
        <v>149</v>
      </c>
      <c r="G3" s="26">
        <v>9070.5499999999993</v>
      </c>
      <c r="H3" s="27" t="s">
        <v>164</v>
      </c>
      <c r="I3" s="28" t="s">
        <v>163</v>
      </c>
      <c r="J3" s="29">
        <v>10136.870000000001</v>
      </c>
    </row>
    <row r="4" spans="1:10" x14ac:dyDescent="0.2">
      <c r="A4" t="s">
        <v>142</v>
      </c>
      <c r="B4" t="s">
        <v>143</v>
      </c>
      <c r="C4" s="25" t="s">
        <v>154</v>
      </c>
      <c r="E4" t="s">
        <v>148</v>
      </c>
    </row>
    <row r="5" spans="1:10" x14ac:dyDescent="0.2">
      <c r="A5" t="s">
        <v>144</v>
      </c>
      <c r="B5" t="s">
        <v>132</v>
      </c>
      <c r="C5" s="25" t="s">
        <v>145</v>
      </c>
      <c r="E5" t="s">
        <v>166</v>
      </c>
    </row>
    <row r="6" spans="1:10" x14ac:dyDescent="0.2">
      <c r="A6" t="s">
        <v>146</v>
      </c>
      <c r="B6" t="s">
        <v>132</v>
      </c>
      <c r="C6" s="25" t="s">
        <v>152</v>
      </c>
      <c r="E6" t="s">
        <v>149</v>
      </c>
    </row>
    <row r="7" spans="1:10" x14ac:dyDescent="0.2">
      <c r="A7" t="s">
        <v>151</v>
      </c>
      <c r="B7" t="s">
        <v>132</v>
      </c>
      <c r="C7" s="25" t="s">
        <v>153</v>
      </c>
      <c r="E7" t="s">
        <v>155</v>
      </c>
    </row>
    <row r="8" spans="1:10" x14ac:dyDescent="0.2">
      <c r="A8" t="s">
        <v>156</v>
      </c>
      <c r="B8" t="s">
        <v>132</v>
      </c>
      <c r="C8" s="25" t="s">
        <v>157</v>
      </c>
      <c r="E8" t="s">
        <v>150</v>
      </c>
    </row>
    <row r="9" spans="1:10" x14ac:dyDescent="0.2">
      <c r="A9" t="s">
        <v>158</v>
      </c>
      <c r="B9" t="s">
        <v>132</v>
      </c>
      <c r="C9" s="25" t="s">
        <v>159</v>
      </c>
      <c r="E9" t="s">
        <v>147</v>
      </c>
    </row>
  </sheetData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25" x14ac:dyDescent="0.2"/>
  <sheetData/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2F85-2146-4505-B17E-395124BAA0D5}">
  <dimension ref="A1:H3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5" sqref="D35"/>
    </sheetView>
  </sheetViews>
  <sheetFormatPr defaultRowHeight="14.25" x14ac:dyDescent="0.2"/>
  <cols>
    <col min="1" max="1" width="13.875" customWidth="1"/>
    <col min="2" max="2" width="16.625" bestFit="1" customWidth="1"/>
    <col min="3" max="3" width="11.375" bestFit="1" customWidth="1"/>
    <col min="4" max="4" width="11.625" bestFit="1" customWidth="1"/>
    <col min="5" max="5" width="10.5" customWidth="1"/>
    <col min="6" max="7" width="11.625" bestFit="1" customWidth="1"/>
    <col min="8" max="8" width="38.75" customWidth="1"/>
  </cols>
  <sheetData>
    <row r="1" spans="1:8" x14ac:dyDescent="0.2">
      <c r="A1" s="3" t="s">
        <v>901</v>
      </c>
      <c r="B1" s="3" t="s">
        <v>791</v>
      </c>
      <c r="C1" s="3" t="s">
        <v>902</v>
      </c>
      <c r="D1" s="3" t="s">
        <v>903</v>
      </c>
      <c r="E1" s="3" t="s">
        <v>918</v>
      </c>
      <c r="F1" s="3" t="s">
        <v>919</v>
      </c>
      <c r="G1" s="3" t="s">
        <v>766</v>
      </c>
      <c r="H1" s="3" t="s">
        <v>917</v>
      </c>
    </row>
    <row r="2" spans="1:8" x14ac:dyDescent="0.2">
      <c r="A2" s="358">
        <v>45043</v>
      </c>
      <c r="B2" s="44" t="s">
        <v>896</v>
      </c>
      <c r="C2" s="511">
        <v>4946.87</v>
      </c>
      <c r="D2" s="358">
        <f>A2+60</f>
        <v>45103</v>
      </c>
      <c r="E2" s="358"/>
      <c r="F2" s="358"/>
      <c r="G2" s="416">
        <f>C2-E2</f>
        <v>4946.87</v>
      </c>
      <c r="H2" s="144" t="s">
        <v>885</v>
      </c>
    </row>
    <row r="3" spans="1:8" ht="28.5" x14ac:dyDescent="0.2">
      <c r="A3" s="358">
        <v>45076</v>
      </c>
      <c r="B3" s="44" t="s">
        <v>897</v>
      </c>
      <c r="C3" s="511">
        <v>-30.25</v>
      </c>
      <c r="D3" s="358">
        <f t="shared" ref="D3:D10" si="0">A3+60</f>
        <v>45136</v>
      </c>
      <c r="E3" s="358"/>
      <c r="F3" s="358"/>
      <c r="G3" s="416">
        <f t="shared" ref="G3:G22" si="1">C3-E3</f>
        <v>-30.25</v>
      </c>
      <c r="H3" s="144" t="s">
        <v>915</v>
      </c>
    </row>
    <row r="4" spans="1:8" x14ac:dyDescent="0.2">
      <c r="A4" s="358">
        <v>45046</v>
      </c>
      <c r="B4" s="44" t="s">
        <v>900</v>
      </c>
      <c r="C4" s="511">
        <v>-239.27</v>
      </c>
      <c r="D4" s="358">
        <f t="shared" si="0"/>
        <v>45106</v>
      </c>
      <c r="E4" s="358"/>
      <c r="F4" s="358"/>
      <c r="G4" s="416">
        <f t="shared" si="1"/>
        <v>-239.27</v>
      </c>
      <c r="H4" s="144" t="s">
        <v>916</v>
      </c>
    </row>
    <row r="5" spans="1:8" x14ac:dyDescent="0.2">
      <c r="A5" s="358">
        <v>45043</v>
      </c>
      <c r="B5" s="44" t="s">
        <v>898</v>
      </c>
      <c r="C5" s="511">
        <v>5393.5599999999995</v>
      </c>
      <c r="D5" s="358">
        <f t="shared" si="0"/>
        <v>45103</v>
      </c>
      <c r="E5" s="358"/>
      <c r="F5" s="358"/>
      <c r="G5" s="416">
        <f t="shared" si="1"/>
        <v>5393.5599999999995</v>
      </c>
      <c r="H5" s="144" t="s">
        <v>913</v>
      </c>
    </row>
    <row r="6" spans="1:8" x14ac:dyDescent="0.2">
      <c r="A6" s="358">
        <v>45043</v>
      </c>
      <c r="B6" s="44" t="s">
        <v>899</v>
      </c>
      <c r="C6" s="512">
        <v>24314.73</v>
      </c>
      <c r="D6" s="358">
        <f t="shared" si="0"/>
        <v>45103</v>
      </c>
      <c r="E6" s="416">
        <f>C6</f>
        <v>24314.73</v>
      </c>
      <c r="F6" s="358">
        <v>45125</v>
      </c>
      <c r="G6" s="416">
        <f t="shared" si="1"/>
        <v>0</v>
      </c>
      <c r="H6" s="144" t="s">
        <v>914</v>
      </c>
    </row>
    <row r="7" spans="1:8" ht="15" x14ac:dyDescent="0.25">
      <c r="A7" s="358">
        <v>45085.000243055554</v>
      </c>
      <c r="B7" s="44" t="s">
        <v>929</v>
      </c>
      <c r="C7" s="511">
        <v>1900</v>
      </c>
      <c r="D7" s="358">
        <v>45145.000243055554</v>
      </c>
      <c r="E7" s="358"/>
      <c r="F7" s="358"/>
      <c r="G7" s="416">
        <f>C7-E7</f>
        <v>1900</v>
      </c>
      <c r="H7" s="553" t="s">
        <v>928</v>
      </c>
    </row>
    <row r="8" spans="1:8" x14ac:dyDescent="0.2">
      <c r="A8" s="3"/>
      <c r="B8" s="3"/>
      <c r="C8" s="3"/>
      <c r="D8" s="3"/>
      <c r="E8" s="3"/>
      <c r="F8" s="3"/>
      <c r="G8" s="416">
        <f t="shared" si="1"/>
        <v>0</v>
      </c>
      <c r="H8" s="3"/>
    </row>
    <row r="9" spans="1:8" x14ac:dyDescent="0.2">
      <c r="A9" s="513">
        <v>45058</v>
      </c>
      <c r="B9" s="514" t="s">
        <v>904</v>
      </c>
      <c r="C9" s="515">
        <v>4786.5</v>
      </c>
      <c r="D9" s="513">
        <f t="shared" si="0"/>
        <v>45118</v>
      </c>
      <c r="E9" s="513"/>
      <c r="F9" s="513"/>
      <c r="G9" s="516">
        <f t="shared" si="1"/>
        <v>4786.5</v>
      </c>
      <c r="H9" s="6" t="s">
        <v>888</v>
      </c>
    </row>
    <row r="10" spans="1:8" x14ac:dyDescent="0.2">
      <c r="A10" s="358">
        <v>45058</v>
      </c>
      <c r="B10" s="44" t="s">
        <v>905</v>
      </c>
      <c r="C10" s="511">
        <v>10701.18</v>
      </c>
      <c r="D10" s="358">
        <f t="shared" si="0"/>
        <v>45118</v>
      </c>
      <c r="E10" s="358"/>
      <c r="F10" s="358"/>
      <c r="G10" s="416">
        <f t="shared" si="1"/>
        <v>10701.18</v>
      </c>
      <c r="H10" s="3" t="s">
        <v>912</v>
      </c>
    </row>
    <row r="11" spans="1:8" x14ac:dyDescent="0.2">
      <c r="A11" s="3"/>
      <c r="B11" s="3"/>
      <c r="C11" s="3"/>
      <c r="D11" s="3"/>
      <c r="E11" s="3"/>
      <c r="F11" s="3"/>
      <c r="G11" s="416">
        <f t="shared" si="1"/>
        <v>0</v>
      </c>
      <c r="H11" s="3"/>
    </row>
    <row r="12" spans="1:8" x14ac:dyDescent="0.2">
      <c r="A12" s="358">
        <v>45071</v>
      </c>
      <c r="B12" s="44" t="s">
        <v>906</v>
      </c>
      <c r="C12" s="511">
        <v>3772.41</v>
      </c>
      <c r="D12" s="358">
        <f t="shared" ref="D12:D17" si="2">A12+60</f>
        <v>45131</v>
      </c>
      <c r="E12" s="358"/>
      <c r="F12" s="358"/>
      <c r="G12" s="416">
        <f t="shared" si="1"/>
        <v>3772.41</v>
      </c>
      <c r="H12" s="144" t="s">
        <v>891</v>
      </c>
    </row>
    <row r="13" spans="1:8" x14ac:dyDescent="0.2">
      <c r="A13" s="358">
        <v>45071</v>
      </c>
      <c r="B13" s="44" t="s">
        <v>907</v>
      </c>
      <c r="C13" s="511">
        <v>15296</v>
      </c>
      <c r="D13" s="358">
        <f t="shared" si="2"/>
        <v>45131</v>
      </c>
      <c r="E13" s="358"/>
      <c r="F13" s="358"/>
      <c r="G13" s="416">
        <f t="shared" si="1"/>
        <v>15296</v>
      </c>
      <c r="H13" s="144" t="s">
        <v>911</v>
      </c>
    </row>
    <row r="14" spans="1:8" ht="15" x14ac:dyDescent="0.25">
      <c r="A14" s="358">
        <v>45093.000243055554</v>
      </c>
      <c r="B14" s="44" t="s">
        <v>931</v>
      </c>
      <c r="C14" s="511">
        <v>320</v>
      </c>
      <c r="D14" s="358">
        <v>45153.000243055554</v>
      </c>
      <c r="E14" s="358"/>
      <c r="F14" s="358"/>
      <c r="G14" s="416">
        <f>C14-E14</f>
        <v>320</v>
      </c>
      <c r="H14" s="553" t="s">
        <v>930</v>
      </c>
    </row>
    <row r="15" spans="1:8" x14ac:dyDescent="0.2">
      <c r="A15" s="3"/>
      <c r="B15" s="3"/>
      <c r="C15" s="3"/>
      <c r="D15" s="3"/>
      <c r="E15" s="3"/>
      <c r="F15" s="3"/>
      <c r="G15" s="416">
        <f t="shared" si="1"/>
        <v>0</v>
      </c>
      <c r="H15" s="3"/>
    </row>
    <row r="16" spans="1:8" x14ac:dyDescent="0.2">
      <c r="A16" s="358">
        <v>45077</v>
      </c>
      <c r="B16" s="44" t="s">
        <v>908</v>
      </c>
      <c r="C16" s="511">
        <v>2295.7199999999998</v>
      </c>
      <c r="D16" s="358">
        <f t="shared" si="2"/>
        <v>45137</v>
      </c>
      <c r="E16" s="358"/>
      <c r="F16" s="358"/>
      <c r="G16" s="416">
        <f t="shared" si="1"/>
        <v>2295.7199999999998</v>
      </c>
      <c r="H16" s="3" t="s">
        <v>892</v>
      </c>
    </row>
    <row r="17" spans="1:8" x14ac:dyDescent="0.2">
      <c r="A17" s="358">
        <v>45077</v>
      </c>
      <c r="B17" s="44" t="s">
        <v>909</v>
      </c>
      <c r="C17" s="511">
        <v>16367.69</v>
      </c>
      <c r="D17" s="358">
        <f t="shared" si="2"/>
        <v>45137</v>
      </c>
      <c r="E17" s="358"/>
      <c r="F17" s="358"/>
      <c r="G17" s="416">
        <f t="shared" si="1"/>
        <v>16367.69</v>
      </c>
      <c r="H17" s="3" t="s">
        <v>910</v>
      </c>
    </row>
    <row r="18" spans="1:8" x14ac:dyDescent="0.2">
      <c r="A18" s="358"/>
      <c r="B18" s="44"/>
      <c r="C18" s="511"/>
      <c r="D18" s="358"/>
      <c r="E18" s="358"/>
      <c r="F18" s="358"/>
      <c r="G18" s="416"/>
      <c r="H18" s="3"/>
    </row>
    <row r="19" spans="1:8" ht="15" x14ac:dyDescent="0.25">
      <c r="A19" s="513">
        <v>45098.000243055554</v>
      </c>
      <c r="B19" s="514" t="s">
        <v>932</v>
      </c>
      <c r="C19" s="515">
        <v>4982.32</v>
      </c>
      <c r="D19" s="513">
        <v>45158.000243055554</v>
      </c>
      <c r="E19" s="513"/>
      <c r="F19" s="513"/>
      <c r="G19" s="516">
        <f t="shared" si="1"/>
        <v>4982.32</v>
      </c>
      <c r="H19" s="554" t="s">
        <v>938</v>
      </c>
    </row>
    <row r="20" spans="1:8" ht="15" x14ac:dyDescent="0.25">
      <c r="A20" s="358">
        <v>45098.000243055554</v>
      </c>
      <c r="B20" s="44" t="s">
        <v>934</v>
      </c>
      <c r="C20" s="511">
        <v>1271.97</v>
      </c>
      <c r="D20" s="358">
        <v>45158.000243055554</v>
      </c>
      <c r="E20" s="358"/>
      <c r="F20" s="358"/>
      <c r="G20" s="416">
        <f t="shared" si="1"/>
        <v>1271.97</v>
      </c>
      <c r="H20" s="553" t="s">
        <v>933</v>
      </c>
    </row>
    <row r="21" spans="1:8" ht="15" x14ac:dyDescent="0.25">
      <c r="A21" s="358">
        <v>45098.000243055554</v>
      </c>
      <c r="B21" s="44" t="s">
        <v>936</v>
      </c>
      <c r="C21" s="511">
        <v>26068.35</v>
      </c>
      <c r="D21" s="358">
        <v>45158.000243055554</v>
      </c>
      <c r="E21" s="358"/>
      <c r="F21" s="358"/>
      <c r="G21" s="416">
        <f t="shared" si="1"/>
        <v>26068.35</v>
      </c>
      <c r="H21" s="553" t="s">
        <v>935</v>
      </c>
    </row>
    <row r="22" spans="1:8" ht="15" x14ac:dyDescent="0.25">
      <c r="A22" s="358">
        <v>45100.000243055554</v>
      </c>
      <c r="B22" s="44" t="s">
        <v>939</v>
      </c>
      <c r="C22" s="511">
        <v>-2240.29</v>
      </c>
      <c r="D22" s="358">
        <v>45160.000243055554</v>
      </c>
      <c r="E22" s="358"/>
      <c r="F22" s="358"/>
      <c r="G22" s="416">
        <f t="shared" si="1"/>
        <v>-2240.29</v>
      </c>
      <c r="H22" s="553" t="s">
        <v>937</v>
      </c>
    </row>
    <row r="23" spans="1:8" x14ac:dyDescent="0.2">
      <c r="A23" s="358"/>
      <c r="B23" s="44"/>
      <c r="C23" s="511"/>
      <c r="D23" s="358"/>
      <c r="E23" s="358"/>
      <c r="F23" s="358"/>
      <c r="G23" s="416"/>
      <c r="H23" s="3"/>
    </row>
    <row r="24" spans="1:8" x14ac:dyDescent="0.2">
      <c r="A24" s="358"/>
      <c r="B24" s="44"/>
      <c r="C24" s="511"/>
      <c r="D24" s="358"/>
      <c r="E24" s="358"/>
      <c r="F24" s="358"/>
      <c r="G24" s="416"/>
      <c r="H24" s="3"/>
    </row>
    <row r="25" spans="1:8" x14ac:dyDescent="0.2">
      <c r="A25" s="358"/>
      <c r="B25" s="44"/>
      <c r="C25" s="511"/>
      <c r="D25" s="358"/>
      <c r="E25" s="358"/>
      <c r="F25" s="358"/>
      <c r="G25" s="416"/>
      <c r="H25" s="3"/>
    </row>
    <row r="26" spans="1:8" x14ac:dyDescent="0.2">
      <c r="A26" s="358"/>
      <c r="B26" s="44"/>
      <c r="C26" s="511"/>
      <c r="D26" s="358"/>
      <c r="E26" s="358"/>
      <c r="F26" s="358"/>
      <c r="G26" s="416"/>
      <c r="H26" s="3"/>
    </row>
    <row r="27" spans="1:8" x14ac:dyDescent="0.2">
      <c r="A27" s="358"/>
      <c r="B27" s="44"/>
      <c r="C27" s="511"/>
      <c r="D27" s="358"/>
      <c r="E27" s="358"/>
      <c r="F27" s="358"/>
      <c r="G27" s="416"/>
      <c r="H27" s="3"/>
    </row>
    <row r="28" spans="1:8" x14ac:dyDescent="0.2">
      <c r="A28" s="358"/>
      <c r="B28" s="44"/>
      <c r="C28" s="511"/>
      <c r="D28" s="358"/>
      <c r="E28" s="358"/>
      <c r="F28" s="358"/>
      <c r="G28" s="416"/>
      <c r="H28" s="3"/>
    </row>
    <row r="29" spans="1:8" x14ac:dyDescent="0.2">
      <c r="A29" s="358"/>
      <c r="B29" s="44"/>
      <c r="C29" s="511"/>
      <c r="D29" s="358"/>
      <c r="E29" s="358"/>
      <c r="F29" s="358"/>
      <c r="G29" s="416"/>
      <c r="H29" s="3"/>
    </row>
    <row r="30" spans="1:8" x14ac:dyDescent="0.2">
      <c r="A30" s="555"/>
      <c r="B30" s="556"/>
      <c r="C30" s="557"/>
      <c r="D30" s="555"/>
      <c r="E30" s="555"/>
      <c r="F30" s="555"/>
      <c r="G30" s="558"/>
      <c r="H30" s="309"/>
    </row>
    <row r="31" spans="1:8" x14ac:dyDescent="0.2">
      <c r="A31" s="309" t="s">
        <v>94</v>
      </c>
      <c r="B31" s="309"/>
      <c r="C31" s="558">
        <f>SUM(C2:C29)</f>
        <v>119907.49</v>
      </c>
      <c r="D31" s="558"/>
      <c r="E31" s="558">
        <f>SUM(E2:E29)</f>
        <v>24314.73</v>
      </c>
      <c r="F31" s="558"/>
      <c r="G31" s="558">
        <f>SUM(G2:G29)</f>
        <v>95592.760000000024</v>
      </c>
      <c r="H31" s="309"/>
    </row>
  </sheetData>
  <phoneticPr fontId="7" type="noConversion"/>
  <conditionalFormatting sqref="C1:C30">
    <cfRule type="duplicateValues" dxfId="0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921E-A263-451D-AA7D-DE6B1C63030E}">
  <sheetPr>
    <pageSetUpPr fitToPage="1"/>
  </sheetPr>
  <dimension ref="A1:T60"/>
  <sheetViews>
    <sheetView zoomScale="91" zoomScaleNormal="91" workbookViewId="0">
      <pane xSplit="3" ySplit="1" topLeftCell="D7" activePane="bottomRight" state="frozen"/>
      <selection pane="topRight" activeCell="D1" sqref="D1"/>
      <selection pane="bottomLeft" activeCell="A2" sqref="A2"/>
      <selection pane="bottomRight" activeCell="K37" sqref="K37"/>
    </sheetView>
  </sheetViews>
  <sheetFormatPr defaultColWidth="8.625" defaultRowHeight="14.25" x14ac:dyDescent="0.2"/>
  <cols>
    <col min="1" max="1" width="10.375" style="443" customWidth="1"/>
    <col min="2" max="2" width="13.375" style="443" customWidth="1"/>
    <col min="3" max="3" width="18.625" style="443" customWidth="1"/>
    <col min="4" max="4" width="11.125" style="443" bestFit="1" customWidth="1"/>
    <col min="5" max="5" width="14.625" style="443" bestFit="1" customWidth="1"/>
    <col min="6" max="6" width="9.75" style="443" customWidth="1"/>
    <col min="7" max="7" width="12.375" style="456" bestFit="1" customWidth="1"/>
    <col min="8" max="8" width="6" style="477" customWidth="1"/>
    <col min="9" max="9" width="11.625" style="476" bestFit="1" customWidth="1"/>
    <col min="10" max="10" width="11.625" style="476" customWidth="1"/>
    <col min="11" max="12" width="13.25" style="456" customWidth="1"/>
    <col min="13" max="13" width="13.125" style="443" customWidth="1"/>
    <col min="14" max="14" width="11.875" style="443" customWidth="1"/>
    <col min="15" max="15" width="10" style="490" bestFit="1" customWidth="1"/>
    <col min="16" max="16" width="9.625" style="443" bestFit="1" customWidth="1"/>
    <col min="17" max="17" width="8.625" style="443"/>
    <col min="18" max="18" width="9.375" style="443" bestFit="1" customWidth="1"/>
    <col min="19" max="20" width="11.625" style="443" customWidth="1"/>
    <col min="21" max="21" width="39.875" style="443" customWidth="1"/>
    <col min="22" max="25" width="8.625" style="443"/>
    <col min="26" max="26" width="22.75" style="443" customWidth="1"/>
    <col min="27" max="16384" width="8.625" style="443"/>
  </cols>
  <sheetData>
    <row r="1" spans="1:20" ht="29.25" thickBot="1" x14ac:dyDescent="0.25">
      <c r="A1" s="434" t="s">
        <v>642</v>
      </c>
      <c r="B1" s="435" t="s">
        <v>17</v>
      </c>
      <c r="C1" s="435" t="s">
        <v>18</v>
      </c>
      <c r="D1" s="436" t="s">
        <v>181</v>
      </c>
      <c r="E1" s="435" t="s">
        <v>56</v>
      </c>
      <c r="F1" s="437" t="s">
        <v>186</v>
      </c>
      <c r="G1" s="438" t="s">
        <v>461</v>
      </c>
      <c r="H1" s="439" t="s">
        <v>196</v>
      </c>
      <c r="I1" s="440" t="s">
        <v>851</v>
      </c>
      <c r="J1" s="440" t="s">
        <v>852</v>
      </c>
      <c r="K1" s="441" t="s">
        <v>462</v>
      </c>
      <c r="L1" s="441" t="s">
        <v>853</v>
      </c>
      <c r="M1" s="435" t="s">
        <v>86</v>
      </c>
      <c r="N1" s="442" t="s">
        <v>854</v>
      </c>
      <c r="O1" s="482" t="s">
        <v>855</v>
      </c>
      <c r="P1" s="442" t="s">
        <v>856</v>
      </c>
    </row>
    <row r="2" spans="1:20" ht="15" thickBot="1" x14ac:dyDescent="0.25">
      <c r="A2" s="444" t="s">
        <v>641</v>
      </c>
      <c r="B2" s="445">
        <v>44771</v>
      </c>
      <c r="C2" s="446" t="s">
        <v>680</v>
      </c>
      <c r="D2" s="447" t="s">
        <v>857</v>
      </c>
      <c r="E2" s="448" t="s">
        <v>612</v>
      </c>
      <c r="F2" s="448" t="s">
        <v>667</v>
      </c>
      <c r="G2" s="449">
        <v>87856.26</v>
      </c>
      <c r="H2" s="450" t="s">
        <v>172</v>
      </c>
      <c r="I2" s="451">
        <v>86142.03</v>
      </c>
      <c r="J2" s="451"/>
      <c r="K2" s="452">
        <v>37856.26</v>
      </c>
      <c r="L2" s="532">
        <f>G2-K2-K3-K4</f>
        <v>-3.6780000082217157E-3</v>
      </c>
      <c r="M2" s="453">
        <v>45026</v>
      </c>
      <c r="N2" s="454" t="s">
        <v>858</v>
      </c>
      <c r="O2" s="488">
        <f>35181.42-15</f>
        <v>35166.42</v>
      </c>
      <c r="P2" s="455">
        <f>K2/O2</f>
        <v>1.0764888777418913</v>
      </c>
      <c r="Q2" s="443" t="s">
        <v>859</v>
      </c>
      <c r="R2" s="443">
        <v>18804.62</v>
      </c>
      <c r="S2" s="456">
        <f>T2-S3</f>
        <v>17000</v>
      </c>
      <c r="T2" s="443">
        <v>35181.42</v>
      </c>
    </row>
    <row r="3" spans="1:20" ht="15" thickBot="1" x14ac:dyDescent="0.25">
      <c r="A3" s="444"/>
      <c r="B3" s="457"/>
      <c r="C3" s="448"/>
      <c r="D3" s="447"/>
      <c r="E3" s="448"/>
      <c r="F3" s="448"/>
      <c r="G3" s="449"/>
      <c r="H3" s="450"/>
      <c r="I3" s="451"/>
      <c r="J3" s="451"/>
      <c r="K3" s="452">
        <f>SUMIFS($E$22:$E$33,$C$22:$C$33,C$2)</f>
        <v>50000.003678000001</v>
      </c>
      <c r="L3" s="533"/>
      <c r="M3" s="453">
        <v>45057</v>
      </c>
      <c r="N3" s="454" t="s">
        <v>860</v>
      </c>
      <c r="O3" s="488">
        <v>27517.89</v>
      </c>
      <c r="P3" s="458">
        <v>1.0902000000000001</v>
      </c>
      <c r="Q3" s="443" t="s">
        <v>861</v>
      </c>
      <c r="R3" s="443">
        <v>18622.45</v>
      </c>
      <c r="S3" s="456">
        <f>18181.42</f>
        <v>18181.419999999998</v>
      </c>
    </row>
    <row r="4" spans="1:20" ht="15" thickBot="1" x14ac:dyDescent="0.25">
      <c r="A4" s="444"/>
      <c r="B4" s="457"/>
      <c r="C4" s="448"/>
      <c r="D4" s="447"/>
      <c r="E4" s="448"/>
      <c r="F4" s="448"/>
      <c r="G4" s="449"/>
      <c r="H4" s="450"/>
      <c r="I4" s="451"/>
      <c r="J4" s="451"/>
      <c r="K4" s="452"/>
      <c r="L4" s="534"/>
      <c r="M4" s="453">
        <v>45070</v>
      </c>
      <c r="N4" s="454" t="s">
        <v>881</v>
      </c>
      <c r="O4" s="488">
        <v>18587.36</v>
      </c>
      <c r="P4" s="458">
        <v>1.0760000000000001</v>
      </c>
      <c r="Q4" s="443" t="s">
        <v>882</v>
      </c>
    </row>
    <row r="5" spans="1:20" ht="15" thickBot="1" x14ac:dyDescent="0.25">
      <c r="A5" s="444" t="s">
        <v>641</v>
      </c>
      <c r="B5" s="459" t="s">
        <v>661</v>
      </c>
      <c r="C5" s="460" t="s">
        <v>671</v>
      </c>
      <c r="D5" s="447" t="s">
        <v>857</v>
      </c>
      <c r="E5" s="442" t="s">
        <v>635</v>
      </c>
      <c r="F5" s="460" t="s">
        <v>667</v>
      </c>
      <c r="G5" s="449">
        <v>67946.8</v>
      </c>
      <c r="H5" s="450" t="s">
        <v>172</v>
      </c>
      <c r="I5" s="451">
        <v>65378.3</v>
      </c>
      <c r="J5" s="451"/>
      <c r="K5" s="452">
        <f>SUMIFS($E$22:$E$124,$C$22:$C$124,C5)</f>
        <v>67946.8</v>
      </c>
      <c r="L5" s="452">
        <f t="shared" ref="L5:L14" si="0">G5-K5</f>
        <v>0</v>
      </c>
      <c r="M5" s="491">
        <v>45077</v>
      </c>
      <c r="N5" s="492" t="s">
        <v>881</v>
      </c>
      <c r="O5" s="493">
        <v>6569.0690690690681</v>
      </c>
      <c r="P5" s="494">
        <v>1.0656000000000001</v>
      </c>
    </row>
    <row r="6" spans="1:20" ht="15" thickBot="1" x14ac:dyDescent="0.25">
      <c r="A6" s="461"/>
      <c r="B6" s="487"/>
      <c r="C6" s="460"/>
      <c r="D6" s="447"/>
      <c r="E6" s="460"/>
      <c r="F6" s="460"/>
      <c r="G6" s="449"/>
      <c r="H6" s="450"/>
      <c r="I6" s="451"/>
      <c r="J6" s="451"/>
      <c r="K6" s="452"/>
      <c r="L6" s="452"/>
      <c r="M6" s="453">
        <v>45078</v>
      </c>
      <c r="N6" s="454" t="s">
        <v>881</v>
      </c>
      <c r="O6" s="488">
        <v>30709.1</v>
      </c>
      <c r="P6" s="458">
        <v>1.0789</v>
      </c>
    </row>
    <row r="7" spans="1:20" ht="15" thickBot="1" x14ac:dyDescent="0.25">
      <c r="A7" s="461"/>
      <c r="B7" s="487"/>
      <c r="C7" s="460"/>
      <c r="D7" s="447"/>
      <c r="E7" s="460"/>
      <c r="F7" s="460"/>
      <c r="G7" s="449"/>
      <c r="H7" s="450"/>
      <c r="I7" s="451"/>
      <c r="J7" s="451"/>
      <c r="K7" s="452"/>
      <c r="L7" s="452"/>
      <c r="M7" s="453">
        <v>45083</v>
      </c>
      <c r="N7" s="454" t="s">
        <v>881</v>
      </c>
      <c r="O7" s="488">
        <v>26236.2</v>
      </c>
      <c r="P7" s="458">
        <v>1.0651999999999999</v>
      </c>
    </row>
    <row r="8" spans="1:20" ht="15" thickBot="1" x14ac:dyDescent="0.25">
      <c r="A8" s="461"/>
      <c r="B8" s="487"/>
      <c r="C8" s="460"/>
      <c r="D8" s="447"/>
      <c r="E8" s="460"/>
      <c r="F8" s="460"/>
      <c r="G8" s="449"/>
      <c r="H8" s="450"/>
      <c r="I8" s="451"/>
      <c r="J8" s="451"/>
      <c r="K8" s="452"/>
      <c r="L8" s="452"/>
      <c r="M8" s="491">
        <v>45077</v>
      </c>
      <c r="N8" s="492" t="s">
        <v>881</v>
      </c>
      <c r="O8" s="493">
        <v>-6569.0690690690699</v>
      </c>
      <c r="P8" s="494">
        <v>1.0656000000000001</v>
      </c>
      <c r="Q8" s="443" t="s">
        <v>883</v>
      </c>
    </row>
    <row r="9" spans="1:20" ht="15" thickBot="1" x14ac:dyDescent="0.25">
      <c r="A9" s="461" t="s">
        <v>711</v>
      </c>
      <c r="B9" s="462">
        <v>44820</v>
      </c>
      <c r="C9" s="454" t="s">
        <v>748</v>
      </c>
      <c r="D9" s="463" t="s">
        <v>857</v>
      </c>
      <c r="E9" s="454" t="s">
        <v>640</v>
      </c>
      <c r="F9" s="454" t="s">
        <v>667</v>
      </c>
      <c r="G9" s="452">
        <v>108198.42</v>
      </c>
      <c r="H9" s="464" t="s">
        <v>172</v>
      </c>
      <c r="I9" s="465">
        <v>109225.14</v>
      </c>
      <c r="J9" s="465"/>
      <c r="K9" s="452">
        <f>SUMIFS($E$22:$E$124,$C$22:$C$124,C9)</f>
        <v>108198.42</v>
      </c>
      <c r="L9" s="452">
        <f t="shared" si="0"/>
        <v>0</v>
      </c>
      <c r="M9" s="454"/>
      <c r="N9" s="454"/>
      <c r="O9" s="488"/>
      <c r="P9" s="458"/>
    </row>
    <row r="10" spans="1:20" x14ac:dyDescent="0.2">
      <c r="A10" s="466"/>
      <c r="B10" s="495">
        <v>44831</v>
      </c>
      <c r="C10" s="496" t="s">
        <v>769</v>
      </c>
      <c r="D10" s="497" t="s">
        <v>862</v>
      </c>
      <c r="E10" s="496" t="s">
        <v>767</v>
      </c>
      <c r="F10" s="496" t="s">
        <v>784</v>
      </c>
      <c r="G10" s="498">
        <v>52640.480000000003</v>
      </c>
      <c r="H10" s="499" t="s">
        <v>356</v>
      </c>
      <c r="I10" s="467">
        <v>53835.63</v>
      </c>
      <c r="J10" s="467"/>
      <c r="K10" s="456">
        <f>SUMIFS($E$22:$E$33,$C$22:$C$33,$C10)</f>
        <v>52640.480431999997</v>
      </c>
      <c r="L10" s="503">
        <f t="shared" si="0"/>
        <v>-4.3199999345233664E-4</v>
      </c>
      <c r="M10" s="496"/>
      <c r="N10" s="496"/>
      <c r="O10" s="500"/>
      <c r="P10" s="501"/>
    </row>
    <row r="11" spans="1:20" x14ac:dyDescent="0.2">
      <c r="A11" s="466"/>
      <c r="B11" s="504">
        <v>45003</v>
      </c>
      <c r="C11" s="505" t="s">
        <v>884</v>
      </c>
      <c r="D11" s="506" t="s">
        <v>862</v>
      </c>
      <c r="E11" s="505" t="s">
        <v>885</v>
      </c>
      <c r="F11" s="505" t="s">
        <v>784</v>
      </c>
      <c r="G11" s="507">
        <v>14015.8</v>
      </c>
      <c r="H11" s="508" t="s">
        <v>172</v>
      </c>
      <c r="I11" s="509">
        <v>13243.97</v>
      </c>
      <c r="J11" s="509"/>
      <c r="K11" s="509">
        <f t="shared" ref="K11:K14" si="1">SUMIFS($E$22:$E$124,$C$22:$C$124,C11)</f>
        <v>14015.8</v>
      </c>
      <c r="L11" s="509">
        <f t="shared" si="0"/>
        <v>0</v>
      </c>
      <c r="M11" s="442"/>
      <c r="N11" s="442"/>
      <c r="O11" s="482"/>
      <c r="P11" s="442"/>
    </row>
    <row r="12" spans="1:20" x14ac:dyDescent="0.2">
      <c r="A12" s="466"/>
      <c r="B12" s="504">
        <v>45027</v>
      </c>
      <c r="C12" s="505" t="s">
        <v>887</v>
      </c>
      <c r="D12" s="506" t="s">
        <v>862</v>
      </c>
      <c r="E12" s="505" t="s">
        <v>889</v>
      </c>
      <c r="F12" s="505" t="s">
        <v>784</v>
      </c>
      <c r="G12" s="507">
        <v>42295.08</v>
      </c>
      <c r="H12" s="508" t="s">
        <v>172</v>
      </c>
      <c r="I12" s="509">
        <v>40179.31</v>
      </c>
      <c r="J12" s="509"/>
      <c r="K12" s="509">
        <f t="shared" si="1"/>
        <v>32295.08</v>
      </c>
      <c r="L12" s="509">
        <f t="shared" si="0"/>
        <v>10000</v>
      </c>
      <c r="M12" s="442"/>
      <c r="N12" s="442"/>
      <c r="O12" s="482"/>
      <c r="P12" s="442"/>
    </row>
    <row r="13" spans="1:20" x14ac:dyDescent="0.2">
      <c r="A13" s="466"/>
      <c r="B13" s="504">
        <v>45033</v>
      </c>
      <c r="C13" s="510" t="s">
        <v>890</v>
      </c>
      <c r="D13" s="506" t="s">
        <v>862</v>
      </c>
      <c r="E13" s="505" t="s">
        <v>891</v>
      </c>
      <c r="F13" s="505" t="s">
        <v>784</v>
      </c>
      <c r="G13" s="510">
        <v>57648.74</v>
      </c>
      <c r="H13" s="508" t="s">
        <v>356</v>
      </c>
      <c r="I13" s="509">
        <v>52729.11</v>
      </c>
      <c r="J13" s="509"/>
      <c r="K13" s="509">
        <f t="shared" si="1"/>
        <v>0</v>
      </c>
      <c r="L13" s="509">
        <f t="shared" si="0"/>
        <v>57648.74</v>
      </c>
      <c r="M13" s="442"/>
      <c r="N13" s="442"/>
      <c r="O13" s="482"/>
      <c r="P13" s="442"/>
    </row>
    <row r="14" spans="1:20" x14ac:dyDescent="0.2">
      <c r="A14" s="466"/>
      <c r="B14" s="504">
        <v>45036</v>
      </c>
      <c r="C14" s="505" t="s">
        <v>893</v>
      </c>
      <c r="D14" s="506" t="s">
        <v>862</v>
      </c>
      <c r="E14" s="505" t="s">
        <v>892</v>
      </c>
      <c r="F14" s="505" t="s">
        <v>784</v>
      </c>
      <c r="G14" s="507">
        <v>71992.31</v>
      </c>
      <c r="H14" s="508" t="s">
        <v>356</v>
      </c>
      <c r="I14" s="509">
        <v>65848.63</v>
      </c>
      <c r="J14" s="509"/>
      <c r="K14" s="509">
        <f t="shared" si="1"/>
        <v>0</v>
      </c>
      <c r="L14" s="509">
        <f t="shared" si="0"/>
        <v>71992.31</v>
      </c>
      <c r="M14" s="442"/>
      <c r="N14" s="442"/>
      <c r="O14" s="482"/>
      <c r="P14" s="442"/>
    </row>
    <row r="15" spans="1:20" ht="15" thickBot="1" x14ac:dyDescent="0.25">
      <c r="A15" s="468"/>
      <c r="B15" s="469"/>
      <c r="C15" s="469"/>
      <c r="D15" s="469"/>
      <c r="E15" s="469"/>
      <c r="F15" s="469"/>
      <c r="G15" s="470"/>
      <c r="H15" s="471"/>
      <c r="I15" s="472"/>
      <c r="J15" s="472"/>
      <c r="K15" s="470"/>
      <c r="L15" s="470"/>
      <c r="M15" s="469"/>
      <c r="N15" s="469"/>
      <c r="O15" s="489"/>
      <c r="P15" s="473"/>
    </row>
    <row r="16" spans="1:20" ht="15" thickBot="1" x14ac:dyDescent="0.25">
      <c r="A16" s="474"/>
      <c r="B16" s="469"/>
      <c r="C16" s="469"/>
      <c r="D16" s="469"/>
      <c r="E16" s="469"/>
      <c r="F16" s="469"/>
      <c r="G16" s="470"/>
      <c r="H16" s="471"/>
      <c r="I16" s="472"/>
      <c r="J16" s="472"/>
      <c r="K16" s="470"/>
      <c r="L16" s="470"/>
      <c r="M16" s="469"/>
      <c r="N16" s="469"/>
      <c r="O16" s="489"/>
      <c r="P16" s="473"/>
    </row>
    <row r="17" spans="2:12" ht="15.75" x14ac:dyDescent="0.25">
      <c r="E17" s="475" t="s">
        <v>94</v>
      </c>
      <c r="F17" s="475"/>
      <c r="G17" s="476">
        <f>SUM(G2:G16)</f>
        <v>502593.88999999996</v>
      </c>
      <c r="I17" s="476">
        <f>SUM(I2:I16)</f>
        <v>486582.12</v>
      </c>
      <c r="K17" s="476">
        <f>SUM(K2:K16)</f>
        <v>362952.84411000001</v>
      </c>
      <c r="L17" s="476">
        <f>SUM(L2:L16)</f>
        <v>139641.04589000001</v>
      </c>
    </row>
    <row r="19" spans="2:12" x14ac:dyDescent="0.2">
      <c r="B19" s="442" t="s">
        <v>863</v>
      </c>
      <c r="C19" s="442" t="s">
        <v>864</v>
      </c>
      <c r="D19" s="442" t="s">
        <v>865</v>
      </c>
      <c r="E19" s="442" t="s">
        <v>866</v>
      </c>
      <c r="F19" s="442" t="s">
        <v>856</v>
      </c>
      <c r="G19" s="478" t="s">
        <v>867</v>
      </c>
      <c r="H19" s="479"/>
      <c r="I19" s="480" t="s">
        <v>868</v>
      </c>
    </row>
    <row r="20" spans="2:12" x14ac:dyDescent="0.2">
      <c r="B20" s="481">
        <v>45026</v>
      </c>
      <c r="C20" s="446" t="s">
        <v>680</v>
      </c>
      <c r="D20" s="442" t="s">
        <v>869</v>
      </c>
      <c r="E20" s="483">
        <f>17000*1.076489</f>
        <v>18300.313000000002</v>
      </c>
      <c r="F20" s="442">
        <v>1.076489</v>
      </c>
      <c r="G20" s="478">
        <v>17000</v>
      </c>
      <c r="H20" s="479" t="s">
        <v>870</v>
      </c>
      <c r="I20" s="480"/>
    </row>
    <row r="21" spans="2:12" x14ac:dyDescent="0.2">
      <c r="B21" s="481">
        <v>45026</v>
      </c>
      <c r="C21" s="446" t="s">
        <v>680</v>
      </c>
      <c r="D21" s="442" t="s">
        <v>869</v>
      </c>
      <c r="E21" s="483">
        <f>18166.42*1.076489</f>
        <v>19555.951299379998</v>
      </c>
      <c r="F21" s="442">
        <v>1.076489</v>
      </c>
      <c r="G21" s="478">
        <v>18166.419999999998</v>
      </c>
      <c r="H21" s="479" t="s">
        <v>871</v>
      </c>
      <c r="I21" s="480">
        <v>15</v>
      </c>
    </row>
    <row r="22" spans="2:12" x14ac:dyDescent="0.2">
      <c r="B22" s="481">
        <v>45057</v>
      </c>
      <c r="C22" s="446" t="s">
        <v>680</v>
      </c>
      <c r="D22" s="442" t="s">
        <v>872</v>
      </c>
      <c r="E22" s="482">
        <f>G22*1.0902</f>
        <v>20296.133478</v>
      </c>
      <c r="F22" s="442">
        <v>1.0902000000000001</v>
      </c>
      <c r="G22" s="478">
        <v>18616.89</v>
      </c>
      <c r="H22" s="479" t="s">
        <v>871</v>
      </c>
      <c r="I22" s="480"/>
    </row>
    <row r="23" spans="2:12" x14ac:dyDescent="0.2">
      <c r="B23" s="481">
        <v>45057</v>
      </c>
      <c r="C23" s="446" t="s">
        <v>680</v>
      </c>
      <c r="D23" s="442" t="s">
        <v>872</v>
      </c>
      <c r="E23" s="482">
        <f t="shared" ref="E23:E24" si="2">G23*1.0902</f>
        <v>9702.7800000000007</v>
      </c>
      <c r="F23" s="442">
        <v>1.0902000000000001</v>
      </c>
      <c r="G23" s="478">
        <v>8900</v>
      </c>
      <c r="H23" s="479" t="s">
        <v>873</v>
      </c>
      <c r="I23" s="480"/>
    </row>
    <row r="24" spans="2:12" x14ac:dyDescent="0.2">
      <c r="B24" s="481">
        <v>45054</v>
      </c>
      <c r="C24" s="446" t="s">
        <v>680</v>
      </c>
      <c r="D24" s="442" t="s">
        <v>872</v>
      </c>
      <c r="E24" s="482">
        <f t="shared" si="2"/>
        <v>1.0902000000000001</v>
      </c>
      <c r="F24" s="442">
        <v>1.0902000000000001</v>
      </c>
      <c r="G24" s="478">
        <v>1</v>
      </c>
      <c r="H24" s="479" t="s">
        <v>873</v>
      </c>
      <c r="I24" s="480"/>
    </row>
    <row r="25" spans="2:12" x14ac:dyDescent="0.2">
      <c r="B25" s="481">
        <v>45064</v>
      </c>
      <c r="C25" s="442" t="s">
        <v>769</v>
      </c>
      <c r="D25" s="442" t="s">
        <v>874</v>
      </c>
      <c r="E25" s="482">
        <v>10563.380431999998</v>
      </c>
      <c r="F25" s="442">
        <v>1.0789</v>
      </c>
      <c r="G25" s="478">
        <v>9790.8799999999992</v>
      </c>
      <c r="H25" s="479" t="s">
        <v>870</v>
      </c>
      <c r="I25" s="480"/>
    </row>
    <row r="26" spans="2:12" x14ac:dyDescent="0.2">
      <c r="B26" s="481">
        <v>45064</v>
      </c>
      <c r="C26" s="442" t="s">
        <v>769</v>
      </c>
      <c r="D26" s="442" t="s">
        <v>874</v>
      </c>
      <c r="E26" s="482">
        <v>42077.1</v>
      </c>
      <c r="F26" s="442">
        <v>1.0789</v>
      </c>
      <c r="G26" s="478">
        <v>39000</v>
      </c>
      <c r="H26" s="479" t="s">
        <v>861</v>
      </c>
      <c r="I26" s="480"/>
    </row>
    <row r="27" spans="2:12" x14ac:dyDescent="0.2">
      <c r="B27" s="481">
        <v>45070</v>
      </c>
      <c r="C27" s="442" t="s">
        <v>875</v>
      </c>
      <c r="D27" s="442" t="s">
        <v>874</v>
      </c>
      <c r="E27" s="482">
        <v>20000</v>
      </c>
      <c r="F27" s="442">
        <v>1.0760000000000001</v>
      </c>
      <c r="G27" s="478">
        <v>18587.36</v>
      </c>
      <c r="H27" s="479" t="s">
        <v>870</v>
      </c>
      <c r="I27" s="480"/>
    </row>
    <row r="28" spans="2:12" x14ac:dyDescent="0.2">
      <c r="B28" s="442"/>
      <c r="C28" s="442"/>
      <c r="D28" s="442"/>
      <c r="E28" s="442"/>
      <c r="F28" s="442"/>
      <c r="G28" s="478"/>
      <c r="H28" s="479"/>
      <c r="I28" s="480"/>
    </row>
    <row r="29" spans="2:12" x14ac:dyDescent="0.2">
      <c r="B29" s="481">
        <v>45077</v>
      </c>
      <c r="C29" s="442" t="s">
        <v>879</v>
      </c>
      <c r="D29" s="442" t="s">
        <v>872</v>
      </c>
      <c r="E29" s="486">
        <v>7000</v>
      </c>
      <c r="F29" s="442">
        <v>1.0656000000000001</v>
      </c>
      <c r="G29" s="478">
        <f>E29/F29</f>
        <v>6569.0690690690681</v>
      </c>
      <c r="H29" s="479" t="s">
        <v>871</v>
      </c>
      <c r="I29" s="480"/>
    </row>
    <row r="30" spans="2:12" x14ac:dyDescent="0.2">
      <c r="B30" s="481">
        <v>45079</v>
      </c>
      <c r="C30" s="442" t="s">
        <v>879</v>
      </c>
      <c r="D30" s="442" t="s">
        <v>872</v>
      </c>
      <c r="E30" s="486">
        <v>33000</v>
      </c>
      <c r="F30" s="442">
        <v>1.0789</v>
      </c>
      <c r="G30" s="478">
        <v>30709.1</v>
      </c>
      <c r="H30" s="479" t="s">
        <v>871</v>
      </c>
      <c r="I30" s="480"/>
    </row>
    <row r="31" spans="2:12" x14ac:dyDescent="0.2">
      <c r="B31" s="481">
        <v>45083</v>
      </c>
      <c r="C31" s="442" t="s">
        <v>879</v>
      </c>
      <c r="D31" s="442" t="s">
        <v>872</v>
      </c>
      <c r="E31" s="486">
        <v>27946.799999999999</v>
      </c>
      <c r="F31" s="442">
        <v>1.0651999999999999</v>
      </c>
      <c r="G31" s="478">
        <v>21000</v>
      </c>
      <c r="H31" s="479" t="s">
        <v>871</v>
      </c>
      <c r="I31" s="480"/>
    </row>
    <row r="32" spans="2:12" x14ac:dyDescent="0.2">
      <c r="B32" s="481">
        <v>45083</v>
      </c>
      <c r="C32" s="442" t="s">
        <v>879</v>
      </c>
      <c r="D32" s="442" t="s">
        <v>872</v>
      </c>
      <c r="E32" s="486"/>
      <c r="F32" s="442">
        <v>1.0651999999999999</v>
      </c>
      <c r="G32" s="478">
        <f>26236.2-21000</f>
        <v>5236.2000000000007</v>
      </c>
      <c r="H32" s="479" t="s">
        <v>873</v>
      </c>
      <c r="I32" s="480"/>
    </row>
    <row r="33" spans="2:9" x14ac:dyDescent="0.2">
      <c r="B33" s="481">
        <v>45084</v>
      </c>
      <c r="C33" s="442" t="s">
        <v>879</v>
      </c>
      <c r="D33" s="442" t="s">
        <v>872</v>
      </c>
      <c r="E33" s="486">
        <v>-6975</v>
      </c>
      <c r="F33" s="442">
        <v>1.0656000000000001</v>
      </c>
      <c r="G33" s="478">
        <v>-6569.07</v>
      </c>
      <c r="H33" s="479" t="s">
        <v>894</v>
      </c>
      <c r="I33" s="480" t="s">
        <v>880</v>
      </c>
    </row>
    <row r="34" spans="2:9" x14ac:dyDescent="0.2">
      <c r="B34" s="481">
        <v>45089</v>
      </c>
      <c r="C34" s="442" t="s">
        <v>879</v>
      </c>
      <c r="D34" s="442" t="s">
        <v>872</v>
      </c>
      <c r="E34" s="486">
        <v>6975</v>
      </c>
      <c r="F34" s="442">
        <v>1.0656000000000001</v>
      </c>
      <c r="G34" s="478">
        <v>6569.07</v>
      </c>
      <c r="H34" s="479" t="s">
        <v>895</v>
      </c>
    </row>
    <row r="35" spans="2:9" x14ac:dyDescent="0.2">
      <c r="B35" s="481">
        <v>45091</v>
      </c>
      <c r="C35" s="442" t="s">
        <v>920</v>
      </c>
      <c r="D35" s="442" t="s">
        <v>872</v>
      </c>
      <c r="E35" s="486">
        <v>26198.42</v>
      </c>
      <c r="F35" s="442">
        <v>1.0785</v>
      </c>
      <c r="G35" s="478">
        <f>E35/F35</f>
        <v>24291.53453871117</v>
      </c>
      <c r="H35" s="479" t="s">
        <v>895</v>
      </c>
    </row>
    <row r="36" spans="2:9" x14ac:dyDescent="0.2">
      <c r="B36" s="481">
        <v>45096</v>
      </c>
      <c r="C36" s="442" t="s">
        <v>920</v>
      </c>
      <c r="D36" s="442" t="s">
        <v>872</v>
      </c>
      <c r="E36" s="486">
        <v>18000</v>
      </c>
      <c r="F36" s="442">
        <f>E36/G36</f>
        <v>1.0896998542829139</v>
      </c>
      <c r="G36" s="478">
        <v>16518.310000000001</v>
      </c>
      <c r="H36" s="479" t="s">
        <v>895</v>
      </c>
    </row>
    <row r="37" spans="2:9" x14ac:dyDescent="0.2">
      <c r="B37" s="481">
        <v>45099</v>
      </c>
      <c r="C37" s="442" t="s">
        <v>920</v>
      </c>
      <c r="D37" s="442" t="s">
        <v>872</v>
      </c>
      <c r="E37" s="486">
        <v>38000</v>
      </c>
      <c r="F37" s="442">
        <v>1.0892999999999999</v>
      </c>
      <c r="G37" s="478">
        <f>E37/F37</f>
        <v>34884.788396217758</v>
      </c>
      <c r="H37" s="479" t="s">
        <v>921</v>
      </c>
    </row>
    <row r="38" spans="2:9" x14ac:dyDescent="0.2">
      <c r="B38" s="481">
        <v>45103</v>
      </c>
      <c r="C38" s="442" t="s">
        <v>940</v>
      </c>
      <c r="D38" s="442" t="s">
        <v>874</v>
      </c>
      <c r="E38" s="486">
        <v>26000</v>
      </c>
      <c r="F38" s="442">
        <v>1.0980000000000001</v>
      </c>
      <c r="G38" s="478">
        <v>23679.417122040071</v>
      </c>
      <c r="H38" s="479" t="s">
        <v>941</v>
      </c>
    </row>
    <row r="39" spans="2:9" x14ac:dyDescent="0.2">
      <c r="B39" s="481">
        <v>45106</v>
      </c>
      <c r="C39" s="442" t="s">
        <v>884</v>
      </c>
      <c r="D39" s="442" t="s">
        <v>874</v>
      </c>
      <c r="E39" s="486">
        <v>14015.8</v>
      </c>
      <c r="F39" s="442">
        <v>1.0980000000000001</v>
      </c>
      <c r="G39" s="478">
        <v>12764.845173041893</v>
      </c>
      <c r="H39" s="479" t="s">
        <v>941</v>
      </c>
    </row>
    <row r="40" spans="2:9" x14ac:dyDescent="0.2">
      <c r="B40" s="481">
        <v>45106</v>
      </c>
      <c r="C40" s="442" t="s">
        <v>887</v>
      </c>
      <c r="D40" s="442" t="s">
        <v>874</v>
      </c>
      <c r="E40" s="486">
        <v>12295.08</v>
      </c>
      <c r="F40" s="442">
        <v>1.0980000000000001</v>
      </c>
      <c r="G40" s="478"/>
      <c r="H40" s="479" t="s">
        <v>941</v>
      </c>
    </row>
    <row r="41" spans="2:9" x14ac:dyDescent="0.2">
      <c r="B41" s="481">
        <v>45106</v>
      </c>
      <c r="C41" s="442" t="s">
        <v>887</v>
      </c>
      <c r="D41" s="442"/>
      <c r="E41" s="486"/>
      <c r="F41" s="442"/>
      <c r="G41" s="478">
        <v>4597.7099999999991</v>
      </c>
      <c r="H41" s="479" t="s">
        <v>942</v>
      </c>
    </row>
    <row r="42" spans="2:9" x14ac:dyDescent="0.2">
      <c r="B42" s="481">
        <v>45106</v>
      </c>
      <c r="C42" s="442" t="s">
        <v>887</v>
      </c>
      <c r="D42" s="442"/>
      <c r="E42" s="486"/>
      <c r="F42" s="442"/>
      <c r="G42" s="478">
        <v>2800</v>
      </c>
      <c r="H42" s="479" t="s">
        <v>941</v>
      </c>
    </row>
    <row r="43" spans="2:9" x14ac:dyDescent="0.2">
      <c r="B43" s="481">
        <v>45106</v>
      </c>
      <c r="C43" s="442" t="s">
        <v>887</v>
      </c>
      <c r="D43" s="442"/>
      <c r="E43" s="486"/>
      <c r="F43" s="442"/>
      <c r="G43" s="478">
        <v>3800</v>
      </c>
      <c r="H43" s="479" t="s">
        <v>943</v>
      </c>
    </row>
    <row r="44" spans="2:9" x14ac:dyDescent="0.2">
      <c r="B44" s="481">
        <v>45120</v>
      </c>
      <c r="C44" s="442" t="s">
        <v>887</v>
      </c>
      <c r="D44" s="442" t="s">
        <v>874</v>
      </c>
      <c r="E44" s="486">
        <v>20000</v>
      </c>
      <c r="F44" s="442">
        <v>1.0986</v>
      </c>
      <c r="G44" s="478">
        <v>18204.988166757692</v>
      </c>
      <c r="H44" s="479" t="s">
        <v>941</v>
      </c>
    </row>
    <row r="45" spans="2:9" x14ac:dyDescent="0.2">
      <c r="B45" s="481"/>
      <c r="C45" s="442"/>
      <c r="D45" s="442"/>
      <c r="E45" s="486"/>
      <c r="F45" s="442"/>
      <c r="G45" s="478"/>
      <c r="H45" s="479"/>
    </row>
    <row r="46" spans="2:9" x14ac:dyDescent="0.2">
      <c r="B46" s="481"/>
      <c r="C46" s="442"/>
      <c r="D46" s="442"/>
      <c r="E46" s="486"/>
      <c r="F46" s="442"/>
      <c r="G46" s="478"/>
      <c r="H46" s="479"/>
    </row>
    <row r="47" spans="2:9" x14ac:dyDescent="0.2">
      <c r="B47" s="481"/>
      <c r="C47" s="442"/>
      <c r="D47" s="442"/>
      <c r="E47" s="486"/>
      <c r="F47" s="442"/>
      <c r="G47" s="478"/>
      <c r="H47" s="479"/>
    </row>
    <row r="48" spans="2:9" x14ac:dyDescent="0.2">
      <c r="B48" s="481"/>
      <c r="C48" s="442"/>
      <c r="D48" s="442"/>
      <c r="E48" s="486"/>
      <c r="F48" s="442"/>
      <c r="G48" s="478"/>
      <c r="H48" s="479"/>
    </row>
    <row r="49" spans="2:8" x14ac:dyDescent="0.2">
      <c r="B49" s="481"/>
      <c r="C49" s="442"/>
      <c r="D49" s="442"/>
      <c r="E49" s="486"/>
      <c r="F49" s="442"/>
      <c r="G49" s="478"/>
      <c r="H49" s="479"/>
    </row>
    <row r="50" spans="2:8" x14ac:dyDescent="0.2">
      <c r="B50" s="481"/>
      <c r="C50" s="442"/>
      <c r="D50" s="442"/>
      <c r="E50" s="486"/>
      <c r="F50" s="442"/>
      <c r="G50" s="478"/>
      <c r="H50" s="479"/>
    </row>
    <row r="51" spans="2:8" x14ac:dyDescent="0.2">
      <c r="B51" s="481"/>
      <c r="C51" s="442"/>
      <c r="D51" s="442"/>
      <c r="E51" s="486"/>
      <c r="F51" s="442"/>
      <c r="G51" s="478"/>
      <c r="H51" s="479"/>
    </row>
    <row r="52" spans="2:8" x14ac:dyDescent="0.2">
      <c r="B52" s="481"/>
      <c r="C52" s="442"/>
      <c r="D52" s="442"/>
      <c r="E52" s="486"/>
      <c r="F52" s="442"/>
      <c r="G52" s="478"/>
      <c r="H52" s="479"/>
    </row>
    <row r="53" spans="2:8" x14ac:dyDescent="0.2">
      <c r="B53" s="481"/>
      <c r="C53" s="442"/>
      <c r="D53" s="442"/>
      <c r="E53" s="486"/>
      <c r="F53" s="442"/>
      <c r="G53" s="478"/>
      <c r="H53" s="479"/>
    </row>
    <row r="54" spans="2:8" x14ac:dyDescent="0.2">
      <c r="B54" s="481"/>
      <c r="C54" s="442"/>
      <c r="D54" s="442"/>
      <c r="E54" s="486"/>
      <c r="F54" s="442"/>
      <c r="G54" s="478"/>
      <c r="H54" s="479"/>
    </row>
    <row r="55" spans="2:8" x14ac:dyDescent="0.2">
      <c r="B55" s="481"/>
      <c r="C55" s="442"/>
      <c r="D55" s="442"/>
      <c r="E55" s="486"/>
      <c r="F55" s="442"/>
      <c r="G55" s="478"/>
      <c r="H55" s="479"/>
    </row>
    <row r="56" spans="2:8" x14ac:dyDescent="0.2">
      <c r="B56" s="481"/>
      <c r="C56" s="442"/>
      <c r="D56" s="442"/>
      <c r="E56" s="486"/>
      <c r="F56" s="442"/>
      <c r="G56" s="478"/>
      <c r="H56" s="479"/>
    </row>
    <row r="57" spans="2:8" x14ac:dyDescent="0.2">
      <c r="B57" s="481"/>
      <c r="C57" s="442"/>
      <c r="D57" s="442"/>
      <c r="E57" s="486"/>
      <c r="F57" s="442"/>
      <c r="G57" s="478"/>
      <c r="H57" s="479"/>
    </row>
    <row r="58" spans="2:8" x14ac:dyDescent="0.2">
      <c r="B58" s="481"/>
      <c r="C58" s="442"/>
      <c r="D58" s="442"/>
      <c r="E58" s="486"/>
      <c r="F58" s="442"/>
      <c r="G58" s="478"/>
      <c r="H58" s="479"/>
    </row>
    <row r="59" spans="2:8" x14ac:dyDescent="0.2">
      <c r="B59" s="481"/>
      <c r="C59" s="442"/>
      <c r="D59" s="442"/>
      <c r="E59" s="486"/>
      <c r="F59" s="442"/>
      <c r="G59" s="478"/>
      <c r="H59" s="479"/>
    </row>
    <row r="60" spans="2:8" x14ac:dyDescent="0.2">
      <c r="B60" s="481"/>
      <c r="C60" s="442"/>
      <c r="D60" s="442"/>
      <c r="E60" s="486"/>
      <c r="F60" s="442"/>
      <c r="G60" s="478"/>
      <c r="H60" s="479"/>
    </row>
  </sheetData>
  <mergeCells count="1">
    <mergeCell ref="L2:L4"/>
  </mergeCells>
  <phoneticPr fontId="38" type="noConversion"/>
  <pageMargins left="0.7" right="0.7" top="0.75" bottom="0.75" header="0.3" footer="0.3"/>
  <pageSetup paperSize="9" scale="55" fitToHeight="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3AF1-355E-4837-A71E-F2FC09192D32}">
  <dimension ref="A1:M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14" sqref="K14"/>
    </sheetView>
  </sheetViews>
  <sheetFormatPr defaultRowHeight="14.25" x14ac:dyDescent="0.2"/>
  <cols>
    <col min="1" max="1" width="10.125" bestFit="1" customWidth="1"/>
    <col min="2" max="2" width="23" bestFit="1" customWidth="1"/>
    <col min="3" max="3" width="16" bestFit="1" customWidth="1"/>
    <col min="4" max="4" width="14.625" bestFit="1" customWidth="1"/>
    <col min="5" max="5" width="7.875" customWidth="1"/>
    <col min="6" max="6" width="11.625" bestFit="1" customWidth="1"/>
    <col min="7" max="7" width="6.125" bestFit="1" customWidth="1"/>
    <col min="8" max="8" width="12.125" style="528" bestFit="1" customWidth="1"/>
    <col min="9" max="9" width="8.5" bestFit="1" customWidth="1"/>
    <col min="10" max="10" width="10.875" bestFit="1" customWidth="1"/>
    <col min="11" max="11" width="12.75" bestFit="1" customWidth="1"/>
    <col min="12" max="12" width="11.625" bestFit="1" customWidth="1"/>
    <col min="13" max="13" width="11.625" customWidth="1"/>
  </cols>
  <sheetData>
    <row r="1" spans="1:13" ht="28.5" x14ac:dyDescent="0.2">
      <c r="A1" s="435" t="s">
        <v>17</v>
      </c>
      <c r="B1" s="435" t="s">
        <v>18</v>
      </c>
      <c r="C1" s="436" t="s">
        <v>181</v>
      </c>
      <c r="D1" s="435" t="s">
        <v>56</v>
      </c>
      <c r="E1" s="436" t="s">
        <v>186</v>
      </c>
      <c r="F1" s="517" t="s">
        <v>461</v>
      </c>
      <c r="G1" s="518" t="s">
        <v>196</v>
      </c>
      <c r="H1" s="526" t="s">
        <v>851</v>
      </c>
      <c r="I1" s="519" t="s">
        <v>852</v>
      </c>
      <c r="J1" s="520" t="s">
        <v>462</v>
      </c>
      <c r="K1" s="520" t="s">
        <v>927</v>
      </c>
      <c r="L1" s="520" t="s">
        <v>853</v>
      </c>
      <c r="M1" s="520" t="s">
        <v>926</v>
      </c>
    </row>
    <row r="2" spans="1:13" x14ac:dyDescent="0.2">
      <c r="A2" s="521">
        <v>45003</v>
      </c>
      <c r="B2" s="442" t="s">
        <v>922</v>
      </c>
      <c r="C2" s="522" t="s">
        <v>886</v>
      </c>
      <c r="D2" s="442" t="s">
        <v>885</v>
      </c>
      <c r="E2" s="442" t="s">
        <v>784</v>
      </c>
      <c r="F2" s="523">
        <v>121756.56</v>
      </c>
      <c r="G2" s="524" t="s">
        <v>172</v>
      </c>
      <c r="H2" s="527">
        <v>114832.81</v>
      </c>
      <c r="I2" s="3"/>
      <c r="J2" s="427">
        <f>SUMIFS($D$11:$D$31,$B$11:$B$31,$B2)</f>
        <v>61756.56</v>
      </c>
      <c r="K2" s="427">
        <f>SUMIFS($F$11:$F$31,$B$11:$B$31,$B2)</f>
        <v>56229.662250136535</v>
      </c>
      <c r="L2" s="531">
        <f>F2-J2</f>
        <v>60000</v>
      </c>
      <c r="M2" s="531">
        <f>H2-K2</f>
        <v>58603.147749863463</v>
      </c>
    </row>
    <row r="3" spans="1:13" x14ac:dyDescent="0.2">
      <c r="A3" s="521"/>
      <c r="B3" s="442"/>
      <c r="C3" s="522"/>
      <c r="D3" s="442"/>
      <c r="E3" s="442"/>
      <c r="F3" s="523"/>
      <c r="G3" s="524"/>
      <c r="H3" s="527"/>
      <c r="I3" s="3"/>
      <c r="J3" s="427">
        <f t="shared" ref="J3:J6" si="0">SUMIFS($D$11:$D$31,$B$11:$B$31,$B3)</f>
        <v>0</v>
      </c>
      <c r="K3" s="427">
        <f t="shared" ref="K3:K6" si="1">SUMIFS($F$11:$F$31,$B$11:$B$31,$B3)</f>
        <v>0</v>
      </c>
      <c r="L3" s="531">
        <f t="shared" ref="L3:L6" si="2">F3-J3</f>
        <v>0</v>
      </c>
      <c r="M3" s="531">
        <f t="shared" ref="M3:M6" si="3">H3-K3</f>
        <v>0</v>
      </c>
    </row>
    <row r="4" spans="1:13" x14ac:dyDescent="0.2">
      <c r="A4" s="521"/>
      <c r="B4" s="442"/>
      <c r="C4" s="522"/>
      <c r="D4" s="442"/>
      <c r="E4" s="442"/>
      <c r="F4" s="523"/>
      <c r="G4" s="524"/>
      <c r="H4" s="527"/>
      <c r="I4" s="3"/>
      <c r="J4" s="427">
        <f t="shared" si="0"/>
        <v>0</v>
      </c>
      <c r="K4" s="427">
        <f t="shared" si="1"/>
        <v>0</v>
      </c>
      <c r="L4" s="531">
        <f t="shared" si="2"/>
        <v>0</v>
      </c>
      <c r="M4" s="531">
        <f t="shared" si="3"/>
        <v>0</v>
      </c>
    </row>
    <row r="5" spans="1:13" x14ac:dyDescent="0.2">
      <c r="A5" s="521"/>
      <c r="B5" s="442"/>
      <c r="C5" s="522"/>
      <c r="D5" s="442"/>
      <c r="E5" s="442"/>
      <c r="F5" s="523"/>
      <c r="G5" s="524"/>
      <c r="H5" s="527"/>
      <c r="I5" s="3"/>
      <c r="J5" s="427">
        <f t="shared" si="0"/>
        <v>0</v>
      </c>
      <c r="K5" s="427">
        <f t="shared" si="1"/>
        <v>0</v>
      </c>
      <c r="L5" s="531">
        <f t="shared" si="2"/>
        <v>0</v>
      </c>
      <c r="M5" s="531">
        <f t="shared" si="3"/>
        <v>0</v>
      </c>
    </row>
    <row r="6" spans="1:13" x14ac:dyDescent="0.2">
      <c r="A6" s="521"/>
      <c r="B6" s="442"/>
      <c r="C6" s="522"/>
      <c r="D6" s="442"/>
      <c r="E6" s="442"/>
      <c r="F6" s="523"/>
      <c r="G6" s="524"/>
      <c r="H6" s="527"/>
      <c r="I6" s="3"/>
      <c r="J6" s="427">
        <f t="shared" si="0"/>
        <v>0</v>
      </c>
      <c r="K6" s="427">
        <f t="shared" si="1"/>
        <v>0</v>
      </c>
      <c r="L6" s="531">
        <f t="shared" si="2"/>
        <v>0</v>
      </c>
      <c r="M6" s="531">
        <f t="shared" si="3"/>
        <v>0</v>
      </c>
    </row>
    <row r="7" spans="1:13" x14ac:dyDescent="0.2">
      <c r="A7" t="s">
        <v>94</v>
      </c>
      <c r="F7" s="525">
        <f>SUM(F2:F6)</f>
        <v>121756.56</v>
      </c>
      <c r="G7" s="525"/>
      <c r="H7" s="528">
        <f t="shared" ref="H7:M7" si="4">SUM(H2:H6)</f>
        <v>114832.81</v>
      </c>
      <c r="I7" s="525">
        <f t="shared" si="4"/>
        <v>0</v>
      </c>
      <c r="J7" s="525">
        <f t="shared" si="4"/>
        <v>61756.56</v>
      </c>
      <c r="K7" s="528">
        <f t="shared" si="4"/>
        <v>56229.662250136535</v>
      </c>
      <c r="L7" s="525">
        <f>SUM(L2:L6)</f>
        <v>60000</v>
      </c>
      <c r="M7" s="528">
        <f t="shared" si="4"/>
        <v>58603.147749863463</v>
      </c>
    </row>
    <row r="9" spans="1:13" x14ac:dyDescent="0.2">
      <c r="A9" t="s">
        <v>925</v>
      </c>
    </row>
    <row r="10" spans="1:13" x14ac:dyDescent="0.2">
      <c r="A10" s="442" t="s">
        <v>944</v>
      </c>
      <c r="B10" s="442" t="s">
        <v>945</v>
      </c>
      <c r="C10" s="442" t="s">
        <v>946</v>
      </c>
      <c r="D10" s="442" t="s">
        <v>947</v>
      </c>
      <c r="E10" s="442" t="s">
        <v>51</v>
      </c>
      <c r="F10" s="478" t="s">
        <v>948</v>
      </c>
      <c r="G10" s="479"/>
      <c r="H10" s="529" t="s">
        <v>868</v>
      </c>
    </row>
    <row r="11" spans="1:13" x14ac:dyDescent="0.2">
      <c r="A11" s="481">
        <v>45105</v>
      </c>
      <c r="B11" s="446" t="s">
        <v>949</v>
      </c>
      <c r="C11" s="442" t="s">
        <v>874</v>
      </c>
      <c r="D11" s="483">
        <v>31756.560000000001</v>
      </c>
      <c r="E11" s="442">
        <v>1.0980000000000001</v>
      </c>
      <c r="F11" s="478">
        <v>28922.18</v>
      </c>
      <c r="G11" s="479"/>
      <c r="H11" s="529"/>
    </row>
    <row r="12" spans="1:13" x14ac:dyDescent="0.2">
      <c r="A12" s="481">
        <v>45120</v>
      </c>
      <c r="B12" s="446" t="s">
        <v>949</v>
      </c>
      <c r="C12" s="442" t="s">
        <v>874</v>
      </c>
      <c r="D12" s="483">
        <v>30000</v>
      </c>
      <c r="E12" s="442">
        <v>1.0986</v>
      </c>
      <c r="F12" s="478">
        <v>27307.482250136538</v>
      </c>
      <c r="G12" s="479"/>
      <c r="H12" s="529"/>
    </row>
    <row r="13" spans="1:13" x14ac:dyDescent="0.2">
      <c r="A13" s="481"/>
      <c r="B13" s="446"/>
      <c r="C13" s="442"/>
      <c r="D13" s="482"/>
      <c r="E13" s="442"/>
      <c r="F13" s="478"/>
      <c r="G13" s="479"/>
      <c r="H13" s="529"/>
    </row>
    <row r="14" spans="1:13" x14ac:dyDescent="0.2">
      <c r="A14" s="481"/>
      <c r="B14" s="446"/>
      <c r="C14" s="442"/>
      <c r="D14" s="482"/>
      <c r="E14" s="442"/>
      <c r="F14" s="478"/>
      <c r="G14" s="479"/>
      <c r="H14" s="529"/>
    </row>
    <row r="15" spans="1:13" x14ac:dyDescent="0.2">
      <c r="A15" s="481"/>
      <c r="B15" s="446"/>
      <c r="C15" s="442"/>
      <c r="D15" s="482"/>
      <c r="E15" s="442"/>
      <c r="F15" s="478"/>
      <c r="G15" s="479"/>
      <c r="H15" s="529"/>
    </row>
    <row r="16" spans="1:13" x14ac:dyDescent="0.2">
      <c r="A16" s="481"/>
      <c r="B16" s="442"/>
      <c r="C16" s="442"/>
      <c r="D16" s="482"/>
      <c r="E16" s="442"/>
      <c r="F16" s="478"/>
      <c r="G16" s="479"/>
      <c r="H16" s="529"/>
    </row>
    <row r="17" spans="1:8" x14ac:dyDescent="0.2">
      <c r="A17" s="481"/>
      <c r="B17" s="442"/>
      <c r="C17" s="442"/>
      <c r="D17" s="482"/>
      <c r="E17" s="442"/>
      <c r="F17" s="478"/>
      <c r="G17" s="479"/>
      <c r="H17" s="529"/>
    </row>
    <row r="18" spans="1:8" x14ac:dyDescent="0.2">
      <c r="A18" s="481"/>
      <c r="B18" s="442"/>
      <c r="C18" s="442"/>
      <c r="D18" s="482"/>
      <c r="E18" s="442"/>
      <c r="F18" s="478"/>
      <c r="G18" s="479"/>
      <c r="H18" s="529"/>
    </row>
    <row r="19" spans="1:8" x14ac:dyDescent="0.2">
      <c r="A19" s="442"/>
      <c r="B19" s="442"/>
      <c r="C19" s="442"/>
      <c r="D19" s="442"/>
      <c r="E19" s="442"/>
      <c r="F19" s="478"/>
      <c r="G19" s="479"/>
      <c r="H19" s="529"/>
    </row>
    <row r="20" spans="1:8" x14ac:dyDescent="0.2">
      <c r="A20" s="481"/>
      <c r="B20" s="442"/>
      <c r="C20" s="442"/>
      <c r="D20" s="486"/>
      <c r="E20" s="442"/>
      <c r="F20" s="478"/>
      <c r="G20" s="479"/>
      <c r="H20" s="529"/>
    </row>
    <row r="21" spans="1:8" x14ac:dyDescent="0.2">
      <c r="A21" s="481"/>
      <c r="B21" s="442"/>
      <c r="C21" s="442"/>
      <c r="D21" s="486"/>
      <c r="E21" s="442"/>
      <c r="F21" s="478"/>
      <c r="G21" s="479"/>
      <c r="H21" s="529"/>
    </row>
    <row r="22" spans="1:8" x14ac:dyDescent="0.2">
      <c r="A22" s="481"/>
      <c r="B22" s="442"/>
      <c r="C22" s="442"/>
      <c r="D22" s="486"/>
      <c r="E22" s="442"/>
      <c r="F22" s="478"/>
      <c r="G22" s="479"/>
      <c r="H22" s="529"/>
    </row>
    <row r="23" spans="1:8" x14ac:dyDescent="0.2">
      <c r="A23" s="481"/>
      <c r="B23" s="442"/>
      <c r="C23" s="442"/>
      <c r="D23" s="486"/>
      <c r="E23" s="442"/>
      <c r="F23" s="478"/>
      <c r="G23" s="479"/>
      <c r="H23" s="529"/>
    </row>
    <row r="24" spans="1:8" x14ac:dyDescent="0.2">
      <c r="A24" s="481"/>
      <c r="B24" s="442"/>
      <c r="C24" s="442"/>
      <c r="D24" s="486"/>
      <c r="E24" s="442"/>
      <c r="F24" s="478"/>
      <c r="G24" s="479"/>
      <c r="H24" s="529"/>
    </row>
    <row r="25" spans="1:8" x14ac:dyDescent="0.2">
      <c r="A25" s="481"/>
      <c r="B25" s="442"/>
      <c r="C25" s="442"/>
      <c r="D25" s="486"/>
      <c r="E25" s="442"/>
      <c r="F25" s="478"/>
      <c r="G25" s="479"/>
      <c r="H25" s="530"/>
    </row>
    <row r="26" spans="1:8" x14ac:dyDescent="0.2">
      <c r="A26" s="481"/>
      <c r="B26" s="442"/>
      <c r="C26" s="442"/>
      <c r="D26" s="486"/>
      <c r="E26" s="442"/>
      <c r="F26" s="478"/>
      <c r="G26" s="479"/>
      <c r="H26" s="530"/>
    </row>
    <row r="27" spans="1:8" x14ac:dyDescent="0.2">
      <c r="A27" s="481"/>
      <c r="B27" s="442"/>
      <c r="C27" s="442"/>
      <c r="D27" s="486"/>
      <c r="E27" s="442"/>
      <c r="F27" s="478"/>
      <c r="G27" s="479"/>
      <c r="H27" s="530"/>
    </row>
    <row r="28" spans="1:8" x14ac:dyDescent="0.2">
      <c r="A28" s="481"/>
      <c r="B28" s="442"/>
      <c r="C28" s="442"/>
      <c r="D28" s="486"/>
      <c r="E28" s="442"/>
      <c r="F28" s="478"/>
      <c r="G28" s="479"/>
      <c r="H28" s="530"/>
    </row>
    <row r="29" spans="1:8" x14ac:dyDescent="0.2">
      <c r="A29" s="481"/>
      <c r="B29" s="442"/>
      <c r="C29" s="442"/>
      <c r="D29" s="486"/>
      <c r="E29" s="442"/>
      <c r="F29" s="478"/>
      <c r="G29" s="479"/>
      <c r="H29" s="530"/>
    </row>
    <row r="30" spans="1:8" x14ac:dyDescent="0.2">
      <c r="A30" s="481"/>
      <c r="B30" s="442"/>
      <c r="C30" s="442"/>
      <c r="D30" s="486"/>
      <c r="E30" s="442"/>
      <c r="F30" s="478"/>
      <c r="G30" s="479"/>
      <c r="H30" s="530"/>
    </row>
    <row r="31" spans="1:8" x14ac:dyDescent="0.2">
      <c r="A31" s="481"/>
      <c r="B31" s="442"/>
      <c r="C31" s="442"/>
      <c r="D31" s="486"/>
      <c r="E31" s="442"/>
      <c r="F31" s="478"/>
      <c r="G31" s="479"/>
      <c r="H31" s="530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Y89"/>
  <sheetViews>
    <sheetView zoomScale="91" zoomScaleNormal="91" workbookViewId="0">
      <pane ySplit="1" topLeftCell="A53" activePane="bottomLeft" state="frozen"/>
      <selection pane="bottomLeft" activeCell="I102" sqref="I102"/>
    </sheetView>
  </sheetViews>
  <sheetFormatPr defaultRowHeight="14.25" x14ac:dyDescent="0.2"/>
  <cols>
    <col min="1" max="1" width="10.5" customWidth="1"/>
    <col min="2" max="2" width="13.5" customWidth="1"/>
    <col min="3" max="3" width="18.5" customWidth="1"/>
    <col min="4" max="4" width="17.5" customWidth="1"/>
    <col min="5" max="5" width="16.625" customWidth="1"/>
    <col min="6" max="6" width="9" customWidth="1"/>
    <col min="7" max="7" width="12.75" style="379" customWidth="1"/>
    <col min="8" max="8" width="11.25" style="379" customWidth="1"/>
    <col min="9" max="9" width="6" style="292" customWidth="1"/>
    <col min="10" max="10" width="13.25" style="379" customWidth="1"/>
    <col min="11" max="11" width="16.75" style="19" customWidth="1"/>
    <col min="12" max="12" width="13.125" style="366" customWidth="1"/>
    <col min="13" max="13" width="37.875" customWidth="1"/>
    <col min="14" max="14" width="27.25" customWidth="1"/>
    <col min="15" max="15" width="10.25" bestFit="1" customWidth="1"/>
    <col min="17" max="17" width="25.125" customWidth="1"/>
    <col min="18" max="19" width="11.5" customWidth="1"/>
    <col min="20" max="20" width="39.875" customWidth="1"/>
    <col min="25" max="25" width="22.75" customWidth="1"/>
  </cols>
  <sheetData>
    <row r="1" spans="1:23" ht="28.5" x14ac:dyDescent="0.2">
      <c r="A1" s="16" t="s">
        <v>642</v>
      </c>
      <c r="B1" s="38" t="s">
        <v>17</v>
      </c>
      <c r="C1" s="38" t="s">
        <v>18</v>
      </c>
      <c r="D1" s="282" t="s">
        <v>615</v>
      </c>
      <c r="E1" s="39" t="s">
        <v>56</v>
      </c>
      <c r="F1" s="321" t="s">
        <v>666</v>
      </c>
      <c r="G1" s="391" t="s">
        <v>461</v>
      </c>
      <c r="H1" s="391" t="s">
        <v>460</v>
      </c>
      <c r="I1" s="284" t="s">
        <v>196</v>
      </c>
      <c r="J1" s="368" t="s">
        <v>462</v>
      </c>
      <c r="K1" s="183" t="s">
        <v>463</v>
      </c>
      <c r="L1" s="357" t="s">
        <v>86</v>
      </c>
      <c r="M1" s="3"/>
      <c r="N1" s="3"/>
      <c r="O1" s="3"/>
    </row>
    <row r="2" spans="1:23" x14ac:dyDescent="0.2">
      <c r="A2" s="304" t="s">
        <v>657</v>
      </c>
      <c r="B2" s="196" t="s">
        <v>92</v>
      </c>
      <c r="C2" s="3" t="s">
        <v>487</v>
      </c>
      <c r="D2" s="3"/>
      <c r="E2" s="10" t="s">
        <v>93</v>
      </c>
      <c r="F2" s="10"/>
      <c r="G2" s="369">
        <v>21936</v>
      </c>
      <c r="H2" s="376"/>
      <c r="I2" s="285" t="s">
        <v>458</v>
      </c>
      <c r="J2" s="369">
        <v>21936</v>
      </c>
      <c r="K2" s="18"/>
      <c r="L2" s="358" t="s">
        <v>489</v>
      </c>
      <c r="M2" s="3" t="s">
        <v>95</v>
      </c>
      <c r="N2" s="3" t="s">
        <v>113</v>
      </c>
      <c r="O2" s="3"/>
    </row>
    <row r="3" spans="1:23" ht="14.45" customHeight="1" thickBot="1" x14ac:dyDescent="0.25">
      <c r="B3" s="70"/>
      <c r="C3" s="70"/>
      <c r="D3" s="70"/>
      <c r="E3" s="135"/>
      <c r="F3" s="135"/>
      <c r="G3" s="370"/>
      <c r="H3" s="370"/>
      <c r="I3" s="286"/>
      <c r="J3" s="370"/>
      <c r="K3" s="165"/>
      <c r="L3" s="359"/>
      <c r="M3" s="70"/>
      <c r="N3" s="70"/>
      <c r="O3" s="70"/>
    </row>
    <row r="4" spans="1:23" x14ac:dyDescent="0.2">
      <c r="B4" s="196" t="s">
        <v>491</v>
      </c>
      <c r="C4" s="76" t="s">
        <v>488</v>
      </c>
      <c r="D4" s="76"/>
      <c r="E4" s="76" t="s">
        <v>123</v>
      </c>
      <c r="F4" s="76"/>
      <c r="G4" s="371">
        <v>48832.65</v>
      </c>
      <c r="H4" s="356"/>
      <c r="I4" s="287" t="s">
        <v>458</v>
      </c>
      <c r="J4" s="371">
        <v>10000</v>
      </c>
      <c r="K4" s="170"/>
      <c r="L4" s="360" t="s">
        <v>490</v>
      </c>
      <c r="M4" s="76" t="s">
        <v>698</v>
      </c>
      <c r="N4" s="76"/>
      <c r="O4" s="78"/>
      <c r="Q4" s="15"/>
      <c r="R4" s="15" t="s">
        <v>232</v>
      </c>
      <c r="S4" s="15" t="s">
        <v>231</v>
      </c>
      <c r="T4" s="15"/>
      <c r="U4" s="12"/>
      <c r="V4" s="12"/>
      <c r="W4" s="12"/>
    </row>
    <row r="5" spans="1:23" x14ac:dyDescent="0.2">
      <c r="B5" s="98"/>
      <c r="C5" s="3" t="s">
        <v>371</v>
      </c>
      <c r="D5" s="3"/>
      <c r="E5" s="144"/>
      <c r="F5" s="144"/>
      <c r="G5" s="376"/>
      <c r="H5" s="376"/>
      <c r="I5" s="285"/>
      <c r="J5" s="372">
        <v>16832.650000000001</v>
      </c>
      <c r="K5" s="18"/>
      <c r="L5" s="358"/>
      <c r="M5" s="3"/>
      <c r="N5" s="3"/>
      <c r="O5" s="80"/>
      <c r="Q5" s="15" t="s">
        <v>160</v>
      </c>
      <c r="R5" s="15">
        <v>14126.11</v>
      </c>
      <c r="S5" s="15"/>
      <c r="T5" s="15" t="s">
        <v>161</v>
      </c>
      <c r="U5" s="12"/>
      <c r="V5" s="12"/>
      <c r="W5" s="12"/>
    </row>
    <row r="6" spans="1:23" x14ac:dyDescent="0.2">
      <c r="B6" s="98"/>
      <c r="C6" s="3"/>
      <c r="D6" s="3"/>
      <c r="E6" s="3"/>
      <c r="F6" s="3"/>
      <c r="G6" s="376"/>
      <c r="H6" s="376"/>
      <c r="I6" s="285"/>
      <c r="J6" s="372">
        <v>22000</v>
      </c>
      <c r="K6" s="18"/>
      <c r="L6" s="358" t="s">
        <v>229</v>
      </c>
      <c r="M6" s="3"/>
      <c r="N6" s="3"/>
      <c r="O6" s="80"/>
      <c r="Q6" s="15" t="s">
        <v>230</v>
      </c>
      <c r="R6" s="15">
        <v>5429.45</v>
      </c>
      <c r="S6" s="15"/>
      <c r="T6" s="15" t="s">
        <v>162</v>
      </c>
      <c r="U6" s="12"/>
      <c r="V6" s="12"/>
      <c r="W6" s="12"/>
    </row>
    <row r="7" spans="1:23" x14ac:dyDescent="0.2">
      <c r="B7" s="163" t="s">
        <v>506</v>
      </c>
      <c r="C7" s="214" t="s">
        <v>505</v>
      </c>
      <c r="D7" s="70" t="s">
        <v>504</v>
      </c>
      <c r="E7" s="70" t="s">
        <v>507</v>
      </c>
      <c r="F7" s="70"/>
      <c r="G7" s="370"/>
      <c r="H7" s="396">
        <v>6648.02</v>
      </c>
      <c r="I7" s="286"/>
      <c r="J7" s="370"/>
      <c r="K7" s="213">
        <v>6648.02</v>
      </c>
      <c r="L7" s="359" t="s">
        <v>508</v>
      </c>
      <c r="M7" s="70" t="s">
        <v>509</v>
      </c>
      <c r="N7" s="70"/>
      <c r="O7" s="114"/>
      <c r="Q7" s="15"/>
      <c r="R7" s="15"/>
      <c r="S7" s="15"/>
      <c r="T7" s="15"/>
      <c r="U7" s="12"/>
      <c r="V7" s="12"/>
      <c r="W7" s="12"/>
    </row>
    <row r="8" spans="1:23" x14ac:dyDescent="0.2">
      <c r="B8" s="163" t="s">
        <v>511</v>
      </c>
      <c r="C8" s="70" t="s">
        <v>510</v>
      </c>
      <c r="D8" s="70" t="s">
        <v>504</v>
      </c>
      <c r="E8" s="70" t="s">
        <v>507</v>
      </c>
      <c r="F8" s="70"/>
      <c r="G8" s="370"/>
      <c r="H8" s="396">
        <v>6797</v>
      </c>
      <c r="I8" s="286"/>
      <c r="J8" s="370"/>
      <c r="K8" s="213">
        <v>6797</v>
      </c>
      <c r="L8" s="359" t="s">
        <v>508</v>
      </c>
      <c r="M8" s="70" t="s">
        <v>509</v>
      </c>
      <c r="N8" s="70"/>
      <c r="O8" s="114"/>
      <c r="Q8" s="15" t="s">
        <v>227</v>
      </c>
      <c r="R8" s="15">
        <f>SUM(R4:R6)</f>
        <v>19555.560000000001</v>
      </c>
      <c r="S8" s="15">
        <v>22000</v>
      </c>
      <c r="T8" s="15" t="s">
        <v>228</v>
      </c>
      <c r="U8" s="12"/>
      <c r="V8" s="12"/>
      <c r="W8" s="12"/>
    </row>
    <row r="9" spans="1:23" x14ac:dyDescent="0.2">
      <c r="B9" s="163" t="s">
        <v>511</v>
      </c>
      <c r="C9" s="70" t="s">
        <v>512</v>
      </c>
      <c r="D9" s="70" t="s">
        <v>504</v>
      </c>
      <c r="E9" s="70" t="s">
        <v>507</v>
      </c>
      <c r="F9" s="70"/>
      <c r="G9" s="370"/>
      <c r="H9" s="396">
        <v>9940.9699999999993</v>
      </c>
      <c r="I9" s="286"/>
      <c r="J9" s="370"/>
      <c r="K9" s="213">
        <v>9940.9699999999993</v>
      </c>
      <c r="L9" s="359" t="s">
        <v>508</v>
      </c>
      <c r="M9" s="70" t="s">
        <v>509</v>
      </c>
      <c r="N9" s="70"/>
      <c r="O9" s="114"/>
      <c r="Q9" s="15"/>
      <c r="R9" s="15"/>
      <c r="S9" s="15"/>
      <c r="T9" s="15"/>
      <c r="U9" s="12"/>
      <c r="V9" s="12"/>
      <c r="W9" s="12"/>
    </row>
    <row r="10" spans="1:23" ht="15" thickBot="1" x14ac:dyDescent="0.25">
      <c r="B10" s="99"/>
      <c r="C10" s="84"/>
      <c r="D10" s="84"/>
      <c r="E10" s="84"/>
      <c r="F10" s="84"/>
      <c r="G10" s="373"/>
      <c r="H10" s="373"/>
      <c r="I10" s="288"/>
      <c r="J10" s="373"/>
      <c r="K10" s="161"/>
      <c r="L10" s="361"/>
      <c r="M10" s="84"/>
      <c r="N10" s="84"/>
      <c r="O10" s="86"/>
      <c r="Q10" s="15"/>
      <c r="R10" s="15"/>
      <c r="S10" s="15"/>
      <c r="T10" s="15"/>
      <c r="U10" s="12"/>
      <c r="V10" s="12"/>
      <c r="W10" s="12"/>
    </row>
    <row r="11" spans="1:23" ht="30" customHeight="1" x14ac:dyDescent="0.2">
      <c r="B11" s="71"/>
      <c r="C11" s="71"/>
      <c r="D11" s="71"/>
      <c r="E11" s="71"/>
      <c r="F11" s="71"/>
      <c r="G11" s="374"/>
      <c r="H11" s="374"/>
      <c r="I11" s="289"/>
      <c r="J11" s="374"/>
      <c r="K11" s="166"/>
      <c r="L11" s="362"/>
      <c r="M11" s="71"/>
      <c r="N11" s="71"/>
      <c r="O11" s="71"/>
      <c r="U11" s="12"/>
      <c r="V11" s="12"/>
      <c r="W11" s="12"/>
    </row>
    <row r="12" spans="1:23" ht="13.15" customHeight="1" x14ac:dyDescent="0.2">
      <c r="B12" s="196" t="s">
        <v>492</v>
      </c>
      <c r="C12" s="3" t="s">
        <v>514</v>
      </c>
      <c r="D12" s="3"/>
      <c r="E12" s="3" t="s">
        <v>173</v>
      </c>
      <c r="F12" s="3"/>
      <c r="G12" s="392">
        <v>37329</v>
      </c>
      <c r="H12" s="393"/>
      <c r="I12" s="290" t="s">
        <v>458</v>
      </c>
      <c r="J12" s="375">
        <v>17329</v>
      </c>
      <c r="K12" s="18"/>
      <c r="L12" s="358" t="s">
        <v>515</v>
      </c>
      <c r="M12" s="70" t="s">
        <v>516</v>
      </c>
      <c r="N12" s="3"/>
      <c r="O12" s="3"/>
      <c r="U12" s="12"/>
      <c r="V12" s="12"/>
      <c r="W12" s="12"/>
    </row>
    <row r="13" spans="1:23" ht="60" customHeight="1" x14ac:dyDescent="0.2">
      <c r="B13" s="3"/>
      <c r="C13" s="144" t="s">
        <v>315</v>
      </c>
      <c r="D13" s="36" t="s">
        <v>316</v>
      </c>
      <c r="E13" s="3"/>
      <c r="F13" s="3"/>
      <c r="G13" s="393"/>
      <c r="H13" s="393"/>
      <c r="I13" s="290"/>
      <c r="J13" s="375">
        <v>20000</v>
      </c>
      <c r="K13" s="215"/>
      <c r="L13" s="363" t="s">
        <v>517</v>
      </c>
      <c r="M13" s="36" t="s">
        <v>518</v>
      </c>
      <c r="N13" s="3"/>
      <c r="O13" s="3"/>
      <c r="U13" s="12"/>
      <c r="V13" s="12"/>
      <c r="W13" s="12"/>
    </row>
    <row r="14" spans="1:23" ht="13.15" customHeight="1" x14ac:dyDescent="0.2">
      <c r="B14" s="3"/>
      <c r="C14" s="3"/>
      <c r="D14" s="3"/>
      <c r="E14" s="3"/>
      <c r="F14" s="3"/>
      <c r="G14" s="393"/>
      <c r="H14" s="393"/>
      <c r="I14" s="290"/>
      <c r="J14" s="376"/>
      <c r="K14" s="18"/>
      <c r="L14" s="358"/>
      <c r="M14" s="3"/>
      <c r="N14" s="3"/>
      <c r="O14" s="3"/>
      <c r="U14" s="12"/>
      <c r="V14" s="12"/>
      <c r="W14" s="12"/>
    </row>
    <row r="15" spans="1:23" ht="13.15" customHeight="1" x14ac:dyDescent="0.2">
      <c r="B15" s="3"/>
      <c r="C15" s="3"/>
      <c r="D15" s="3"/>
      <c r="E15" s="3"/>
      <c r="F15" s="3"/>
      <c r="G15" s="393"/>
      <c r="H15" s="393"/>
      <c r="I15" s="290"/>
      <c r="J15" s="376"/>
      <c r="K15" s="18"/>
      <c r="L15" s="358"/>
      <c r="M15" s="3"/>
      <c r="N15" s="3"/>
      <c r="O15" s="3"/>
      <c r="U15" s="12"/>
      <c r="V15" s="12"/>
      <c r="W15" s="12"/>
    </row>
    <row r="16" spans="1:23" ht="13.15" customHeight="1" x14ac:dyDescent="0.2">
      <c r="B16" s="3"/>
      <c r="C16" s="3"/>
      <c r="D16" s="3"/>
      <c r="E16" s="3"/>
      <c r="F16" s="3"/>
      <c r="G16" s="393"/>
      <c r="H16" s="393"/>
      <c r="I16" s="290"/>
      <c r="J16" s="376"/>
      <c r="K16" s="18"/>
      <c r="L16" s="358"/>
      <c r="M16" s="3"/>
      <c r="N16" s="3"/>
      <c r="O16" s="3"/>
      <c r="Q16" s="65"/>
      <c r="R16" s="65"/>
      <c r="S16" s="65"/>
      <c r="T16" s="65"/>
      <c r="U16" s="12"/>
      <c r="V16" s="12"/>
      <c r="W16" s="12"/>
    </row>
    <row r="17" spans="1:25" ht="13.9" customHeight="1" x14ac:dyDescent="0.2">
      <c r="B17" s="3"/>
      <c r="C17" s="3"/>
      <c r="D17" s="3"/>
      <c r="E17" s="3"/>
      <c r="F17" s="3"/>
      <c r="G17" s="393"/>
      <c r="H17" s="393"/>
      <c r="I17" s="290"/>
      <c r="J17" s="376"/>
      <c r="K17" s="18"/>
      <c r="L17" s="358"/>
      <c r="M17" s="3"/>
      <c r="N17" s="3"/>
      <c r="O17" s="3"/>
      <c r="Q17" s="65"/>
      <c r="R17" s="65"/>
      <c r="S17" s="65"/>
      <c r="T17" s="65"/>
      <c r="U17" s="12"/>
      <c r="V17" s="12"/>
      <c r="W17" s="12"/>
    </row>
    <row r="18" spans="1:25" ht="17.45" customHeight="1" x14ac:dyDescent="0.2">
      <c r="B18" s="200">
        <v>44471</v>
      </c>
      <c r="C18" s="3" t="s">
        <v>257</v>
      </c>
      <c r="D18" s="3" t="s">
        <v>611</v>
      </c>
      <c r="E18" s="3" t="s">
        <v>258</v>
      </c>
      <c r="F18" s="3"/>
      <c r="G18" s="372">
        <v>8416.94</v>
      </c>
      <c r="H18" s="376"/>
      <c r="I18" s="285" t="s">
        <v>455</v>
      </c>
      <c r="J18" s="372">
        <v>8416.94</v>
      </c>
      <c r="K18" s="18"/>
      <c r="L18" s="358" t="s">
        <v>456</v>
      </c>
      <c r="M18" s="3" t="s">
        <v>457</v>
      </c>
      <c r="N18" s="3"/>
      <c r="O18" s="3"/>
      <c r="Q18" s="65"/>
      <c r="R18" s="65"/>
      <c r="S18" s="65"/>
      <c r="T18" s="65"/>
      <c r="U18" s="65"/>
      <c r="V18" s="65"/>
      <c r="W18" s="65"/>
      <c r="X18" s="65"/>
    </row>
    <row r="19" spans="1:25" ht="55.15" customHeight="1" x14ac:dyDescent="0.2">
      <c r="B19" s="3"/>
      <c r="C19" s="144" t="s">
        <v>314</v>
      </c>
      <c r="D19" s="36" t="s">
        <v>284</v>
      </c>
      <c r="E19" s="3"/>
      <c r="F19" s="3"/>
      <c r="G19" s="376"/>
      <c r="H19" s="376"/>
      <c r="I19" s="285"/>
      <c r="J19" s="376"/>
      <c r="K19" s="18"/>
      <c r="L19" s="358"/>
      <c r="M19" s="3"/>
      <c r="N19" s="3"/>
      <c r="O19" s="3"/>
      <c r="Q19" s="65"/>
      <c r="R19" s="65"/>
      <c r="S19" s="65"/>
      <c r="T19" s="65"/>
      <c r="U19" s="65"/>
      <c r="V19" s="65"/>
      <c r="W19" s="65"/>
      <c r="X19" s="65"/>
      <c r="Y19" s="64"/>
    </row>
    <row r="20" spans="1:25" x14ac:dyDescent="0.2">
      <c r="B20" s="359">
        <v>44588</v>
      </c>
      <c r="C20" s="70" t="s">
        <v>800</v>
      </c>
      <c r="D20" s="70" t="s">
        <v>782</v>
      </c>
      <c r="E20" s="70" t="s">
        <v>783</v>
      </c>
      <c r="F20" s="70" t="s">
        <v>784</v>
      </c>
      <c r="G20" s="370">
        <v>16680</v>
      </c>
      <c r="H20" s="370"/>
      <c r="I20" s="286" t="s">
        <v>172</v>
      </c>
      <c r="J20" s="370">
        <f>G20+G21</f>
        <v>16680</v>
      </c>
      <c r="K20" s="165"/>
      <c r="L20" s="359">
        <v>44956</v>
      </c>
      <c r="M20" s="70" t="s">
        <v>804</v>
      </c>
      <c r="N20" s="370">
        <v>15000</v>
      </c>
      <c r="O20" s="370">
        <f>N20+N21-15</f>
        <v>15441.67</v>
      </c>
      <c r="Q20" s="65"/>
      <c r="R20" s="65"/>
      <c r="S20" s="65"/>
      <c r="T20" s="65"/>
      <c r="U20" s="65"/>
      <c r="V20" s="65"/>
      <c r="W20" s="65"/>
      <c r="X20" s="65"/>
    </row>
    <row r="21" spans="1:25" ht="15" thickBot="1" x14ac:dyDescent="0.25">
      <c r="B21" s="359">
        <v>44588</v>
      </c>
      <c r="C21" s="70" t="s">
        <v>800</v>
      </c>
      <c r="D21" s="70" t="s">
        <v>782</v>
      </c>
      <c r="E21" s="70" t="s">
        <v>783</v>
      </c>
      <c r="F21" s="70" t="s">
        <v>784</v>
      </c>
      <c r="G21" s="370"/>
      <c r="H21" s="370"/>
      <c r="I21" s="286" t="s">
        <v>172</v>
      </c>
      <c r="J21" s="370"/>
      <c r="K21" s="165"/>
      <c r="L21" s="359">
        <v>44956</v>
      </c>
      <c r="M21" s="70" t="s">
        <v>805</v>
      </c>
      <c r="N21" s="370">
        <v>456.67</v>
      </c>
      <c r="O21" s="419">
        <f>O20/J20</f>
        <v>0.92575959232613914</v>
      </c>
      <c r="Q21" s="65"/>
      <c r="R21" s="65"/>
      <c r="S21" s="65"/>
      <c r="T21" s="65"/>
      <c r="U21" s="65"/>
      <c r="V21" s="65"/>
      <c r="W21" s="65"/>
      <c r="X21" s="65"/>
    </row>
    <row r="22" spans="1:25" x14ac:dyDescent="0.2">
      <c r="A22" s="313"/>
      <c r="B22" s="274"/>
      <c r="C22" s="119"/>
      <c r="D22" s="119"/>
      <c r="E22" s="119"/>
      <c r="F22" s="119"/>
      <c r="G22" s="377"/>
      <c r="H22" s="377"/>
      <c r="I22" s="291"/>
      <c r="J22" s="377"/>
      <c r="K22" s="275"/>
      <c r="L22" s="364"/>
      <c r="M22" s="119"/>
      <c r="N22" s="119"/>
      <c r="O22" s="124"/>
      <c r="Q22" s="65"/>
      <c r="R22" s="65"/>
      <c r="S22" s="65"/>
      <c r="T22" s="65"/>
      <c r="U22" s="65"/>
      <c r="V22" s="65"/>
      <c r="W22" s="65"/>
      <c r="X22" s="65"/>
    </row>
    <row r="23" spans="1:25" x14ac:dyDescent="0.2">
      <c r="B23" s="3"/>
      <c r="C23" s="3"/>
      <c r="D23" s="3"/>
      <c r="E23" s="3"/>
      <c r="F23" s="3"/>
      <c r="G23" s="376"/>
      <c r="H23" s="376"/>
      <c r="I23" s="285"/>
      <c r="J23" s="376"/>
      <c r="K23" s="18"/>
      <c r="L23" s="358"/>
      <c r="M23" s="3"/>
      <c r="N23" s="3"/>
      <c r="O23" s="3"/>
      <c r="Q23" s="65"/>
      <c r="R23" s="65"/>
      <c r="S23" s="65"/>
      <c r="T23" s="65"/>
      <c r="U23" s="65"/>
      <c r="V23" s="65"/>
      <c r="W23" s="65"/>
      <c r="X23" s="65"/>
    </row>
    <row r="24" spans="1:25" s="293" customFormat="1" ht="15.75" x14ac:dyDescent="0.25">
      <c r="E24" s="293" t="s">
        <v>94</v>
      </c>
      <c r="G24" s="378">
        <f>SUM(G2:G23)</f>
        <v>133194.59</v>
      </c>
      <c r="H24" s="378"/>
      <c r="I24" s="294"/>
      <c r="J24" s="378">
        <f>SUM(J2:J23)</f>
        <v>133194.59</v>
      </c>
      <c r="K24" s="295"/>
      <c r="L24" s="365"/>
      <c r="Q24" s="296"/>
      <c r="R24" s="296"/>
      <c r="S24" s="296"/>
      <c r="T24" s="296"/>
      <c r="U24" s="296"/>
      <c r="V24" s="296"/>
      <c r="W24" s="296"/>
      <c r="X24" s="296"/>
    </row>
    <row r="26" spans="1:25" ht="15" thickBot="1" x14ac:dyDescent="0.25"/>
    <row r="27" spans="1:25" ht="15" thickBot="1" x14ac:dyDescent="0.25">
      <c r="A27" s="316" t="s">
        <v>641</v>
      </c>
      <c r="B27" s="276">
        <v>44771</v>
      </c>
      <c r="C27" s="76" t="s">
        <v>681</v>
      </c>
      <c r="D27" s="281" t="s">
        <v>797</v>
      </c>
      <c r="E27" s="76" t="s">
        <v>612</v>
      </c>
      <c r="F27" s="76" t="s">
        <v>667</v>
      </c>
      <c r="G27" s="394">
        <v>96309.36</v>
      </c>
      <c r="H27" s="356"/>
      <c r="I27" s="287" t="s">
        <v>613</v>
      </c>
      <c r="J27" s="356">
        <v>16309.36</v>
      </c>
      <c r="K27" s="170"/>
      <c r="L27" s="360">
        <v>44908</v>
      </c>
      <c r="M27" s="76" t="s">
        <v>759</v>
      </c>
      <c r="N27" s="76"/>
      <c r="O27" s="78"/>
    </row>
    <row r="28" spans="1:25" ht="15" thickBot="1" x14ac:dyDescent="0.25">
      <c r="A28" s="314"/>
      <c r="B28" s="280"/>
      <c r="C28" s="159"/>
      <c r="D28" s="281" t="s">
        <v>797</v>
      </c>
      <c r="E28" s="279"/>
      <c r="F28" s="279"/>
      <c r="G28" s="374"/>
      <c r="H28" s="374"/>
      <c r="I28" s="289"/>
      <c r="J28" s="374">
        <v>30000</v>
      </c>
      <c r="K28" s="166"/>
      <c r="L28" s="362">
        <v>44910</v>
      </c>
      <c r="M28" s="71" t="s">
        <v>758</v>
      </c>
      <c r="N28" s="71"/>
      <c r="O28" s="151"/>
    </row>
    <row r="29" spans="1:25" ht="15" thickBot="1" x14ac:dyDescent="0.25">
      <c r="A29" s="314"/>
      <c r="B29" s="280"/>
      <c r="C29" s="159"/>
      <c r="D29" s="281" t="s">
        <v>797</v>
      </c>
      <c r="E29" s="279"/>
      <c r="F29" s="279"/>
      <c r="G29" s="374"/>
      <c r="H29" s="374"/>
      <c r="I29" s="289"/>
      <c r="J29" s="374">
        <v>20000</v>
      </c>
      <c r="K29" s="166"/>
      <c r="L29" s="362">
        <v>44914</v>
      </c>
      <c r="M29" s="71" t="s">
        <v>777</v>
      </c>
      <c r="N29" s="71"/>
      <c r="O29" s="151"/>
    </row>
    <row r="30" spans="1:25" x14ac:dyDescent="0.2">
      <c r="A30" s="314"/>
      <c r="B30" s="280"/>
      <c r="C30" s="159"/>
      <c r="D30" s="281" t="s">
        <v>797</v>
      </c>
      <c r="E30" s="279"/>
      <c r="F30" s="279"/>
      <c r="G30" s="374"/>
      <c r="H30" s="374"/>
      <c r="I30" s="289"/>
      <c r="J30" s="374">
        <v>30000</v>
      </c>
      <c r="K30" s="166"/>
      <c r="L30" s="362">
        <v>44986</v>
      </c>
      <c r="M30" s="71" t="s">
        <v>823</v>
      </c>
      <c r="N30" s="71"/>
      <c r="O30" s="151"/>
    </row>
    <row r="31" spans="1:25" x14ac:dyDescent="0.2">
      <c r="A31" s="314"/>
      <c r="B31" s="301">
        <v>44771</v>
      </c>
      <c r="C31" s="159" t="s">
        <v>680</v>
      </c>
      <c r="D31" s="277" t="s">
        <v>798</v>
      </c>
      <c r="E31" s="279" t="s">
        <v>612</v>
      </c>
      <c r="F31" s="279" t="s">
        <v>667</v>
      </c>
      <c r="G31" s="395">
        <v>87856.26</v>
      </c>
      <c r="H31" s="374">
        <v>15</v>
      </c>
      <c r="I31" s="289" t="s">
        <v>613</v>
      </c>
      <c r="J31" s="374">
        <v>37856.26</v>
      </c>
      <c r="K31" s="166">
        <v>15</v>
      </c>
      <c r="L31" s="362">
        <v>45026</v>
      </c>
      <c r="M31" s="71" t="s">
        <v>827</v>
      </c>
      <c r="N31" s="374">
        <v>17000</v>
      </c>
      <c r="O31" s="151" t="s">
        <v>832</v>
      </c>
    </row>
    <row r="32" spans="1:25" x14ac:dyDescent="0.2">
      <c r="A32" s="314"/>
      <c r="B32" s="432"/>
      <c r="C32" s="279"/>
      <c r="D32" s="277" t="s">
        <v>798</v>
      </c>
      <c r="E32" s="279" t="s">
        <v>612</v>
      </c>
      <c r="F32" s="279"/>
      <c r="G32" s="395"/>
      <c r="H32" s="374"/>
      <c r="I32" s="289"/>
      <c r="J32" s="374"/>
      <c r="K32" s="166"/>
      <c r="L32" s="362"/>
      <c r="M32" s="71"/>
      <c r="N32" s="374">
        <v>18181.419999999998</v>
      </c>
      <c r="O32" s="151" t="s">
        <v>831</v>
      </c>
    </row>
    <row r="33" spans="1:15" x14ac:dyDescent="0.2">
      <c r="A33" s="314"/>
      <c r="B33" s="432"/>
      <c r="C33" s="279"/>
      <c r="D33" s="277" t="s">
        <v>798</v>
      </c>
      <c r="E33" s="279" t="s">
        <v>612</v>
      </c>
      <c r="F33" s="279"/>
      <c r="G33" s="395"/>
      <c r="H33" s="374"/>
      <c r="I33" s="289"/>
      <c r="J33" s="374">
        <v>30000</v>
      </c>
      <c r="K33" s="166"/>
      <c r="L33" s="362">
        <v>45057</v>
      </c>
      <c r="M33" s="71" t="s">
        <v>830</v>
      </c>
      <c r="N33" s="374">
        <v>8901</v>
      </c>
      <c r="O33" s="151" t="s">
        <v>832</v>
      </c>
    </row>
    <row r="34" spans="1:15" x14ac:dyDescent="0.2">
      <c r="A34" s="314"/>
      <c r="B34" s="432"/>
      <c r="C34" s="279"/>
      <c r="D34" s="277" t="s">
        <v>798</v>
      </c>
      <c r="E34" s="279" t="s">
        <v>612</v>
      </c>
      <c r="F34" s="279"/>
      <c r="G34" s="395"/>
      <c r="H34" s="374"/>
      <c r="I34" s="289"/>
      <c r="J34" s="374"/>
      <c r="K34" s="166"/>
      <c r="L34" s="362"/>
      <c r="M34" s="71"/>
      <c r="N34" s="374">
        <v>18616.89</v>
      </c>
      <c r="O34" s="151" t="s">
        <v>831</v>
      </c>
    </row>
    <row r="35" spans="1:15" x14ac:dyDescent="0.2">
      <c r="A35" s="314"/>
      <c r="B35" s="278"/>
      <c r="C35" s="279"/>
      <c r="D35" s="277" t="s">
        <v>798</v>
      </c>
      <c r="E35" s="279" t="s">
        <v>612</v>
      </c>
      <c r="F35" s="279"/>
      <c r="G35" s="374"/>
      <c r="H35" s="374"/>
      <c r="I35" s="289"/>
      <c r="J35" s="374"/>
      <c r="K35" s="166"/>
      <c r="L35" s="362"/>
      <c r="M35" s="71"/>
      <c r="N35" s="71"/>
      <c r="O35" s="151"/>
    </row>
    <row r="36" spans="1:15" x14ac:dyDescent="0.2">
      <c r="A36" s="314"/>
      <c r="B36" s="283" t="s">
        <v>616</v>
      </c>
      <c r="C36" s="159" t="s">
        <v>675</v>
      </c>
      <c r="D36" s="159" t="s">
        <v>614</v>
      </c>
      <c r="E36" s="279" t="s">
        <v>612</v>
      </c>
      <c r="F36" s="279" t="s">
        <v>678</v>
      </c>
      <c r="G36" s="376"/>
      <c r="H36" s="376">
        <v>14110.14</v>
      </c>
      <c r="I36" s="320" t="s">
        <v>617</v>
      </c>
      <c r="J36" s="376"/>
      <c r="K36" s="376"/>
      <c r="L36" s="362"/>
      <c r="M36" s="3"/>
      <c r="O36" s="80"/>
    </row>
    <row r="37" spans="1:15" x14ac:dyDescent="0.2">
      <c r="A37" s="314"/>
      <c r="B37" s="283"/>
      <c r="C37" s="159"/>
      <c r="D37" s="159"/>
      <c r="E37" s="279"/>
      <c r="F37" s="279"/>
      <c r="G37" s="376"/>
      <c r="H37" s="376"/>
      <c r="I37" s="285"/>
      <c r="J37" s="376"/>
      <c r="K37" s="18"/>
      <c r="L37" s="358"/>
      <c r="M37" s="3"/>
      <c r="N37" s="3"/>
      <c r="O37" s="80"/>
    </row>
    <row r="38" spans="1:15" x14ac:dyDescent="0.2">
      <c r="A38" s="314"/>
      <c r="B38" s="283" t="s">
        <v>674</v>
      </c>
      <c r="C38" s="159" t="s">
        <v>679</v>
      </c>
      <c r="D38" s="159" t="s">
        <v>446</v>
      </c>
      <c r="E38" s="279" t="s">
        <v>612</v>
      </c>
      <c r="F38" s="279" t="s">
        <v>678</v>
      </c>
      <c r="G38" s="376"/>
      <c r="H38" s="376">
        <v>-14110.14</v>
      </c>
      <c r="I38" s="320" t="s">
        <v>617</v>
      </c>
      <c r="J38" s="376"/>
      <c r="K38" s="376"/>
      <c r="L38" s="358"/>
      <c r="M38" s="3"/>
      <c r="N38" s="3"/>
      <c r="O38" s="80"/>
    </row>
    <row r="39" spans="1:15" x14ac:dyDescent="0.2">
      <c r="A39" s="314"/>
      <c r="B39" s="283"/>
      <c r="C39" s="159"/>
      <c r="D39" s="159"/>
      <c r="E39" s="279"/>
      <c r="F39" s="279"/>
      <c r="G39" s="376"/>
      <c r="H39" s="376"/>
      <c r="I39" s="285"/>
      <c r="J39" s="376"/>
      <c r="K39" s="18"/>
      <c r="L39" s="358"/>
      <c r="M39" s="3"/>
      <c r="N39" s="3"/>
      <c r="O39" s="80"/>
    </row>
    <row r="40" spans="1:15" x14ac:dyDescent="0.2">
      <c r="A40" s="314"/>
      <c r="B40" s="283" t="s">
        <v>674</v>
      </c>
      <c r="C40" s="159" t="s">
        <v>676</v>
      </c>
      <c r="D40" s="159" t="s">
        <v>446</v>
      </c>
      <c r="E40" s="279" t="s">
        <v>612</v>
      </c>
      <c r="F40" s="279" t="s">
        <v>678</v>
      </c>
      <c r="G40" s="376"/>
      <c r="H40" s="372">
        <v>13865.22</v>
      </c>
      <c r="I40" s="320" t="s">
        <v>677</v>
      </c>
      <c r="J40" s="376"/>
      <c r="K40" s="372">
        <v>13865.22</v>
      </c>
      <c r="L40" s="358" t="s">
        <v>757</v>
      </c>
      <c r="M40" s="3" t="s">
        <v>756</v>
      </c>
      <c r="N40" s="3" t="s">
        <v>620</v>
      </c>
      <c r="O40" s="80"/>
    </row>
    <row r="41" spans="1:15" x14ac:dyDescent="0.2">
      <c r="A41" s="314"/>
      <c r="B41" s="280"/>
      <c r="C41" s="159"/>
      <c r="D41" s="159"/>
      <c r="E41" s="159"/>
      <c r="F41" s="159"/>
      <c r="G41" s="376"/>
      <c r="H41" s="376"/>
      <c r="I41" s="285"/>
      <c r="J41" s="376"/>
      <c r="K41" s="18"/>
      <c r="L41" s="358"/>
      <c r="M41" s="3"/>
      <c r="N41" s="3"/>
      <c r="O41" s="80"/>
    </row>
    <row r="42" spans="1:15" x14ac:dyDescent="0.2">
      <c r="A42" s="314"/>
      <c r="B42" s="283" t="s">
        <v>616</v>
      </c>
      <c r="C42" s="159" t="s">
        <v>619</v>
      </c>
      <c r="D42" s="159" t="s">
        <v>614</v>
      </c>
      <c r="E42" s="279" t="s">
        <v>612</v>
      </c>
      <c r="F42" s="279" t="s">
        <v>672</v>
      </c>
      <c r="G42" s="376"/>
      <c r="H42" s="372">
        <v>22600.19</v>
      </c>
      <c r="I42" s="320" t="s">
        <v>617</v>
      </c>
      <c r="J42" s="376"/>
      <c r="K42" s="372">
        <v>6000</v>
      </c>
      <c r="L42" s="358" t="s">
        <v>723</v>
      </c>
      <c r="M42" s="3" t="s">
        <v>724</v>
      </c>
      <c r="N42" s="3" t="s">
        <v>620</v>
      </c>
      <c r="O42" s="80"/>
    </row>
    <row r="43" spans="1:15" x14ac:dyDescent="0.2">
      <c r="A43" s="314"/>
      <c r="B43" s="280"/>
      <c r="C43" s="159"/>
      <c r="D43" s="159" t="s">
        <v>446</v>
      </c>
      <c r="E43" s="279"/>
      <c r="F43" s="279"/>
      <c r="G43" s="376"/>
      <c r="H43" s="376"/>
      <c r="I43" s="320"/>
      <c r="J43" s="376"/>
      <c r="K43" s="59">
        <v>16600.189999999999</v>
      </c>
      <c r="L43" s="358" t="s">
        <v>738</v>
      </c>
      <c r="M43" s="3" t="s">
        <v>740</v>
      </c>
      <c r="N43" s="3"/>
      <c r="O43" s="80"/>
    </row>
    <row r="44" spans="1:15" x14ac:dyDescent="0.2">
      <c r="A44" s="314"/>
      <c r="B44" s="280"/>
      <c r="C44" s="159"/>
      <c r="D44" s="159" t="s">
        <v>446</v>
      </c>
      <c r="E44" s="279"/>
      <c r="F44" s="279"/>
      <c r="G44" s="376"/>
      <c r="H44" s="376"/>
      <c r="I44" s="320"/>
      <c r="J44" s="376"/>
      <c r="K44" s="18"/>
      <c r="L44" s="358"/>
      <c r="M44" s="3"/>
      <c r="N44" s="3"/>
      <c r="O44" s="80"/>
    </row>
    <row r="45" spans="1:15" x14ac:dyDescent="0.2">
      <c r="A45" s="314"/>
      <c r="B45" s="283" t="s">
        <v>616</v>
      </c>
      <c r="C45" s="159" t="s">
        <v>618</v>
      </c>
      <c r="D45" s="159" t="s">
        <v>446</v>
      </c>
      <c r="E45" s="279" t="s">
        <v>612</v>
      </c>
      <c r="F45" s="279" t="s">
        <v>673</v>
      </c>
      <c r="G45" s="376"/>
      <c r="H45" s="372">
        <v>21135.19</v>
      </c>
      <c r="I45" s="320" t="s">
        <v>617</v>
      </c>
      <c r="J45" s="376"/>
      <c r="K45" s="372">
        <v>10000</v>
      </c>
      <c r="L45" s="358" t="s">
        <v>699</v>
      </c>
      <c r="M45" s="3" t="s">
        <v>700</v>
      </c>
      <c r="N45" s="3" t="s">
        <v>620</v>
      </c>
      <c r="O45" s="80"/>
    </row>
    <row r="46" spans="1:15" x14ac:dyDescent="0.2">
      <c r="A46" s="314"/>
      <c r="B46" s="283"/>
      <c r="C46" s="159"/>
      <c r="D46" s="159" t="s">
        <v>446</v>
      </c>
      <c r="E46" s="279"/>
      <c r="F46" s="279"/>
      <c r="G46" s="376"/>
      <c r="H46" s="376"/>
      <c r="I46" s="320"/>
      <c r="J46" s="376"/>
      <c r="K46" s="59">
        <v>8135.19</v>
      </c>
      <c r="L46" s="358" t="s">
        <v>721</v>
      </c>
      <c r="M46" s="3" t="s">
        <v>700</v>
      </c>
      <c r="N46" s="3"/>
      <c r="O46" s="80"/>
    </row>
    <row r="47" spans="1:15" x14ac:dyDescent="0.2">
      <c r="A47" s="314"/>
      <c r="B47" s="283"/>
      <c r="C47" s="159"/>
      <c r="D47" s="159" t="s">
        <v>446</v>
      </c>
      <c r="E47" s="279"/>
      <c r="F47" s="279"/>
      <c r="G47" s="376"/>
      <c r="H47" s="376"/>
      <c r="I47" s="320"/>
      <c r="J47" s="376"/>
      <c r="K47" s="59">
        <v>3000</v>
      </c>
      <c r="L47" s="358" t="s">
        <v>721</v>
      </c>
      <c r="M47" s="3" t="s">
        <v>722</v>
      </c>
      <c r="N47" s="3"/>
      <c r="O47" s="80"/>
    </row>
    <row r="48" spans="1:15" x14ac:dyDescent="0.2">
      <c r="A48" s="314"/>
      <c r="B48" s="283"/>
      <c r="C48" s="159"/>
      <c r="D48" s="159"/>
      <c r="E48" s="279"/>
      <c r="F48" s="279"/>
      <c r="G48" s="376"/>
      <c r="H48" s="376"/>
      <c r="I48" s="320"/>
      <c r="J48" s="376"/>
      <c r="K48" s="18"/>
      <c r="L48" s="358"/>
      <c r="M48" s="3"/>
      <c r="N48" s="3"/>
      <c r="O48" s="80"/>
    </row>
    <row r="49" spans="1:15" x14ac:dyDescent="0.2">
      <c r="A49" s="314"/>
      <c r="B49" s="283" t="s">
        <v>621</v>
      </c>
      <c r="C49" s="159" t="s">
        <v>622</v>
      </c>
      <c r="D49" s="159" t="s">
        <v>614</v>
      </c>
      <c r="E49" s="279" t="s">
        <v>612</v>
      </c>
      <c r="F49" s="279" t="s">
        <v>669</v>
      </c>
      <c r="G49" s="376"/>
      <c r="H49" s="372">
        <v>598.1</v>
      </c>
      <c r="I49" s="320" t="s">
        <v>617</v>
      </c>
      <c r="J49" s="376"/>
      <c r="K49" s="372">
        <v>598.1</v>
      </c>
      <c r="L49" s="358" t="s">
        <v>738</v>
      </c>
      <c r="M49" s="3" t="s">
        <v>739</v>
      </c>
      <c r="N49" s="3" t="s">
        <v>623</v>
      </c>
      <c r="O49" s="80"/>
    </row>
    <row r="50" spans="1:15" ht="15" thickBot="1" x14ac:dyDescent="0.25">
      <c r="A50" s="315"/>
      <c r="B50" s="99"/>
      <c r="C50" s="84"/>
      <c r="D50" s="84"/>
      <c r="E50" s="84"/>
      <c r="F50" s="84"/>
      <c r="G50" s="373"/>
      <c r="H50" s="373"/>
      <c r="I50" s="288"/>
      <c r="J50" s="373"/>
      <c r="K50" s="161"/>
      <c r="L50" s="361"/>
      <c r="M50" s="84"/>
      <c r="N50" s="84"/>
      <c r="O50" s="86"/>
    </row>
    <row r="51" spans="1:15" ht="15" thickBot="1" x14ac:dyDescent="0.25">
      <c r="B51" s="117"/>
      <c r="C51" s="91"/>
      <c r="D51" s="91"/>
      <c r="E51" s="91"/>
      <c r="F51" s="91"/>
      <c r="G51" s="380"/>
      <c r="H51" s="380"/>
      <c r="I51" s="299"/>
      <c r="J51" s="380"/>
      <c r="K51" s="300"/>
      <c r="L51" s="367"/>
      <c r="M51" s="91"/>
      <c r="N51" s="91"/>
      <c r="O51" s="118"/>
    </row>
    <row r="52" spans="1:15" x14ac:dyDescent="0.2">
      <c r="A52" s="316" t="s">
        <v>641</v>
      </c>
      <c r="B52" s="303" t="s">
        <v>661</v>
      </c>
      <c r="C52" s="76" t="s">
        <v>802</v>
      </c>
      <c r="D52" s="281" t="s">
        <v>797</v>
      </c>
      <c r="E52" s="76" t="s">
        <v>635</v>
      </c>
      <c r="F52" s="76" t="s">
        <v>667</v>
      </c>
      <c r="G52" s="394">
        <v>17227.400000000001</v>
      </c>
      <c r="H52" s="356"/>
      <c r="I52" s="287" t="s">
        <v>636</v>
      </c>
      <c r="J52" s="394">
        <v>17227.400000000001</v>
      </c>
      <c r="K52" s="170"/>
      <c r="L52" s="360">
        <v>44993</v>
      </c>
      <c r="M52" s="76" t="s">
        <v>824</v>
      </c>
      <c r="N52" s="76">
        <v>3768.61</v>
      </c>
      <c r="O52" s="78"/>
    </row>
    <row r="53" spans="1:15" x14ac:dyDescent="0.2">
      <c r="A53" s="318"/>
      <c r="B53" s="317"/>
      <c r="C53" s="71"/>
      <c r="D53" s="277"/>
      <c r="E53" s="71"/>
      <c r="F53" s="71"/>
      <c r="G53" s="374"/>
      <c r="H53" s="374"/>
      <c r="I53" s="289"/>
      <c r="J53" s="374"/>
      <c r="K53" s="166"/>
      <c r="L53" s="362">
        <v>44993</v>
      </c>
      <c r="M53" s="71" t="s">
        <v>825</v>
      </c>
      <c r="N53" s="374">
        <v>13000</v>
      </c>
      <c r="O53" s="151"/>
    </row>
    <row r="54" spans="1:15" x14ac:dyDescent="0.2">
      <c r="A54" s="318"/>
      <c r="B54" s="317" t="s">
        <v>662</v>
      </c>
      <c r="C54" s="71" t="s">
        <v>671</v>
      </c>
      <c r="D54" s="277" t="s">
        <v>798</v>
      </c>
      <c r="E54" s="3" t="s">
        <v>635</v>
      </c>
      <c r="F54" s="71" t="s">
        <v>667</v>
      </c>
      <c r="G54" s="395">
        <v>67946.8</v>
      </c>
      <c r="H54" s="374"/>
      <c r="I54" s="289" t="s">
        <v>613</v>
      </c>
      <c r="J54" s="374"/>
      <c r="K54" s="166"/>
      <c r="L54" s="362"/>
      <c r="M54" s="71"/>
      <c r="N54" s="71"/>
      <c r="O54" s="151"/>
    </row>
    <row r="55" spans="1:15" x14ac:dyDescent="0.2">
      <c r="A55" s="318"/>
      <c r="B55" s="317"/>
      <c r="C55" s="71"/>
      <c r="D55" s="277"/>
      <c r="E55" s="71"/>
      <c r="F55" s="71"/>
      <c r="G55" s="374"/>
      <c r="H55" s="374"/>
      <c r="I55" s="289"/>
      <c r="J55" s="374"/>
      <c r="K55" s="166"/>
      <c r="L55" s="362"/>
      <c r="M55" s="71"/>
      <c r="N55" s="71"/>
      <c r="O55" s="151"/>
    </row>
    <row r="56" spans="1:15" x14ac:dyDescent="0.2">
      <c r="A56" s="318"/>
      <c r="B56" s="283" t="s">
        <v>643</v>
      </c>
      <c r="C56" s="71" t="s">
        <v>663</v>
      </c>
      <c r="D56" s="159" t="s">
        <v>664</v>
      </c>
      <c r="E56" s="3" t="s">
        <v>635</v>
      </c>
      <c r="F56" s="71" t="s">
        <v>682</v>
      </c>
      <c r="G56" s="374"/>
      <c r="H56" s="397">
        <v>15554.6</v>
      </c>
      <c r="I56" s="319" t="s">
        <v>665</v>
      </c>
      <c r="J56" s="374"/>
      <c r="K56" s="397">
        <v>15554.6</v>
      </c>
      <c r="L56" s="362" t="s">
        <v>747</v>
      </c>
      <c r="M56" s="3" t="s">
        <v>700</v>
      </c>
      <c r="N56" s="71"/>
      <c r="O56" s="151"/>
    </row>
    <row r="57" spans="1:15" x14ac:dyDescent="0.2">
      <c r="A57" s="318"/>
      <c r="B57" s="322"/>
      <c r="C57" s="71"/>
      <c r="D57" s="279"/>
      <c r="E57" s="71"/>
      <c r="F57" s="71"/>
      <c r="G57" s="374"/>
      <c r="H57" s="374"/>
      <c r="I57" s="319"/>
      <c r="J57" s="374"/>
      <c r="K57" s="166"/>
      <c r="L57" s="362"/>
      <c r="M57" s="71"/>
      <c r="N57" s="71"/>
      <c r="O57" s="151"/>
    </row>
    <row r="58" spans="1:15" x14ac:dyDescent="0.2">
      <c r="A58" s="318"/>
      <c r="B58" s="283" t="s">
        <v>643</v>
      </c>
      <c r="C58" s="71" t="s">
        <v>668</v>
      </c>
      <c r="D58" s="159" t="s">
        <v>664</v>
      </c>
      <c r="E58" s="3" t="s">
        <v>635</v>
      </c>
      <c r="F58" s="71" t="s">
        <v>683</v>
      </c>
      <c r="G58" s="374"/>
      <c r="H58" s="397">
        <v>3995.54</v>
      </c>
      <c r="I58" s="319" t="s">
        <v>665</v>
      </c>
      <c r="J58" s="374"/>
      <c r="K58" s="397">
        <v>3995.54</v>
      </c>
      <c r="L58" s="358" t="s">
        <v>745</v>
      </c>
      <c r="M58" s="3" t="s">
        <v>746</v>
      </c>
      <c r="N58" s="71"/>
      <c r="O58" s="151"/>
    </row>
    <row r="59" spans="1:15" x14ac:dyDescent="0.2">
      <c r="A59" s="314"/>
      <c r="B59" s="98"/>
      <c r="C59" s="3"/>
      <c r="D59" s="3"/>
      <c r="E59" s="3"/>
      <c r="F59" s="3"/>
      <c r="G59" s="376"/>
      <c r="H59" s="376"/>
      <c r="I59" s="320"/>
      <c r="J59" s="376"/>
      <c r="K59" s="18"/>
      <c r="L59" s="358"/>
      <c r="M59" s="3"/>
      <c r="N59" s="3"/>
      <c r="O59" s="80"/>
    </row>
    <row r="60" spans="1:15" x14ac:dyDescent="0.2">
      <c r="A60" s="314"/>
      <c r="B60" s="283" t="s">
        <v>643</v>
      </c>
      <c r="C60" s="159" t="s">
        <v>684</v>
      </c>
      <c r="D60" s="3" t="s">
        <v>644</v>
      </c>
      <c r="E60" s="3" t="s">
        <v>635</v>
      </c>
      <c r="F60" s="3" t="s">
        <v>669</v>
      </c>
      <c r="G60" s="376"/>
      <c r="H60" s="372">
        <v>2776.95</v>
      </c>
      <c r="I60" s="320" t="s">
        <v>645</v>
      </c>
      <c r="J60" s="376"/>
      <c r="K60" s="372">
        <v>2776.95</v>
      </c>
      <c r="L60" s="358" t="s">
        <v>745</v>
      </c>
      <c r="M60" s="3" t="s">
        <v>746</v>
      </c>
      <c r="N60" s="3"/>
      <c r="O60" s="80"/>
    </row>
    <row r="61" spans="1:15" x14ac:dyDescent="0.2">
      <c r="A61" s="314"/>
      <c r="B61" s="98"/>
      <c r="C61" s="3"/>
      <c r="D61" s="3"/>
      <c r="E61" s="3"/>
      <c r="F61" s="3"/>
      <c r="G61" s="376"/>
      <c r="H61" s="376"/>
      <c r="I61" s="285"/>
      <c r="J61" s="376"/>
      <c r="K61" s="18"/>
      <c r="L61" s="358"/>
      <c r="M61" s="3"/>
      <c r="N61" s="3"/>
      <c r="O61" s="80"/>
    </row>
    <row r="62" spans="1:15" x14ac:dyDescent="0.2">
      <c r="A62" s="314"/>
      <c r="B62" s="302" t="s">
        <v>633</v>
      </c>
      <c r="C62" s="3" t="s">
        <v>634</v>
      </c>
      <c r="D62" s="3" t="s">
        <v>638</v>
      </c>
      <c r="E62" s="3" t="s">
        <v>635</v>
      </c>
      <c r="F62" s="3" t="s">
        <v>670</v>
      </c>
      <c r="G62" s="376"/>
      <c r="H62" s="372">
        <v>8220</v>
      </c>
      <c r="I62" s="3" t="s">
        <v>636</v>
      </c>
      <c r="J62" s="376"/>
      <c r="K62" s="59">
        <v>8220</v>
      </c>
      <c r="L62" s="358" t="s">
        <v>649</v>
      </c>
      <c r="M62" s="3" t="s">
        <v>651</v>
      </c>
      <c r="N62" s="3"/>
      <c r="O62" s="80"/>
    </row>
    <row r="63" spans="1:15" x14ac:dyDescent="0.2">
      <c r="A63" s="314"/>
      <c r="B63" s="302" t="s">
        <v>633</v>
      </c>
      <c r="C63" s="3" t="s">
        <v>637</v>
      </c>
      <c r="D63" s="3" t="s">
        <v>638</v>
      </c>
      <c r="E63" s="3" t="s">
        <v>635</v>
      </c>
      <c r="F63" s="3" t="s">
        <v>670</v>
      </c>
      <c r="G63" s="376"/>
      <c r="H63" s="372">
        <v>1580</v>
      </c>
      <c r="I63" s="3" t="s">
        <v>636</v>
      </c>
      <c r="J63" s="376"/>
      <c r="K63" s="59">
        <v>1580</v>
      </c>
      <c r="L63" s="358" t="s">
        <v>649</v>
      </c>
      <c r="M63" s="3" t="s">
        <v>650</v>
      </c>
      <c r="N63" s="3"/>
      <c r="O63" s="80"/>
    </row>
    <row r="64" spans="1:15" ht="15" thickBot="1" x14ac:dyDescent="0.25">
      <c r="A64" s="99"/>
      <c r="B64" s="84"/>
      <c r="C64" s="84"/>
      <c r="D64" s="84"/>
      <c r="E64" s="84"/>
      <c r="F64" s="84"/>
      <c r="G64" s="373"/>
      <c r="H64" s="373"/>
      <c r="I64" s="288"/>
      <c r="J64" s="373"/>
      <c r="K64" s="161"/>
      <c r="L64" s="361"/>
      <c r="M64" s="84"/>
      <c r="N64" s="84"/>
      <c r="O64" s="86"/>
    </row>
    <row r="65" spans="1:15" ht="15" thickBot="1" x14ac:dyDescent="0.25">
      <c r="A65" s="117"/>
      <c r="B65" s="91"/>
      <c r="C65" s="91"/>
      <c r="D65" s="91"/>
      <c r="E65" s="91"/>
      <c r="F65" s="91"/>
      <c r="G65" s="380"/>
      <c r="H65" s="380"/>
      <c r="I65" s="299"/>
      <c r="J65" s="380"/>
      <c r="K65" s="300"/>
      <c r="L65" s="367"/>
      <c r="M65" s="91"/>
      <c r="N65" s="91"/>
      <c r="O65" s="118"/>
    </row>
    <row r="66" spans="1:15" x14ac:dyDescent="0.2">
      <c r="A66" s="350" t="s">
        <v>711</v>
      </c>
      <c r="B66" s="351">
        <v>44820</v>
      </c>
      <c r="C66" s="76" t="s">
        <v>748</v>
      </c>
      <c r="D66" s="281" t="s">
        <v>798</v>
      </c>
      <c r="E66" s="76" t="s">
        <v>712</v>
      </c>
      <c r="F66" s="76" t="s">
        <v>713</v>
      </c>
      <c r="G66" s="356">
        <v>108198.42</v>
      </c>
      <c r="H66" s="356"/>
      <c r="I66" s="287" t="s">
        <v>714</v>
      </c>
      <c r="J66" s="356"/>
      <c r="K66" s="170"/>
      <c r="L66" s="360"/>
      <c r="M66" s="76"/>
      <c r="N66" s="76"/>
      <c r="O66" s="78"/>
    </row>
    <row r="67" spans="1:15" x14ac:dyDescent="0.2">
      <c r="A67" s="352"/>
      <c r="B67" s="353"/>
      <c r="C67" s="71"/>
      <c r="D67" s="277"/>
      <c r="E67" s="71"/>
      <c r="F67" s="71"/>
      <c r="G67" s="374"/>
      <c r="H67" s="374"/>
      <c r="I67" s="289"/>
      <c r="J67" s="374"/>
      <c r="K67" s="166"/>
      <c r="L67" s="362"/>
      <c r="M67" s="71"/>
      <c r="N67" s="71"/>
      <c r="O67" s="151"/>
    </row>
    <row r="68" spans="1:15" x14ac:dyDescent="0.2">
      <c r="A68" s="53"/>
      <c r="B68" s="3" t="s">
        <v>716</v>
      </c>
      <c r="C68" s="347" t="s">
        <v>715</v>
      </c>
      <c r="D68" s="3" t="s">
        <v>717</v>
      </c>
      <c r="E68" s="3" t="s">
        <v>712</v>
      </c>
      <c r="F68" s="71" t="s">
        <v>682</v>
      </c>
      <c r="G68" s="376"/>
      <c r="H68" s="372">
        <v>25869.15</v>
      </c>
      <c r="I68" s="285" t="s">
        <v>720</v>
      </c>
      <c r="J68" s="376"/>
      <c r="K68" s="59">
        <v>25869.15</v>
      </c>
      <c r="L68" s="358" t="s">
        <v>716</v>
      </c>
      <c r="M68" s="309" t="s">
        <v>719</v>
      </c>
      <c r="N68" s="3"/>
      <c r="O68" s="80"/>
    </row>
    <row r="69" spans="1:15" x14ac:dyDescent="0.2">
      <c r="A69" s="53"/>
      <c r="B69" s="3"/>
      <c r="C69" s="3"/>
      <c r="D69" s="3"/>
      <c r="E69" s="3"/>
      <c r="F69" s="3"/>
      <c r="G69" s="376"/>
      <c r="H69" s="376"/>
      <c r="I69" s="285"/>
      <c r="J69" s="376"/>
      <c r="K69" s="18"/>
      <c r="L69" s="358"/>
      <c r="M69" s="3"/>
      <c r="N69" s="3"/>
      <c r="O69" s="80"/>
    </row>
    <row r="70" spans="1:15" x14ac:dyDescent="0.2">
      <c r="A70" s="53"/>
      <c r="B70" s="3" t="s">
        <v>639</v>
      </c>
      <c r="C70" s="3" t="s">
        <v>693</v>
      </c>
      <c r="D70" s="3" t="s">
        <v>692</v>
      </c>
      <c r="E70" s="3" t="s">
        <v>640</v>
      </c>
      <c r="F70" s="3" t="s">
        <v>718</v>
      </c>
      <c r="G70" s="376"/>
      <c r="H70" s="372">
        <v>7500</v>
      </c>
      <c r="I70" s="285" t="s">
        <v>714</v>
      </c>
      <c r="J70" s="376"/>
      <c r="K70" s="59">
        <v>7500</v>
      </c>
      <c r="L70" s="358" t="s">
        <v>694</v>
      </c>
      <c r="M70" s="18" t="s">
        <v>706</v>
      </c>
      <c r="N70" s="3"/>
      <c r="O70" s="80"/>
    </row>
    <row r="71" spans="1:15" x14ac:dyDescent="0.2">
      <c r="A71" s="53"/>
      <c r="B71" s="70"/>
      <c r="C71" s="70"/>
      <c r="D71" s="70"/>
      <c r="E71" s="70"/>
      <c r="F71" s="70"/>
      <c r="G71" s="370"/>
      <c r="H71" s="370"/>
      <c r="I71" s="286"/>
      <c r="J71" s="370"/>
      <c r="K71" s="165"/>
      <c r="L71" s="359"/>
      <c r="M71" s="165"/>
      <c r="N71" s="70"/>
      <c r="O71" s="114"/>
    </row>
    <row r="72" spans="1:15" x14ac:dyDescent="0.2">
      <c r="A72" s="53"/>
      <c r="B72" s="70" t="s">
        <v>749</v>
      </c>
      <c r="C72" s="70" t="s">
        <v>750</v>
      </c>
      <c r="D72" s="70" t="s">
        <v>751</v>
      </c>
      <c r="E72" s="3" t="s">
        <v>640</v>
      </c>
      <c r="F72" s="70" t="s">
        <v>752</v>
      </c>
      <c r="G72" s="370"/>
      <c r="H72" s="396">
        <v>2656.15</v>
      </c>
      <c r="I72" s="286" t="s">
        <v>753</v>
      </c>
      <c r="J72" s="370"/>
      <c r="K72" s="213">
        <v>2656.15</v>
      </c>
      <c r="L72" s="359" t="s">
        <v>754</v>
      </c>
      <c r="M72" s="70" t="s">
        <v>755</v>
      </c>
      <c r="N72" s="70"/>
      <c r="O72" s="114"/>
    </row>
    <row r="73" spans="1:15" ht="15" thickBot="1" x14ac:dyDescent="0.25">
      <c r="A73" s="54"/>
      <c r="B73" s="84"/>
      <c r="C73" s="84"/>
      <c r="D73" s="84"/>
      <c r="E73" s="84"/>
      <c r="F73" s="84"/>
      <c r="G73" s="373"/>
      <c r="H73" s="373"/>
      <c r="I73" s="288"/>
      <c r="J73" s="373"/>
      <c r="K73" s="161"/>
      <c r="L73" s="361"/>
      <c r="M73" s="84"/>
      <c r="N73" s="84"/>
      <c r="O73" s="86"/>
    </row>
    <row r="74" spans="1:15" ht="15" thickBot="1" x14ac:dyDescent="0.25">
      <c r="A74" s="117"/>
      <c r="B74" s="91"/>
      <c r="C74" s="91"/>
      <c r="D74" s="91"/>
      <c r="E74" s="91"/>
      <c r="F74" s="91"/>
      <c r="G74" s="380"/>
      <c r="H74" s="380"/>
      <c r="I74" s="299"/>
      <c r="J74" s="380"/>
      <c r="K74" s="300"/>
      <c r="L74" s="367"/>
      <c r="M74" s="91"/>
      <c r="N74" s="91"/>
      <c r="O74" s="118"/>
    </row>
    <row r="75" spans="1:15" x14ac:dyDescent="0.2">
      <c r="A75" s="350" t="s">
        <v>711</v>
      </c>
      <c r="B75" s="398">
        <v>44831</v>
      </c>
      <c r="C75" s="76" t="s">
        <v>769</v>
      </c>
      <c r="D75" s="281" t="s">
        <v>798</v>
      </c>
      <c r="E75" s="76" t="s">
        <v>768</v>
      </c>
      <c r="F75" s="76" t="s">
        <v>667</v>
      </c>
      <c r="G75" s="356">
        <v>52640.480000000003</v>
      </c>
      <c r="H75" s="356"/>
      <c r="I75" s="287" t="s">
        <v>172</v>
      </c>
      <c r="J75" s="356"/>
      <c r="K75" s="170"/>
      <c r="L75" s="360"/>
      <c r="M75" s="76"/>
      <c r="N75" s="76"/>
      <c r="O75" s="78"/>
    </row>
    <row r="76" spans="1:15" x14ac:dyDescent="0.2">
      <c r="A76" s="352"/>
      <c r="B76" s="399"/>
      <c r="C76" s="71"/>
      <c r="D76" s="277"/>
      <c r="E76" s="71"/>
      <c r="F76" s="71"/>
      <c r="G76" s="374"/>
      <c r="H76" s="374"/>
      <c r="I76" s="289"/>
      <c r="J76" s="374"/>
      <c r="K76" s="166"/>
      <c r="L76" s="362"/>
      <c r="M76" s="71"/>
      <c r="N76" s="71"/>
      <c r="O76" s="151"/>
    </row>
    <row r="77" spans="1:15" x14ac:dyDescent="0.2">
      <c r="A77" s="53"/>
      <c r="B77" s="358">
        <v>44842</v>
      </c>
      <c r="C77" s="3" t="s">
        <v>771</v>
      </c>
      <c r="D77" s="3" t="s">
        <v>770</v>
      </c>
      <c r="E77" s="3" t="s">
        <v>767</v>
      </c>
      <c r="F77" s="3" t="s">
        <v>140</v>
      </c>
      <c r="G77" s="376"/>
      <c r="H77" s="372">
        <v>5600</v>
      </c>
      <c r="I77" s="285" t="s">
        <v>172</v>
      </c>
      <c r="J77" s="376"/>
      <c r="K77" s="400">
        <v>5989.2</v>
      </c>
      <c r="L77" s="358">
        <v>44854</v>
      </c>
      <c r="M77" s="18" t="s">
        <v>650</v>
      </c>
      <c r="N77" s="3"/>
      <c r="O77" s="80"/>
    </row>
    <row r="78" spans="1:15" x14ac:dyDescent="0.2">
      <c r="A78" s="53"/>
      <c r="B78" s="359"/>
      <c r="C78" s="70"/>
      <c r="D78" s="70"/>
      <c r="E78" s="70"/>
      <c r="F78" s="70"/>
      <c r="G78" s="370"/>
      <c r="H78" s="370"/>
      <c r="I78" s="286"/>
      <c r="J78" s="370"/>
      <c r="K78" s="165"/>
      <c r="L78" s="359"/>
      <c r="M78" s="165"/>
      <c r="N78" s="70"/>
      <c r="O78" s="114"/>
    </row>
    <row r="79" spans="1:15" x14ac:dyDescent="0.2">
      <c r="A79" s="53"/>
      <c r="B79" s="358">
        <v>44883</v>
      </c>
      <c r="C79" s="3" t="s">
        <v>772</v>
      </c>
      <c r="D79" s="3" t="s">
        <v>446</v>
      </c>
      <c r="E79" s="3" t="s">
        <v>768</v>
      </c>
      <c r="F79" s="3" t="s">
        <v>682</v>
      </c>
      <c r="G79" s="376"/>
      <c r="H79" s="372">
        <f>1970.9+13006.07</f>
        <v>14976.97</v>
      </c>
      <c r="I79" s="285" t="s">
        <v>176</v>
      </c>
      <c r="J79" s="376"/>
      <c r="K79" s="400">
        <v>18641.669999999998</v>
      </c>
      <c r="L79" s="358">
        <v>44943</v>
      </c>
      <c r="M79" s="18"/>
      <c r="N79" s="3"/>
      <c r="O79" s="80"/>
    </row>
    <row r="80" spans="1:15" x14ac:dyDescent="0.2">
      <c r="A80" s="53"/>
      <c r="B80" s="358">
        <v>44883</v>
      </c>
      <c r="C80" s="3" t="s">
        <v>772</v>
      </c>
      <c r="D80" s="3" t="s">
        <v>446</v>
      </c>
      <c r="E80" s="3" t="s">
        <v>768</v>
      </c>
      <c r="F80" s="3" t="s">
        <v>682</v>
      </c>
      <c r="G80" s="376"/>
      <c r="H80" s="372">
        <v>3622.46</v>
      </c>
      <c r="I80" s="285" t="s">
        <v>176</v>
      </c>
      <c r="J80" s="376"/>
      <c r="K80" s="400"/>
      <c r="L80" s="358">
        <v>44943</v>
      </c>
      <c r="M80" s="18"/>
      <c r="N80" s="3"/>
      <c r="O80" s="80"/>
    </row>
    <row r="81" spans="1:15" x14ac:dyDescent="0.2">
      <c r="A81" s="53"/>
      <c r="B81" s="358">
        <v>44883</v>
      </c>
      <c r="C81" s="3" t="s">
        <v>774</v>
      </c>
      <c r="D81" s="3" t="s">
        <v>446</v>
      </c>
      <c r="E81" s="3" t="s">
        <v>768</v>
      </c>
      <c r="F81" s="3" t="s">
        <v>773</v>
      </c>
      <c r="G81" s="376"/>
      <c r="H81" s="372">
        <v>42.24</v>
      </c>
      <c r="I81" s="285" t="s">
        <v>176</v>
      </c>
      <c r="J81" s="376"/>
      <c r="K81" s="400"/>
      <c r="L81" s="358">
        <v>44943</v>
      </c>
      <c r="M81" s="18"/>
      <c r="N81" s="3"/>
      <c r="O81" s="80"/>
    </row>
    <row r="82" spans="1:15" ht="15" thickBot="1" x14ac:dyDescent="0.25">
      <c r="A82" s="54"/>
      <c r="B82" s="84"/>
      <c r="C82" s="84"/>
      <c r="D82" s="84"/>
      <c r="E82" s="84"/>
      <c r="F82" s="84"/>
      <c r="G82" s="373"/>
      <c r="H82" s="373"/>
      <c r="I82" s="288"/>
      <c r="J82" s="373"/>
      <c r="K82" s="161"/>
      <c r="L82" s="361"/>
      <c r="M82" s="84"/>
      <c r="N82" s="84"/>
      <c r="O82" s="86"/>
    </row>
    <row r="83" spans="1:15" ht="15" thickBot="1" x14ac:dyDescent="0.25">
      <c r="A83" s="117"/>
      <c r="B83" s="91"/>
      <c r="C83" s="91"/>
      <c r="D83" s="91"/>
      <c r="E83" s="91"/>
      <c r="F83" s="91"/>
      <c r="G83" s="380"/>
      <c r="H83" s="380"/>
      <c r="I83" s="299"/>
      <c r="J83" s="380"/>
      <c r="K83" s="300"/>
      <c r="L83" s="367"/>
      <c r="M83" s="91"/>
      <c r="N83" s="91"/>
      <c r="O83" s="118"/>
    </row>
    <row r="84" spans="1:15" x14ac:dyDescent="0.2">
      <c r="A84" s="274"/>
      <c r="B84" s="76" t="s">
        <v>801</v>
      </c>
      <c r="C84" s="76" t="s">
        <v>803</v>
      </c>
      <c r="D84" s="76" t="s">
        <v>797</v>
      </c>
      <c r="E84" s="76"/>
      <c r="F84" s="76" t="s">
        <v>784</v>
      </c>
      <c r="G84" s="356">
        <v>302</v>
      </c>
      <c r="H84" s="356"/>
      <c r="I84" s="287" t="s">
        <v>172</v>
      </c>
      <c r="J84" s="394">
        <v>302</v>
      </c>
      <c r="K84" s="170"/>
      <c r="L84" s="360">
        <v>44993</v>
      </c>
      <c r="M84" s="76"/>
      <c r="N84" s="76"/>
      <c r="O84" s="78"/>
    </row>
    <row r="85" spans="1:15" x14ac:dyDescent="0.2">
      <c r="A85" s="311"/>
      <c r="B85" s="71"/>
      <c r="C85" s="71"/>
      <c r="D85" s="71"/>
      <c r="E85" s="71"/>
      <c r="F85" s="71"/>
      <c r="G85" s="374"/>
      <c r="H85" s="374"/>
      <c r="I85" s="289"/>
      <c r="J85" s="374"/>
      <c r="K85" s="166"/>
      <c r="L85" s="362"/>
      <c r="M85" s="71"/>
      <c r="N85" s="71"/>
      <c r="O85" s="151"/>
    </row>
    <row r="86" spans="1:15" x14ac:dyDescent="0.2">
      <c r="A86" s="311"/>
      <c r="B86" s="495"/>
      <c r="C86" s="496"/>
      <c r="D86" s="497"/>
      <c r="E86" s="496"/>
      <c r="F86" s="460"/>
      <c r="G86" s="502"/>
      <c r="H86" s="499"/>
      <c r="I86" s="499"/>
      <c r="J86" s="374"/>
      <c r="K86" s="166"/>
      <c r="L86" s="362"/>
      <c r="M86" s="71"/>
      <c r="N86" s="71"/>
      <c r="O86" s="151"/>
    </row>
    <row r="87" spans="1:15" x14ac:dyDescent="0.2">
      <c r="A87" s="311"/>
      <c r="B87" s="3"/>
      <c r="C87" s="3"/>
      <c r="D87" s="3"/>
      <c r="E87" s="3"/>
      <c r="F87" s="3"/>
      <c r="G87" s="376"/>
      <c r="H87" s="376"/>
      <c r="I87" s="285"/>
      <c r="J87" s="376"/>
      <c r="K87" s="18"/>
      <c r="L87" s="358"/>
      <c r="M87" s="3"/>
      <c r="N87" s="3"/>
      <c r="O87" s="80"/>
    </row>
    <row r="88" spans="1:15" ht="15" thickBot="1" x14ac:dyDescent="0.25">
      <c r="A88" s="126"/>
      <c r="B88" s="84"/>
      <c r="C88" s="84"/>
      <c r="D88" s="84"/>
      <c r="E88" s="84"/>
      <c r="F88" s="84"/>
      <c r="G88" s="373"/>
      <c r="H88" s="373"/>
      <c r="I88" s="288"/>
      <c r="J88" s="373"/>
      <c r="K88" s="161"/>
      <c r="L88" s="361"/>
      <c r="M88" s="84"/>
      <c r="N88" s="84"/>
      <c r="O88" s="86"/>
    </row>
    <row r="89" spans="1:15" ht="15.75" x14ac:dyDescent="0.25">
      <c r="D89" s="76" t="s">
        <v>797</v>
      </c>
      <c r="E89" s="293" t="s">
        <v>94</v>
      </c>
      <c r="F89" s="293"/>
      <c r="G89" s="381">
        <f>G84+G52+G27</f>
        <v>113838.76000000001</v>
      </c>
      <c r="H89" s="381"/>
      <c r="J89" s="381">
        <f>J84+J52+J27+J28+J29+J30</f>
        <v>113838.76000000001</v>
      </c>
    </row>
  </sheetData>
  <autoFilter ref="A1:Y89" xr:uid="{00000000-0001-0000-0400-000000000000}"/>
  <phoneticPr fontId="7" type="noConversion"/>
  <pageMargins left="0.7" right="0.7" top="0.75" bottom="0.75" header="0.3" footer="0.3"/>
  <pageSetup paperSize="9" scale="36" fitToHeight="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106"/>
  <sheetViews>
    <sheetView workbookViewId="0">
      <pane ySplit="1" topLeftCell="A2" activePane="bottomLeft" state="frozen"/>
      <selection pane="bottomLeft" activeCell="O72" sqref="O72:O73"/>
    </sheetView>
  </sheetViews>
  <sheetFormatPr defaultRowHeight="14.25" x14ac:dyDescent="0.2"/>
  <cols>
    <col min="1" max="1" width="10.5" bestFit="1" customWidth="1"/>
    <col min="2" max="2" width="18" bestFit="1" customWidth="1"/>
    <col min="3" max="3" width="14.625" customWidth="1"/>
    <col min="4" max="4" width="16.125" style="37" customWidth="1"/>
    <col min="5" max="5" width="13.5" customWidth="1"/>
    <col min="6" max="6" width="13.5" style="379" customWidth="1"/>
    <col min="7" max="7" width="13.125" style="68" customWidth="1"/>
    <col min="8" max="8" width="6.875" customWidth="1"/>
    <col min="9" max="9" width="11.375" style="68" bestFit="1" customWidth="1"/>
    <col min="10" max="10" width="11.375" style="379" bestFit="1" customWidth="1"/>
    <col min="11" max="11" width="12.125" customWidth="1"/>
    <col min="12" max="12" width="13.5" style="366" customWidth="1"/>
    <col min="13" max="13" width="14.5" customWidth="1"/>
    <col min="14" max="14" width="16.375" bestFit="1" customWidth="1"/>
    <col min="15" max="16" width="11.375" style="68" bestFit="1" customWidth="1"/>
  </cols>
  <sheetData>
    <row r="1" spans="1:16" s="14" customFormat="1" ht="28.5" x14ac:dyDescent="0.2">
      <c r="A1" s="191" t="s">
        <v>17</v>
      </c>
      <c r="B1" s="191" t="s">
        <v>18</v>
      </c>
      <c r="C1" s="191" t="s">
        <v>184</v>
      </c>
      <c r="D1" s="192" t="s">
        <v>56</v>
      </c>
      <c r="E1" s="191" t="s">
        <v>186</v>
      </c>
      <c r="F1" s="401" t="s">
        <v>467</v>
      </c>
      <c r="G1" s="193" t="s">
        <v>459</v>
      </c>
      <c r="H1" s="191" t="s">
        <v>181</v>
      </c>
      <c r="I1" s="193" t="s">
        <v>468</v>
      </c>
      <c r="J1" s="401" t="s">
        <v>766</v>
      </c>
      <c r="K1" s="191" t="s">
        <v>469</v>
      </c>
      <c r="L1" s="422" t="s">
        <v>86</v>
      </c>
      <c r="M1" s="144" t="s">
        <v>189</v>
      </c>
      <c r="N1" s="144" t="s">
        <v>190</v>
      </c>
      <c r="O1" s="193" t="s">
        <v>813</v>
      </c>
      <c r="P1" s="193" t="s">
        <v>814</v>
      </c>
    </row>
    <row r="2" spans="1:16" x14ac:dyDescent="0.2">
      <c r="A2" s="426" t="s">
        <v>19</v>
      </c>
      <c r="B2" s="427" t="s">
        <v>20</v>
      </c>
      <c r="C2" s="427"/>
      <c r="D2" s="428" t="s">
        <v>71</v>
      </c>
      <c r="E2" s="427"/>
      <c r="F2" s="429">
        <v>60033.3</v>
      </c>
      <c r="G2" s="430">
        <v>15</v>
      </c>
      <c r="H2" s="427" t="s">
        <v>471</v>
      </c>
      <c r="I2" s="429">
        <f>48448.3-15</f>
        <v>48433.3</v>
      </c>
      <c r="J2" s="429">
        <f>F2-I2-I3</f>
        <v>0</v>
      </c>
      <c r="K2" s="427">
        <v>15</v>
      </c>
      <c r="L2" s="431">
        <v>44972</v>
      </c>
      <c r="M2" s="427"/>
      <c r="N2" s="427" t="s">
        <v>818</v>
      </c>
      <c r="O2" s="535">
        <v>63930.12</v>
      </c>
      <c r="P2" s="535">
        <v>438758.81</v>
      </c>
    </row>
    <row r="3" spans="1:16" x14ac:dyDescent="0.2">
      <c r="A3" s="426"/>
      <c r="B3" s="427"/>
      <c r="C3" s="427"/>
      <c r="D3" s="428"/>
      <c r="E3" s="427"/>
      <c r="F3" s="429"/>
      <c r="G3" s="430"/>
      <c r="H3" s="427"/>
      <c r="I3" s="429">
        <v>11600</v>
      </c>
      <c r="J3" s="429"/>
      <c r="K3" s="427"/>
      <c r="L3" s="431">
        <v>44972</v>
      </c>
      <c r="M3" s="427"/>
      <c r="N3" s="427" t="s">
        <v>779</v>
      </c>
      <c r="O3" s="536"/>
      <c r="P3" s="536"/>
    </row>
    <row r="4" spans="1:16" x14ac:dyDescent="0.2">
      <c r="A4" s="426"/>
      <c r="B4" s="427"/>
      <c r="C4" s="427"/>
      <c r="D4" s="428"/>
      <c r="E4" s="427"/>
      <c r="F4" s="429"/>
      <c r="G4" s="430"/>
      <c r="H4" s="427"/>
      <c r="I4" s="429"/>
      <c r="J4" s="429"/>
      <c r="K4" s="427"/>
      <c r="L4" s="431"/>
      <c r="M4" s="427"/>
      <c r="N4" s="427"/>
      <c r="O4" s="430"/>
      <c r="P4" s="430"/>
    </row>
    <row r="5" spans="1:16" x14ac:dyDescent="0.2">
      <c r="A5" s="426" t="s">
        <v>21</v>
      </c>
      <c r="B5" s="427" t="s">
        <v>22</v>
      </c>
      <c r="C5" s="427"/>
      <c r="D5" s="428" t="s">
        <v>72</v>
      </c>
      <c r="E5" s="427"/>
      <c r="F5" s="429">
        <v>34913.5</v>
      </c>
      <c r="G5" s="430">
        <v>15</v>
      </c>
      <c r="H5" s="427" t="s">
        <v>471</v>
      </c>
      <c r="I5" s="429">
        <v>34913.5</v>
      </c>
      <c r="J5" s="429">
        <f t="shared" ref="J5:J46" si="0">F5-I5</f>
        <v>0</v>
      </c>
      <c r="K5" s="427">
        <v>15</v>
      </c>
      <c r="L5" s="431">
        <v>44966</v>
      </c>
      <c r="M5" s="427"/>
      <c r="N5" s="427" t="s">
        <v>811</v>
      </c>
      <c r="O5" s="429">
        <v>37405.519999999997</v>
      </c>
      <c r="P5" s="429">
        <v>254458.53</v>
      </c>
    </row>
    <row r="6" spans="1:16" x14ac:dyDescent="0.2">
      <c r="A6" s="426" t="s">
        <v>23</v>
      </c>
      <c r="B6" s="427" t="s">
        <v>24</v>
      </c>
      <c r="C6" s="427"/>
      <c r="D6" s="428" t="s">
        <v>73</v>
      </c>
      <c r="E6" s="427"/>
      <c r="F6" s="429">
        <v>62306.95</v>
      </c>
      <c r="G6" s="430">
        <v>15</v>
      </c>
      <c r="H6" s="427" t="s">
        <v>471</v>
      </c>
      <c r="I6" s="429">
        <f>14221.95-15</f>
        <v>14206.95</v>
      </c>
      <c r="J6" s="429">
        <f>F6-SUM(I6:I14)</f>
        <v>0</v>
      </c>
      <c r="K6" s="427">
        <v>15</v>
      </c>
      <c r="L6" s="431">
        <v>44986</v>
      </c>
      <c r="M6" s="427"/>
      <c r="N6" s="427" t="s">
        <v>819</v>
      </c>
      <c r="O6" s="429">
        <v>34271.89</v>
      </c>
      <c r="P6" s="429">
        <v>237384.24608499999</v>
      </c>
    </row>
    <row r="7" spans="1:16" x14ac:dyDescent="0.2">
      <c r="A7" s="426"/>
      <c r="B7" s="427"/>
      <c r="C7" s="427"/>
      <c r="D7" s="428"/>
      <c r="E7" s="427"/>
      <c r="F7" s="429"/>
      <c r="G7" s="430"/>
      <c r="H7" s="427"/>
      <c r="I7" s="429">
        <v>9200</v>
      </c>
      <c r="J7" s="429"/>
      <c r="K7" s="427"/>
      <c r="L7" s="431">
        <v>44986</v>
      </c>
      <c r="M7" s="427"/>
      <c r="N7" s="427" t="s">
        <v>820</v>
      </c>
      <c r="O7" s="430"/>
      <c r="P7" s="430"/>
    </row>
    <row r="8" spans="1:16" x14ac:dyDescent="0.2">
      <c r="A8" s="426"/>
      <c r="B8" s="427"/>
      <c r="C8" s="427"/>
      <c r="D8" s="428"/>
      <c r="E8" s="427"/>
      <c r="F8" s="429"/>
      <c r="G8" s="430"/>
      <c r="H8" s="427"/>
      <c r="I8" s="429">
        <v>6800</v>
      </c>
      <c r="J8" s="429"/>
      <c r="K8" s="427"/>
      <c r="L8" s="431">
        <v>44986</v>
      </c>
      <c r="M8" s="427"/>
      <c r="N8" s="427" t="s">
        <v>821</v>
      </c>
      <c r="O8" s="430"/>
      <c r="P8" s="430"/>
    </row>
    <row r="9" spans="1:16" x14ac:dyDescent="0.2">
      <c r="A9" s="426"/>
      <c r="B9" s="427"/>
      <c r="C9" s="427"/>
      <c r="D9" s="428"/>
      <c r="E9" s="427"/>
      <c r="F9" s="429"/>
      <c r="G9" s="430"/>
      <c r="H9" s="427"/>
      <c r="I9" s="429">
        <v>2100</v>
      </c>
      <c r="J9" s="429"/>
      <c r="K9" s="427"/>
      <c r="L9" s="431">
        <v>44986</v>
      </c>
      <c r="M9" s="427"/>
      <c r="N9" s="427" t="s">
        <v>822</v>
      </c>
      <c r="O9" s="430"/>
      <c r="P9" s="430"/>
    </row>
    <row r="10" spans="1:16" x14ac:dyDescent="0.2">
      <c r="A10" s="426"/>
      <c r="B10" s="427"/>
      <c r="C10" s="427"/>
      <c r="D10" s="428"/>
      <c r="E10" s="427"/>
      <c r="F10" s="429"/>
      <c r="G10" s="430"/>
      <c r="H10" s="427"/>
      <c r="I10" s="429"/>
      <c r="J10" s="429"/>
      <c r="K10" s="427"/>
      <c r="L10" s="431"/>
      <c r="M10" s="427"/>
      <c r="N10" s="427"/>
      <c r="O10" s="430"/>
      <c r="P10" s="430"/>
    </row>
    <row r="11" spans="1:16" x14ac:dyDescent="0.2">
      <c r="A11" s="426"/>
      <c r="B11" s="427"/>
      <c r="C11" s="427"/>
      <c r="D11" s="428"/>
      <c r="E11" s="427"/>
      <c r="F11" s="429"/>
      <c r="G11" s="430">
        <v>15</v>
      </c>
      <c r="H11" s="427"/>
      <c r="I11" s="429">
        <v>14500</v>
      </c>
      <c r="J11" s="429"/>
      <c r="K11" s="427">
        <v>15</v>
      </c>
      <c r="L11" s="431">
        <v>44995</v>
      </c>
      <c r="M11" s="427"/>
      <c r="N11" s="427" t="s">
        <v>821</v>
      </c>
      <c r="O11" s="429">
        <v>31565.55</v>
      </c>
      <c r="P11" s="429">
        <f>O11*6.897</f>
        <v>217707.59835000001</v>
      </c>
    </row>
    <row r="12" spans="1:16" x14ac:dyDescent="0.2">
      <c r="A12" s="426"/>
      <c r="B12" s="427"/>
      <c r="C12" s="427"/>
      <c r="D12" s="428"/>
      <c r="E12" s="427"/>
      <c r="F12" s="429"/>
      <c r="G12" s="430"/>
      <c r="H12" s="427"/>
      <c r="I12" s="429">
        <v>1500</v>
      </c>
      <c r="J12" s="429"/>
      <c r="K12" s="427"/>
      <c r="L12" s="431">
        <v>44995</v>
      </c>
      <c r="M12" s="427"/>
      <c r="N12" s="427" t="s">
        <v>822</v>
      </c>
      <c r="O12" s="430"/>
      <c r="P12" s="430"/>
    </row>
    <row r="13" spans="1:16" x14ac:dyDescent="0.2">
      <c r="A13" s="426"/>
      <c r="B13" s="427"/>
      <c r="C13" s="427"/>
      <c r="D13" s="428"/>
      <c r="E13" s="427"/>
      <c r="F13" s="429"/>
      <c r="G13" s="430"/>
      <c r="H13" s="427"/>
      <c r="I13" s="429">
        <v>14000</v>
      </c>
      <c r="J13" s="429"/>
      <c r="K13" s="427"/>
      <c r="L13" s="431">
        <v>44995</v>
      </c>
      <c r="M13" s="427"/>
      <c r="N13" s="427" t="s">
        <v>821</v>
      </c>
      <c r="O13" s="430"/>
      <c r="P13" s="430"/>
    </row>
    <row r="14" spans="1:16" ht="15" thickBot="1" x14ac:dyDescent="0.25">
      <c r="A14" s="426"/>
      <c r="B14" s="427"/>
      <c r="C14" s="427"/>
      <c r="D14" s="428"/>
      <c r="E14" s="427"/>
      <c r="F14" s="429"/>
      <c r="G14" s="430"/>
      <c r="H14" s="427"/>
      <c r="I14" s="429"/>
      <c r="J14" s="429"/>
      <c r="K14" s="427"/>
      <c r="L14" s="431"/>
      <c r="M14" s="427"/>
      <c r="N14" s="427"/>
      <c r="O14" s="430"/>
      <c r="P14" s="430"/>
    </row>
    <row r="15" spans="1:16" ht="15" thickBot="1" x14ac:dyDescent="0.25">
      <c r="A15" s="199" t="s">
        <v>110</v>
      </c>
      <c r="B15" s="76" t="s">
        <v>109</v>
      </c>
      <c r="C15" s="76"/>
      <c r="D15" s="138" t="s">
        <v>111</v>
      </c>
      <c r="E15" s="76"/>
      <c r="F15" s="402">
        <v>48352.7</v>
      </c>
      <c r="G15" s="76"/>
      <c r="H15" s="76" t="s">
        <v>471</v>
      </c>
      <c r="I15" s="175">
        <v>15000</v>
      </c>
      <c r="J15" s="356">
        <f t="shared" ref="J15:J16" si="1">F15-I15</f>
        <v>33352.699999999997</v>
      </c>
      <c r="K15" s="76"/>
      <c r="L15" s="360" t="s">
        <v>112</v>
      </c>
      <c r="M15" s="76" t="s">
        <v>114</v>
      </c>
      <c r="N15" s="78"/>
      <c r="O15" s="175" t="s">
        <v>815</v>
      </c>
      <c r="P15" s="175" t="s">
        <v>815</v>
      </c>
    </row>
    <row r="16" spans="1:16" x14ac:dyDescent="0.2">
      <c r="A16" s="150"/>
      <c r="B16" s="3"/>
      <c r="C16" s="3"/>
      <c r="D16" s="3"/>
      <c r="E16" s="3"/>
      <c r="F16" s="374"/>
      <c r="G16" s="71"/>
      <c r="H16" s="71"/>
      <c r="I16" s="194">
        <v>33352.699999999997</v>
      </c>
      <c r="J16" s="374">
        <f t="shared" si="1"/>
        <v>-33352.699999999997</v>
      </c>
      <c r="K16" s="71"/>
      <c r="L16" s="362" t="s">
        <v>470</v>
      </c>
      <c r="M16" s="71"/>
      <c r="N16" s="151"/>
      <c r="O16" s="175" t="s">
        <v>815</v>
      </c>
      <c r="P16" s="175" t="s">
        <v>815</v>
      </c>
    </row>
    <row r="17" spans="1:16" x14ac:dyDescent="0.2">
      <c r="A17" s="426" t="s">
        <v>25</v>
      </c>
      <c r="B17" s="427" t="s">
        <v>26</v>
      </c>
      <c r="C17" s="427"/>
      <c r="D17" s="428" t="s">
        <v>74</v>
      </c>
      <c r="E17" s="427"/>
      <c r="F17" s="429">
        <v>50542.6</v>
      </c>
      <c r="G17" s="430">
        <v>15</v>
      </c>
      <c r="H17" s="427" t="s">
        <v>471</v>
      </c>
      <c r="I17" s="429">
        <v>31000</v>
      </c>
      <c r="J17" s="429">
        <f>F17-I17-I18-I19-I20</f>
        <v>-1.8189894035458565E-12</v>
      </c>
      <c r="K17" s="427">
        <v>15</v>
      </c>
      <c r="L17" s="431">
        <v>44978</v>
      </c>
      <c r="M17" s="427"/>
      <c r="N17" s="427" t="s">
        <v>819</v>
      </c>
      <c r="O17" s="429">
        <v>53540.18</v>
      </c>
      <c r="P17" s="429">
        <v>368302.9</v>
      </c>
    </row>
    <row r="18" spans="1:16" x14ac:dyDescent="0.2">
      <c r="A18" s="426"/>
      <c r="B18" s="427"/>
      <c r="C18" s="427"/>
      <c r="D18" s="428"/>
      <c r="E18" s="427"/>
      <c r="F18" s="429"/>
      <c r="G18" s="430"/>
      <c r="H18" s="427"/>
      <c r="I18" s="429">
        <f>13557.6-15</f>
        <v>13542.6</v>
      </c>
      <c r="J18" s="429"/>
      <c r="K18" s="427"/>
      <c r="L18" s="431">
        <v>44978</v>
      </c>
      <c r="M18" s="427"/>
      <c r="N18" s="427" t="s">
        <v>820</v>
      </c>
      <c r="O18" s="430"/>
      <c r="P18" s="430"/>
    </row>
    <row r="19" spans="1:16" x14ac:dyDescent="0.2">
      <c r="A19" s="426"/>
      <c r="B19" s="427"/>
      <c r="C19" s="427"/>
      <c r="D19" s="428"/>
      <c r="E19" s="427"/>
      <c r="F19" s="429"/>
      <c r="G19" s="430"/>
      <c r="H19" s="427"/>
      <c r="I19" s="429">
        <v>4400</v>
      </c>
      <c r="J19" s="429"/>
      <c r="K19" s="427"/>
      <c r="L19" s="431">
        <v>44978</v>
      </c>
      <c r="M19" s="427"/>
      <c r="N19" s="427" t="s">
        <v>821</v>
      </c>
      <c r="O19" s="430"/>
      <c r="P19" s="430"/>
    </row>
    <row r="20" spans="1:16" x14ac:dyDescent="0.2">
      <c r="A20" s="426"/>
      <c r="B20" s="427"/>
      <c r="C20" s="427"/>
      <c r="D20" s="428"/>
      <c r="E20" s="427"/>
      <c r="F20" s="429"/>
      <c r="G20" s="430"/>
      <c r="H20" s="427"/>
      <c r="I20" s="429">
        <v>1600</v>
      </c>
      <c r="J20" s="429"/>
      <c r="K20" s="427"/>
      <c r="L20" s="431">
        <v>44978</v>
      </c>
      <c r="M20" s="427"/>
      <c r="N20" s="427" t="s">
        <v>822</v>
      </c>
      <c r="O20" s="430"/>
      <c r="P20" s="430"/>
    </row>
    <row r="21" spans="1:16" x14ac:dyDescent="0.2">
      <c r="A21" s="426" t="s">
        <v>52</v>
      </c>
      <c r="B21" s="427" t="s">
        <v>53</v>
      </c>
      <c r="C21" s="427"/>
      <c r="D21" s="428" t="s">
        <v>75</v>
      </c>
      <c r="E21" s="427"/>
      <c r="F21" s="429">
        <v>48069</v>
      </c>
      <c r="G21" s="430">
        <v>15</v>
      </c>
      <c r="H21" s="427" t="s">
        <v>471</v>
      </c>
      <c r="I21" s="429">
        <f>30384-15</f>
        <v>30369</v>
      </c>
      <c r="J21" s="429">
        <f>F21-I21-I22-I23-I24</f>
        <v>0</v>
      </c>
      <c r="K21" s="427">
        <v>15</v>
      </c>
      <c r="L21" s="431">
        <v>45016</v>
      </c>
      <c r="M21" s="427"/>
      <c r="N21" s="427" t="s">
        <v>819</v>
      </c>
      <c r="O21" s="429">
        <v>51955.67</v>
      </c>
      <c r="P21" s="429">
        <v>356914.67063200002</v>
      </c>
    </row>
    <row r="22" spans="1:16" x14ac:dyDescent="0.2">
      <c r="A22" s="426"/>
      <c r="B22" s="427"/>
      <c r="C22" s="427"/>
      <c r="D22" s="428"/>
      <c r="E22" s="427"/>
      <c r="F22" s="429"/>
      <c r="G22" s="430"/>
      <c r="H22" s="427"/>
      <c r="I22" s="429">
        <v>10000</v>
      </c>
      <c r="J22" s="429"/>
      <c r="K22" s="427"/>
      <c r="L22" s="431">
        <v>45016</v>
      </c>
      <c r="M22" s="427"/>
      <c r="N22" s="427" t="s">
        <v>820</v>
      </c>
      <c r="O22" s="430"/>
      <c r="P22" s="430"/>
    </row>
    <row r="23" spans="1:16" x14ac:dyDescent="0.2">
      <c r="A23" s="426"/>
      <c r="B23" s="427"/>
      <c r="C23" s="427"/>
      <c r="D23" s="428"/>
      <c r="E23" s="427"/>
      <c r="F23" s="429"/>
      <c r="G23" s="430"/>
      <c r="H23" s="427"/>
      <c r="I23" s="429">
        <v>6300</v>
      </c>
      <c r="J23" s="429"/>
      <c r="K23" s="427"/>
      <c r="L23" s="431">
        <v>45016</v>
      </c>
      <c r="M23" s="427"/>
      <c r="N23" s="427" t="s">
        <v>821</v>
      </c>
      <c r="O23" s="430"/>
      <c r="P23" s="430"/>
    </row>
    <row r="24" spans="1:16" x14ac:dyDescent="0.2">
      <c r="A24" s="426"/>
      <c r="B24" s="427"/>
      <c r="C24" s="427"/>
      <c r="D24" s="428"/>
      <c r="E24" s="427"/>
      <c r="F24" s="429"/>
      <c r="G24" s="430"/>
      <c r="H24" s="427"/>
      <c r="I24" s="429">
        <v>1400</v>
      </c>
      <c r="J24" s="429"/>
      <c r="K24" s="427"/>
      <c r="L24" s="431">
        <v>45016</v>
      </c>
      <c r="M24" s="427"/>
      <c r="N24" s="427" t="s">
        <v>822</v>
      </c>
      <c r="O24" s="430"/>
      <c r="P24" s="430"/>
    </row>
    <row r="25" spans="1:16" x14ac:dyDescent="0.2">
      <c r="A25" s="426"/>
      <c r="B25" s="427"/>
      <c r="C25" s="427"/>
      <c r="D25" s="428"/>
      <c r="E25" s="427"/>
      <c r="F25" s="429"/>
      <c r="G25" s="430"/>
      <c r="H25" s="427"/>
      <c r="I25" s="429"/>
      <c r="J25" s="429"/>
      <c r="K25" s="427"/>
      <c r="L25" s="431"/>
      <c r="M25" s="427"/>
      <c r="N25" s="427"/>
      <c r="O25" s="430"/>
      <c r="P25" s="430"/>
    </row>
    <row r="26" spans="1:16" x14ac:dyDescent="0.2">
      <c r="A26" s="426" t="s">
        <v>54</v>
      </c>
      <c r="B26" s="427" t="s">
        <v>55</v>
      </c>
      <c r="C26" s="427"/>
      <c r="D26" s="428" t="s">
        <v>76</v>
      </c>
      <c r="E26" s="427"/>
      <c r="F26" s="429">
        <v>40758.85</v>
      </c>
      <c r="G26" s="430">
        <v>15</v>
      </c>
      <c r="H26" s="427" t="s">
        <v>471</v>
      </c>
      <c r="I26" s="429">
        <v>40758.85</v>
      </c>
      <c r="J26" s="429">
        <f t="shared" si="0"/>
        <v>0</v>
      </c>
      <c r="K26" s="427">
        <v>15</v>
      </c>
      <c r="L26" s="431">
        <v>45029</v>
      </c>
      <c r="M26" s="427">
        <v>24273.85</v>
      </c>
      <c r="N26" s="427" t="s">
        <v>806</v>
      </c>
      <c r="O26" s="430">
        <v>44570.98</v>
      </c>
      <c r="P26" s="430">
        <f>O26*6.8551</f>
        <v>305538.52499800001</v>
      </c>
    </row>
    <row r="27" spans="1:16" x14ac:dyDescent="0.2">
      <c r="A27" s="426"/>
      <c r="B27" s="427"/>
      <c r="C27" s="427"/>
      <c r="D27" s="428"/>
      <c r="E27" s="427"/>
      <c r="F27" s="429"/>
      <c r="G27" s="430"/>
      <c r="H27" s="427"/>
      <c r="I27" s="429"/>
      <c r="J27" s="429"/>
      <c r="K27" s="427"/>
      <c r="L27" s="431"/>
      <c r="M27" s="427">
        <v>6700</v>
      </c>
      <c r="N27" s="427" t="s">
        <v>807</v>
      </c>
      <c r="O27" s="430"/>
      <c r="P27" s="430"/>
    </row>
    <row r="28" spans="1:16" x14ac:dyDescent="0.2">
      <c r="A28" s="426"/>
      <c r="B28" s="427"/>
      <c r="C28" s="427"/>
      <c r="D28" s="428"/>
      <c r="E28" s="427"/>
      <c r="F28" s="429"/>
      <c r="G28" s="430"/>
      <c r="H28" s="427"/>
      <c r="I28" s="429"/>
      <c r="J28" s="429"/>
      <c r="K28" s="427"/>
      <c r="L28" s="431"/>
      <c r="M28" s="427">
        <v>7200</v>
      </c>
      <c r="N28" s="427" t="s">
        <v>808</v>
      </c>
      <c r="O28" s="430"/>
      <c r="P28" s="430"/>
    </row>
    <row r="29" spans="1:16" x14ac:dyDescent="0.2">
      <c r="A29" s="426"/>
      <c r="B29" s="427"/>
      <c r="C29" s="427"/>
      <c r="D29" s="428"/>
      <c r="E29" s="427"/>
      <c r="F29" s="429"/>
      <c r="G29" s="430"/>
      <c r="H29" s="427"/>
      <c r="I29" s="429"/>
      <c r="J29" s="429"/>
      <c r="K29" s="427"/>
      <c r="L29" s="431"/>
      <c r="M29" s="427">
        <v>2600</v>
      </c>
      <c r="N29" s="427" t="s">
        <v>809</v>
      </c>
      <c r="O29" s="430"/>
      <c r="P29" s="430"/>
    </row>
    <row r="30" spans="1:16" x14ac:dyDescent="0.2">
      <c r="A30" s="426" t="s">
        <v>97</v>
      </c>
      <c r="B30" s="427" t="s">
        <v>96</v>
      </c>
      <c r="C30" s="427"/>
      <c r="D30" s="428" t="s">
        <v>98</v>
      </c>
      <c r="E30" s="427"/>
      <c r="F30" s="429">
        <v>44961.55</v>
      </c>
      <c r="G30" s="430"/>
      <c r="H30" s="427" t="s">
        <v>471</v>
      </c>
      <c r="I30" s="429">
        <v>24961.55</v>
      </c>
      <c r="J30" s="429"/>
      <c r="K30" s="427">
        <v>15</v>
      </c>
      <c r="L30" s="431">
        <v>45026</v>
      </c>
      <c r="M30" s="427">
        <v>3376.5499999999993</v>
      </c>
      <c r="N30" s="427" t="s">
        <v>806</v>
      </c>
      <c r="O30" s="430">
        <v>27043.82</v>
      </c>
      <c r="P30" s="430">
        <v>185604.44104199999</v>
      </c>
    </row>
    <row r="31" spans="1:16" x14ac:dyDescent="0.2">
      <c r="A31" s="426"/>
      <c r="B31" s="427"/>
      <c r="C31" s="427"/>
      <c r="D31" s="428"/>
      <c r="E31" s="427"/>
      <c r="F31" s="429"/>
      <c r="G31" s="430"/>
      <c r="H31" s="427"/>
      <c r="I31" s="429"/>
      <c r="J31" s="429"/>
      <c r="K31" s="427"/>
      <c r="L31" s="431"/>
      <c r="M31" s="427">
        <v>12000</v>
      </c>
      <c r="N31" s="427" t="s">
        <v>807</v>
      </c>
      <c r="O31" s="430"/>
      <c r="P31" s="430"/>
    </row>
    <row r="32" spans="1:16" x14ac:dyDescent="0.2">
      <c r="A32" s="426"/>
      <c r="B32" s="427"/>
      <c r="C32" s="427"/>
      <c r="D32" s="428"/>
      <c r="E32" s="427"/>
      <c r="F32" s="429"/>
      <c r="G32" s="430"/>
      <c r="H32" s="427"/>
      <c r="I32" s="429"/>
      <c r="J32" s="429"/>
      <c r="K32" s="427"/>
      <c r="L32" s="431"/>
      <c r="M32" s="427">
        <v>5400</v>
      </c>
      <c r="N32" s="427" t="s">
        <v>808</v>
      </c>
      <c r="O32" s="430"/>
      <c r="P32" s="430"/>
    </row>
    <row r="33" spans="1:16" x14ac:dyDescent="0.2">
      <c r="A33" s="426"/>
      <c r="B33" s="427"/>
      <c r="C33" s="427"/>
      <c r="D33" s="428"/>
      <c r="E33" s="427"/>
      <c r="F33" s="429"/>
      <c r="G33" s="430"/>
      <c r="H33" s="427"/>
      <c r="I33" s="429"/>
      <c r="J33" s="429"/>
      <c r="K33" s="427"/>
      <c r="L33" s="431"/>
      <c r="M33" s="427">
        <v>4200</v>
      </c>
      <c r="N33" s="427" t="s">
        <v>809</v>
      </c>
      <c r="O33" s="430"/>
      <c r="P33" s="430"/>
    </row>
    <row r="34" spans="1:16" x14ac:dyDescent="0.2">
      <c r="A34" s="426"/>
      <c r="B34" s="427"/>
      <c r="C34" s="427"/>
      <c r="D34" s="428"/>
      <c r="E34" s="427"/>
      <c r="F34" s="429"/>
      <c r="G34" s="430"/>
      <c r="H34" s="427" t="s">
        <v>829</v>
      </c>
      <c r="I34" s="429">
        <v>20000</v>
      </c>
      <c r="J34" s="429">
        <f>F30-I34-I30</f>
        <v>0</v>
      </c>
      <c r="K34" s="427"/>
      <c r="L34" s="431">
        <v>45036</v>
      </c>
      <c r="M34" s="427">
        <v>20000</v>
      </c>
      <c r="N34" s="427" t="s">
        <v>828</v>
      </c>
      <c r="O34" s="430">
        <v>21776.742224589532</v>
      </c>
      <c r="P34" s="430">
        <v>149965.53</v>
      </c>
    </row>
    <row r="35" spans="1:16" x14ac:dyDescent="0.2">
      <c r="A35" s="426" t="s">
        <v>115</v>
      </c>
      <c r="B35" s="427" t="s">
        <v>207</v>
      </c>
      <c r="C35" s="427" t="s">
        <v>185</v>
      </c>
      <c r="D35" s="428" t="s">
        <v>116</v>
      </c>
      <c r="E35" s="427" t="s">
        <v>187</v>
      </c>
      <c r="F35" s="429">
        <v>49051.6</v>
      </c>
      <c r="G35" s="430">
        <v>15</v>
      </c>
      <c r="H35" s="427" t="s">
        <v>176</v>
      </c>
      <c r="I35" s="429">
        <v>49051.6</v>
      </c>
      <c r="J35" s="429">
        <f t="shared" ref="J35" si="2">F35-I35</f>
        <v>0</v>
      </c>
      <c r="K35" s="427">
        <v>15</v>
      </c>
      <c r="L35" s="431">
        <v>45036</v>
      </c>
      <c r="M35" s="427">
        <v>37866.6</v>
      </c>
      <c r="N35" s="427" t="s">
        <v>806</v>
      </c>
      <c r="O35" s="430">
        <v>53409.27</v>
      </c>
      <c r="P35" s="430">
        <v>367802.93</v>
      </c>
    </row>
    <row r="36" spans="1:16" x14ac:dyDescent="0.2">
      <c r="A36" s="426"/>
      <c r="B36" s="427"/>
      <c r="C36" s="427"/>
      <c r="D36" s="428"/>
      <c r="E36" s="427"/>
      <c r="F36" s="429"/>
      <c r="G36" s="430"/>
      <c r="H36" s="427"/>
      <c r="I36" s="429"/>
      <c r="J36" s="429"/>
      <c r="K36" s="427"/>
      <c r="L36" s="431"/>
      <c r="M36" s="427">
        <v>4000</v>
      </c>
      <c r="N36" s="427" t="s">
        <v>807</v>
      </c>
      <c r="O36" s="430"/>
      <c r="P36" s="430"/>
    </row>
    <row r="37" spans="1:16" x14ac:dyDescent="0.2">
      <c r="A37" s="426"/>
      <c r="B37" s="427"/>
      <c r="C37" s="427"/>
      <c r="D37" s="428"/>
      <c r="E37" s="427"/>
      <c r="F37" s="429"/>
      <c r="G37" s="430"/>
      <c r="H37" s="427"/>
      <c r="I37" s="429"/>
      <c r="J37" s="429"/>
      <c r="K37" s="427"/>
      <c r="L37" s="431"/>
      <c r="M37" s="427">
        <v>6100</v>
      </c>
      <c r="N37" s="427" t="s">
        <v>808</v>
      </c>
      <c r="O37" s="430"/>
      <c r="P37" s="430"/>
    </row>
    <row r="38" spans="1:16" x14ac:dyDescent="0.2">
      <c r="A38" s="426"/>
      <c r="B38" s="427"/>
      <c r="C38" s="427"/>
      <c r="D38" s="428"/>
      <c r="E38" s="427"/>
      <c r="F38" s="429"/>
      <c r="G38" s="430"/>
      <c r="H38" s="427"/>
      <c r="I38" s="429"/>
      <c r="J38" s="429"/>
      <c r="K38" s="427"/>
      <c r="L38" s="431"/>
      <c r="M38" s="427">
        <v>1100</v>
      </c>
      <c r="N38" s="427" t="s">
        <v>809</v>
      </c>
      <c r="O38" s="430"/>
      <c r="P38" s="430"/>
    </row>
    <row r="39" spans="1:16" x14ac:dyDescent="0.2">
      <c r="A39" s="426" t="s">
        <v>102</v>
      </c>
      <c r="B39" s="427" t="s">
        <v>103</v>
      </c>
      <c r="C39" s="427"/>
      <c r="D39" s="428" t="s">
        <v>104</v>
      </c>
      <c r="E39" s="427"/>
      <c r="F39" s="429">
        <v>17451.5</v>
      </c>
      <c r="G39" s="430">
        <v>15</v>
      </c>
      <c r="H39" s="427" t="s">
        <v>176</v>
      </c>
      <c r="I39" s="429">
        <v>17000</v>
      </c>
      <c r="J39" s="429">
        <f>F39-I39-I40</f>
        <v>0</v>
      </c>
      <c r="K39" s="427">
        <v>15</v>
      </c>
      <c r="L39" s="431">
        <v>45013</v>
      </c>
      <c r="M39" s="427"/>
      <c r="N39" s="427" t="s">
        <v>821</v>
      </c>
      <c r="O39" s="429">
        <v>18757.259999999998</v>
      </c>
      <c r="P39" s="429">
        <v>129143.73509999999</v>
      </c>
    </row>
    <row r="40" spans="1:16" x14ac:dyDescent="0.2">
      <c r="A40" s="426"/>
      <c r="B40" s="427"/>
      <c r="C40" s="427"/>
      <c r="D40" s="428"/>
      <c r="E40" s="427"/>
      <c r="F40" s="429"/>
      <c r="G40" s="430"/>
      <c r="H40" s="427"/>
      <c r="I40" s="429">
        <f>451.5</f>
        <v>451.5</v>
      </c>
      <c r="J40" s="429"/>
      <c r="K40" s="427"/>
      <c r="L40" s="431"/>
      <c r="M40" s="427"/>
      <c r="N40" s="427" t="s">
        <v>826</v>
      </c>
      <c r="O40" s="430"/>
      <c r="P40" s="430"/>
    </row>
    <row r="41" spans="1:16" x14ac:dyDescent="0.2">
      <c r="A41" s="426" t="s">
        <v>99</v>
      </c>
      <c r="B41" s="427" t="s">
        <v>100</v>
      </c>
      <c r="C41" s="427"/>
      <c r="D41" s="428" t="s">
        <v>101</v>
      </c>
      <c r="E41" s="427"/>
      <c r="F41" s="429">
        <v>59121.88</v>
      </c>
      <c r="G41" s="430"/>
      <c r="H41" s="427" t="s">
        <v>176</v>
      </c>
      <c r="I41" s="429">
        <v>59121.88</v>
      </c>
      <c r="J41" s="429">
        <f t="shared" si="0"/>
        <v>0</v>
      </c>
      <c r="K41" s="427"/>
      <c r="L41" s="431">
        <v>45057</v>
      </c>
      <c r="M41" s="429">
        <v>45301</v>
      </c>
      <c r="N41" s="427" t="s">
        <v>806</v>
      </c>
      <c r="O41" s="429">
        <v>64442.85</v>
      </c>
      <c r="P41" s="429">
        <v>447935.81</v>
      </c>
    </row>
    <row r="42" spans="1:16" x14ac:dyDescent="0.2">
      <c r="A42" s="426"/>
      <c r="B42" s="427"/>
      <c r="C42" s="427"/>
      <c r="D42" s="428"/>
      <c r="E42" s="427"/>
      <c r="F42" s="429"/>
      <c r="G42" s="430"/>
      <c r="H42" s="427"/>
      <c r="I42" s="429"/>
      <c r="J42" s="429"/>
      <c r="K42" s="427"/>
      <c r="L42" s="431">
        <v>45057</v>
      </c>
      <c r="M42" s="429">
        <v>9620.8799999999992</v>
      </c>
      <c r="N42" s="427" t="s">
        <v>807</v>
      </c>
      <c r="O42" s="429"/>
      <c r="P42" s="429"/>
    </row>
    <row r="43" spans="1:16" x14ac:dyDescent="0.2">
      <c r="A43" s="426"/>
      <c r="B43" s="427"/>
      <c r="C43" s="427"/>
      <c r="D43" s="428"/>
      <c r="E43" s="427"/>
      <c r="F43" s="429"/>
      <c r="G43" s="430"/>
      <c r="H43" s="427"/>
      <c r="I43" s="429"/>
      <c r="J43" s="429"/>
      <c r="K43" s="427"/>
      <c r="L43" s="431">
        <v>45057</v>
      </c>
      <c r="M43" s="429">
        <v>1000</v>
      </c>
      <c r="N43" s="427" t="s">
        <v>808</v>
      </c>
      <c r="O43" s="429"/>
      <c r="P43" s="429"/>
    </row>
    <row r="44" spans="1:16" x14ac:dyDescent="0.2">
      <c r="A44" s="426"/>
      <c r="B44" s="427"/>
      <c r="C44" s="427"/>
      <c r="D44" s="428"/>
      <c r="E44" s="427"/>
      <c r="F44" s="429"/>
      <c r="G44" s="430"/>
      <c r="H44" s="427"/>
      <c r="I44" s="429"/>
      <c r="J44" s="429"/>
      <c r="K44" s="427"/>
      <c r="L44" s="431">
        <v>45057</v>
      </c>
      <c r="M44" s="429">
        <v>3200</v>
      </c>
      <c r="N44" s="427" t="s">
        <v>809</v>
      </c>
      <c r="O44" s="429"/>
      <c r="P44" s="429"/>
    </row>
    <row r="45" spans="1:16" x14ac:dyDescent="0.2">
      <c r="A45" s="195"/>
      <c r="B45" s="3"/>
      <c r="C45" s="3"/>
      <c r="D45" s="10"/>
      <c r="E45" s="3"/>
      <c r="F45" s="388"/>
      <c r="G45" s="66"/>
      <c r="H45" s="3"/>
      <c r="I45" s="66"/>
      <c r="J45" s="425"/>
      <c r="K45" s="3"/>
      <c r="L45" s="358"/>
      <c r="M45" s="376"/>
      <c r="N45" s="3"/>
      <c r="O45" s="66"/>
      <c r="P45" s="66"/>
    </row>
    <row r="46" spans="1:16" x14ac:dyDescent="0.2">
      <c r="A46" s="426" t="s">
        <v>108</v>
      </c>
      <c r="B46" s="427" t="s">
        <v>107</v>
      </c>
      <c r="C46" s="427"/>
      <c r="D46" s="428" t="s">
        <v>93</v>
      </c>
      <c r="E46" s="427"/>
      <c r="F46" s="429">
        <v>42822.45</v>
      </c>
      <c r="G46" s="430"/>
      <c r="H46" s="427" t="s">
        <v>176</v>
      </c>
      <c r="I46" s="429">
        <v>42822.45</v>
      </c>
      <c r="J46" s="429">
        <f t="shared" si="0"/>
        <v>0</v>
      </c>
      <c r="K46" s="427">
        <v>15</v>
      </c>
      <c r="L46" s="431">
        <v>45040</v>
      </c>
      <c r="M46" s="429">
        <v>42837.45</v>
      </c>
      <c r="N46" s="427" t="s">
        <v>806</v>
      </c>
      <c r="O46" s="429">
        <v>46813.67</v>
      </c>
      <c r="P46" s="429">
        <v>321286.89857700001</v>
      </c>
    </row>
    <row r="47" spans="1:16" x14ac:dyDescent="0.2">
      <c r="A47" s="426"/>
      <c r="B47" s="427"/>
      <c r="C47" s="427"/>
      <c r="D47" s="428"/>
      <c r="E47" s="427"/>
      <c r="F47" s="429"/>
      <c r="G47" s="430"/>
      <c r="H47" s="427"/>
      <c r="I47" s="429"/>
      <c r="J47" s="429"/>
      <c r="K47" s="427"/>
      <c r="L47" s="431"/>
      <c r="M47" s="427"/>
      <c r="N47" s="427"/>
      <c r="O47" s="429"/>
      <c r="P47" s="429"/>
    </row>
    <row r="48" spans="1:16" x14ac:dyDescent="0.2">
      <c r="A48" s="70"/>
      <c r="B48" s="70"/>
      <c r="C48" s="70"/>
      <c r="D48" s="135"/>
      <c r="E48" s="70"/>
      <c r="F48" s="370"/>
      <c r="G48" s="173"/>
      <c r="H48" s="70"/>
      <c r="I48" s="173"/>
      <c r="J48" s="370"/>
      <c r="K48" s="70"/>
      <c r="L48" s="359"/>
      <c r="M48" s="70"/>
      <c r="N48" s="70"/>
      <c r="O48" s="173"/>
      <c r="P48" s="173"/>
    </row>
    <row r="49" spans="1:17" x14ac:dyDescent="0.2">
      <c r="A49" s="426" t="s">
        <v>369</v>
      </c>
      <c r="B49" s="427" t="s">
        <v>493</v>
      </c>
      <c r="C49" s="427" t="s">
        <v>368</v>
      </c>
      <c r="D49" s="428" t="s">
        <v>111</v>
      </c>
      <c r="E49" s="427" t="s">
        <v>494</v>
      </c>
      <c r="F49" s="429"/>
      <c r="G49" s="430">
        <v>2309.02</v>
      </c>
      <c r="H49" s="427"/>
      <c r="I49" s="429"/>
      <c r="J49" s="429"/>
      <c r="K49" s="427">
        <v>2309.02</v>
      </c>
      <c r="L49" s="431" t="s">
        <v>409</v>
      </c>
      <c r="M49" s="429"/>
      <c r="N49" s="427"/>
      <c r="O49" s="429"/>
      <c r="P49" s="429"/>
    </row>
    <row r="50" spans="1:17" x14ac:dyDescent="0.2">
      <c r="A50" s="426" t="s">
        <v>370</v>
      </c>
      <c r="B50" s="427" t="s">
        <v>495</v>
      </c>
      <c r="C50" s="427" t="s">
        <v>496</v>
      </c>
      <c r="D50" s="428" t="s">
        <v>497</v>
      </c>
      <c r="E50" s="427" t="s">
        <v>498</v>
      </c>
      <c r="F50" s="429"/>
      <c r="G50" s="430">
        <v>10489.53</v>
      </c>
      <c r="H50" s="427"/>
      <c r="I50" s="429"/>
      <c r="J50" s="429"/>
      <c r="K50" s="427">
        <v>10489.53</v>
      </c>
      <c r="L50" s="431" t="s">
        <v>407</v>
      </c>
      <c r="M50" s="427"/>
      <c r="N50" s="427" t="s">
        <v>408</v>
      </c>
      <c r="O50" s="429"/>
      <c r="P50" s="429"/>
    </row>
    <row r="51" spans="1:17" ht="15" thickBot="1" x14ac:dyDescent="0.25">
      <c r="A51" s="99"/>
      <c r="B51" s="84"/>
      <c r="C51" s="84"/>
      <c r="D51" s="140"/>
      <c r="E51" s="84"/>
      <c r="F51" s="373"/>
      <c r="G51" s="85"/>
      <c r="H51" s="84"/>
      <c r="I51" s="85"/>
      <c r="J51" s="373"/>
      <c r="K51" s="84"/>
      <c r="L51" s="361"/>
      <c r="M51" s="84"/>
      <c r="N51" s="86"/>
      <c r="O51" s="85"/>
      <c r="P51" s="85"/>
    </row>
    <row r="52" spans="1:17" x14ac:dyDescent="0.2">
      <c r="A52" s="71"/>
      <c r="B52" s="71"/>
      <c r="C52" s="71"/>
      <c r="D52" s="136"/>
      <c r="E52" s="71"/>
      <c r="F52" s="374"/>
      <c r="G52" s="73"/>
      <c r="H52" s="71"/>
      <c r="I52" s="93"/>
      <c r="J52" s="380"/>
      <c r="K52" s="70"/>
      <c r="L52" s="359"/>
      <c r="M52" s="71"/>
      <c r="N52" s="71"/>
      <c r="O52" s="93"/>
      <c r="P52" s="93"/>
    </row>
    <row r="53" spans="1:17" x14ac:dyDescent="0.2">
      <c r="A53" s="70"/>
      <c r="B53" s="70"/>
      <c r="C53" s="70"/>
      <c r="D53" s="146"/>
      <c r="E53" s="70"/>
      <c r="F53" s="370"/>
      <c r="G53" s="173"/>
      <c r="H53" s="70"/>
      <c r="I53" s="173"/>
      <c r="J53" s="370"/>
      <c r="K53" s="70"/>
      <c r="L53" s="359"/>
      <c r="M53" s="70"/>
      <c r="N53" s="70"/>
      <c r="O53" s="173"/>
      <c r="P53" s="173"/>
    </row>
    <row r="54" spans="1:17" x14ac:dyDescent="0.2">
      <c r="A54" s="117"/>
      <c r="B54" s="91"/>
      <c r="C54" s="91"/>
      <c r="D54" s="421"/>
      <c r="E54" s="91"/>
      <c r="F54" s="380"/>
      <c r="G54" s="93"/>
      <c r="H54" s="91"/>
      <c r="I54" s="93"/>
      <c r="J54" s="380"/>
      <c r="K54" s="91"/>
      <c r="L54" s="367">
        <v>44966</v>
      </c>
      <c r="M54" s="91"/>
      <c r="N54" s="118"/>
      <c r="O54" s="93"/>
      <c r="P54" s="93"/>
    </row>
    <row r="55" spans="1:17" x14ac:dyDescent="0.2">
      <c r="A55" s="298"/>
      <c r="B55" s="71"/>
      <c r="C55" s="71"/>
      <c r="D55" s="136"/>
      <c r="E55" s="71"/>
      <c r="F55" s="395"/>
      <c r="G55" s="73"/>
      <c r="H55" s="71"/>
      <c r="I55" s="73"/>
      <c r="J55" s="374"/>
      <c r="K55" s="71"/>
      <c r="L55" s="362"/>
      <c r="M55" s="71"/>
      <c r="N55" s="151"/>
      <c r="O55" s="73"/>
      <c r="P55" s="73"/>
    </row>
    <row r="56" spans="1:17" x14ac:dyDescent="0.2">
      <c r="A56" s="426" t="s">
        <v>211</v>
      </c>
      <c r="B56" s="427" t="s">
        <v>210</v>
      </c>
      <c r="C56" s="427" t="s">
        <v>180</v>
      </c>
      <c r="D56" s="428" t="s">
        <v>116</v>
      </c>
      <c r="E56" s="427" t="s">
        <v>188</v>
      </c>
      <c r="F56" s="429"/>
      <c r="G56" s="430">
        <v>11930.55</v>
      </c>
      <c r="H56" s="427" t="s">
        <v>471</v>
      </c>
      <c r="I56" s="429"/>
      <c r="J56" s="429"/>
      <c r="K56" s="427">
        <v>11930.55</v>
      </c>
      <c r="L56" s="431" t="s">
        <v>191</v>
      </c>
      <c r="M56" s="429"/>
      <c r="N56" s="427" t="s">
        <v>192</v>
      </c>
      <c r="O56" s="429"/>
      <c r="P56" s="429"/>
    </row>
    <row r="57" spans="1:17" x14ac:dyDescent="0.2">
      <c r="A57" s="426" t="s">
        <v>209</v>
      </c>
      <c r="B57" s="427" t="s">
        <v>208</v>
      </c>
      <c r="C57" s="427" t="s">
        <v>180</v>
      </c>
      <c r="D57" s="428" t="s">
        <v>116</v>
      </c>
      <c r="E57" s="427" t="s">
        <v>206</v>
      </c>
      <c r="F57" s="429"/>
      <c r="G57" s="430">
        <v>1863.18</v>
      </c>
      <c r="H57" s="427" t="s">
        <v>176</v>
      </c>
      <c r="I57" s="429"/>
      <c r="J57" s="429"/>
      <c r="K57" s="427">
        <v>1863.18</v>
      </c>
      <c r="L57" s="431" t="s">
        <v>376</v>
      </c>
      <c r="M57" s="427"/>
      <c r="N57" s="427" t="s">
        <v>192</v>
      </c>
      <c r="O57" s="429"/>
      <c r="P57" s="429"/>
    </row>
    <row r="58" spans="1:17" ht="15" thickBot="1" x14ac:dyDescent="0.25">
      <c r="A58" s="99"/>
      <c r="B58" s="84"/>
      <c r="C58" s="84"/>
      <c r="D58" s="140"/>
      <c r="E58" s="84"/>
      <c r="F58" s="373"/>
      <c r="G58" s="85"/>
      <c r="H58" s="84"/>
      <c r="I58" s="85"/>
      <c r="J58" s="373"/>
      <c r="K58" s="84"/>
      <c r="L58" s="361"/>
      <c r="M58" s="84"/>
      <c r="N58" s="86"/>
      <c r="O58" s="85"/>
      <c r="P58" s="85"/>
    </row>
    <row r="59" spans="1:17" x14ac:dyDescent="0.2">
      <c r="A59" s="71"/>
      <c r="B59" s="71"/>
      <c r="C59" s="71"/>
      <c r="D59" s="136"/>
      <c r="E59" s="71"/>
      <c r="F59" s="374"/>
      <c r="G59" s="73"/>
      <c r="H59" s="71"/>
      <c r="I59" s="73"/>
      <c r="J59" s="374"/>
      <c r="K59" s="71"/>
      <c r="L59" s="362"/>
      <c r="M59" s="71"/>
      <c r="N59" s="71"/>
      <c r="O59" s="73"/>
      <c r="P59" s="73"/>
    </row>
    <row r="60" spans="1:17" ht="15" thickBot="1" x14ac:dyDescent="0.25">
      <c r="A60" s="70"/>
      <c r="B60" s="70"/>
      <c r="C60" s="70"/>
      <c r="D60" s="135"/>
      <c r="E60" s="70"/>
      <c r="F60" s="370"/>
      <c r="G60" s="173"/>
      <c r="H60" s="70"/>
      <c r="I60" s="173"/>
      <c r="J60" s="370"/>
      <c r="K60" s="70"/>
      <c r="L60" s="359"/>
      <c r="M60" s="70"/>
      <c r="N60" s="70"/>
      <c r="O60" s="173"/>
      <c r="P60" s="173"/>
    </row>
    <row r="61" spans="1:17" x14ac:dyDescent="0.2">
      <c r="A61" s="198" t="s">
        <v>118</v>
      </c>
      <c r="B61" s="76" t="s">
        <v>117</v>
      </c>
      <c r="C61" s="76" t="s">
        <v>185</v>
      </c>
      <c r="D61" s="138" t="s">
        <v>411</v>
      </c>
      <c r="E61" s="76"/>
      <c r="F61" s="394">
        <v>58785.8</v>
      </c>
      <c r="G61" s="77"/>
      <c r="H61" s="76" t="s">
        <v>412</v>
      </c>
      <c r="I61" s="356">
        <v>5885.7999999999993</v>
      </c>
      <c r="J61" s="356">
        <f>F61-SUM(I61:I66)</f>
        <v>0</v>
      </c>
      <c r="K61" s="76"/>
      <c r="L61" s="360">
        <v>45063</v>
      </c>
      <c r="M61" s="76" t="s">
        <v>114</v>
      </c>
      <c r="N61" s="78" t="s">
        <v>806</v>
      </c>
      <c r="O61" s="537">
        <v>14902.45</v>
      </c>
      <c r="P61" s="540">
        <v>104515.352585</v>
      </c>
    </row>
    <row r="62" spans="1:17" x14ac:dyDescent="0.2">
      <c r="A62" s="484"/>
      <c r="B62" s="71"/>
      <c r="C62" s="71"/>
      <c r="D62" s="136"/>
      <c r="E62" s="71"/>
      <c r="F62" s="395"/>
      <c r="G62" s="73"/>
      <c r="H62" s="71"/>
      <c r="I62" s="374">
        <v>1500</v>
      </c>
      <c r="J62" s="374"/>
      <c r="K62" s="71"/>
      <c r="L62" s="362">
        <v>45063</v>
      </c>
      <c r="M62" s="71"/>
      <c r="N62" s="485" t="s">
        <v>807</v>
      </c>
      <c r="O62" s="538"/>
      <c r="P62" s="541"/>
    </row>
    <row r="63" spans="1:17" x14ac:dyDescent="0.2">
      <c r="A63" s="484"/>
      <c r="B63" s="71"/>
      <c r="C63" s="71"/>
      <c r="D63" s="136"/>
      <c r="E63" s="71"/>
      <c r="F63" s="395"/>
      <c r="G63" s="73"/>
      <c r="H63" s="71"/>
      <c r="I63" s="374">
        <v>6400</v>
      </c>
      <c r="J63" s="374"/>
      <c r="K63" s="71"/>
      <c r="L63" s="362">
        <v>45063</v>
      </c>
      <c r="M63" s="71"/>
      <c r="N63" s="485" t="s">
        <v>809</v>
      </c>
      <c r="O63" s="539"/>
      <c r="P63" s="542"/>
      <c r="Q63">
        <v>7.5813774017467255</v>
      </c>
    </row>
    <row r="64" spans="1:17" x14ac:dyDescent="0.2">
      <c r="A64" s="484"/>
      <c r="B64" s="71"/>
      <c r="C64" s="71"/>
      <c r="D64" s="136"/>
      <c r="E64" s="71"/>
      <c r="F64" s="395"/>
      <c r="G64" s="73"/>
      <c r="H64" s="71"/>
      <c r="I64" s="374">
        <v>20000</v>
      </c>
      <c r="J64" s="374"/>
      <c r="K64" s="71"/>
      <c r="L64" s="362">
        <v>45064</v>
      </c>
      <c r="M64" s="71"/>
      <c r="N64" s="485" t="s">
        <v>876</v>
      </c>
      <c r="O64" s="73">
        <v>21604.67</v>
      </c>
      <c r="P64" s="73">
        <v>151520.03211099998</v>
      </c>
      <c r="Q64">
        <v>7.5760016055499992</v>
      </c>
    </row>
    <row r="65" spans="1:17" x14ac:dyDescent="0.2">
      <c r="A65" s="484"/>
      <c r="B65" s="71"/>
      <c r="C65" s="71"/>
      <c r="D65" s="136"/>
      <c r="E65" s="71"/>
      <c r="F65" s="395"/>
      <c r="G65" s="73"/>
      <c r="H65" s="71"/>
      <c r="I65" s="374">
        <v>25000</v>
      </c>
      <c r="J65" s="374"/>
      <c r="K65" s="71"/>
      <c r="L65" s="362">
        <v>45071</v>
      </c>
      <c r="M65" s="71"/>
      <c r="N65" s="485"/>
      <c r="O65" s="73">
        <v>26747.5</v>
      </c>
      <c r="P65" s="73">
        <v>189431.14</v>
      </c>
      <c r="Q65">
        <v>7.5772456000000004</v>
      </c>
    </row>
    <row r="66" spans="1:17" x14ac:dyDescent="0.2">
      <c r="A66" s="484"/>
      <c r="B66" s="71"/>
      <c r="C66" s="71"/>
      <c r="D66" s="136"/>
      <c r="E66" s="71"/>
      <c r="F66" s="395"/>
      <c r="G66" s="73"/>
      <c r="H66" s="71"/>
      <c r="I66" s="73"/>
      <c r="J66" s="374"/>
      <c r="K66" s="71"/>
      <c r="L66" s="362"/>
      <c r="M66" s="71"/>
      <c r="N66" s="485"/>
      <c r="O66" s="73"/>
      <c r="P66" s="73"/>
    </row>
    <row r="67" spans="1:17" x14ac:dyDescent="0.2">
      <c r="A67" s="426" t="s">
        <v>303</v>
      </c>
      <c r="B67" s="427" t="s">
        <v>410</v>
      </c>
      <c r="C67" s="427" t="s">
        <v>180</v>
      </c>
      <c r="D67" s="428" t="s">
        <v>411</v>
      </c>
      <c r="E67" s="427" t="s">
        <v>413</v>
      </c>
      <c r="F67" s="429"/>
      <c r="G67" s="430">
        <v>2073.02</v>
      </c>
      <c r="H67" s="427" t="s">
        <v>176</v>
      </c>
      <c r="I67" s="429"/>
      <c r="J67" s="429"/>
      <c r="K67" s="427">
        <v>2073.02</v>
      </c>
      <c r="L67" s="431" t="s">
        <v>415</v>
      </c>
      <c r="M67" s="429"/>
      <c r="N67" s="427" t="s">
        <v>192</v>
      </c>
      <c r="O67" s="429"/>
      <c r="P67" s="429"/>
    </row>
    <row r="68" spans="1:17" x14ac:dyDescent="0.2">
      <c r="A68" s="426" t="s">
        <v>303</v>
      </c>
      <c r="B68" s="427" t="s">
        <v>414</v>
      </c>
      <c r="C68" s="427" t="s">
        <v>180</v>
      </c>
      <c r="D68" s="428" t="s">
        <v>411</v>
      </c>
      <c r="E68" s="427" t="s">
        <v>383</v>
      </c>
      <c r="F68" s="429"/>
      <c r="G68" s="430">
        <v>13751.07</v>
      </c>
      <c r="H68" s="427" t="s">
        <v>176</v>
      </c>
      <c r="I68" s="429"/>
      <c r="J68" s="429"/>
      <c r="K68" s="427">
        <v>5251.07</v>
      </c>
      <c r="L68" s="431" t="s">
        <v>482</v>
      </c>
      <c r="M68" s="429"/>
      <c r="N68" s="427" t="s">
        <v>220</v>
      </c>
      <c r="O68" s="429"/>
      <c r="P68" s="429"/>
    </row>
    <row r="69" spans="1:17" x14ac:dyDescent="0.2">
      <c r="A69" s="98"/>
      <c r="B69" s="3"/>
      <c r="C69" s="3"/>
      <c r="D69" s="10"/>
      <c r="E69" s="3"/>
      <c r="F69" s="376"/>
      <c r="G69" s="66"/>
      <c r="H69" s="3"/>
      <c r="I69" s="66"/>
      <c r="J69" s="376"/>
      <c r="K69" s="59">
        <v>8500</v>
      </c>
      <c r="L69" s="358" t="s">
        <v>503</v>
      </c>
      <c r="M69" s="3"/>
      <c r="N69" s="80" t="s">
        <v>192</v>
      </c>
      <c r="O69" s="66"/>
      <c r="P69" s="66"/>
    </row>
    <row r="70" spans="1:17" ht="15" thickBot="1" x14ac:dyDescent="0.25">
      <c r="A70" s="99"/>
      <c r="B70" s="84"/>
      <c r="C70" s="84"/>
      <c r="D70" s="140"/>
      <c r="E70" s="84"/>
      <c r="F70" s="373"/>
      <c r="G70" s="85"/>
      <c r="H70" s="84"/>
      <c r="I70" s="85"/>
      <c r="J70" s="373"/>
      <c r="K70" s="84"/>
      <c r="L70" s="361"/>
      <c r="M70" s="84"/>
      <c r="N70" s="86"/>
      <c r="O70" s="85"/>
      <c r="P70" s="85"/>
    </row>
    <row r="71" spans="1:17" ht="22.15" customHeight="1" thickBot="1" x14ac:dyDescent="0.25">
      <c r="A71" s="70"/>
      <c r="B71" s="70"/>
      <c r="C71" s="70"/>
      <c r="D71" s="135"/>
      <c r="E71" s="70"/>
      <c r="F71" s="370"/>
      <c r="G71" s="173"/>
      <c r="H71" s="70"/>
      <c r="I71" s="173"/>
      <c r="J71" s="370"/>
      <c r="K71" s="70"/>
      <c r="L71" s="359"/>
      <c r="M71" s="70"/>
      <c r="N71" s="70"/>
      <c r="O71" s="173"/>
      <c r="P71" s="173"/>
    </row>
    <row r="72" spans="1:17" x14ac:dyDescent="0.2">
      <c r="A72" s="198" t="s">
        <v>174</v>
      </c>
      <c r="B72" s="76" t="s">
        <v>313</v>
      </c>
      <c r="C72" s="76" t="s">
        <v>283</v>
      </c>
      <c r="D72" s="138" t="s">
        <v>175</v>
      </c>
      <c r="E72" s="76"/>
      <c r="F72" s="394">
        <v>62082.15</v>
      </c>
      <c r="G72" s="77"/>
      <c r="H72" s="139" t="s">
        <v>182</v>
      </c>
      <c r="I72" s="77">
        <v>57982.77</v>
      </c>
      <c r="J72" s="356">
        <f>F72-I72-I73</f>
        <v>0</v>
      </c>
      <c r="K72" s="76"/>
      <c r="L72" s="360">
        <v>45085</v>
      </c>
      <c r="M72" s="76"/>
      <c r="N72" s="78" t="s">
        <v>878</v>
      </c>
      <c r="O72" s="356">
        <v>62082.15</v>
      </c>
      <c r="P72" s="77"/>
    </row>
    <row r="73" spans="1:17" x14ac:dyDescent="0.2">
      <c r="A73" s="484"/>
      <c r="B73" s="71"/>
      <c r="C73" s="71"/>
      <c r="D73" s="136"/>
      <c r="E73" s="71"/>
      <c r="F73" s="395"/>
      <c r="G73" s="73"/>
      <c r="H73" s="137" t="s">
        <v>877</v>
      </c>
      <c r="I73" s="73">
        <v>4099.38</v>
      </c>
      <c r="J73" s="374"/>
      <c r="K73" s="71"/>
      <c r="L73" s="362">
        <v>45086</v>
      </c>
      <c r="M73" s="71"/>
      <c r="N73" s="485" t="s">
        <v>878</v>
      </c>
      <c r="O73" s="374">
        <v>4398.22</v>
      </c>
      <c r="P73" s="73"/>
    </row>
    <row r="74" spans="1:17" x14ac:dyDescent="0.2">
      <c r="A74" s="426" t="s">
        <v>303</v>
      </c>
      <c r="B74" s="427" t="s">
        <v>304</v>
      </c>
      <c r="C74" s="427" t="s">
        <v>179</v>
      </c>
      <c r="D74" s="428" t="s">
        <v>175</v>
      </c>
      <c r="E74" s="427"/>
      <c r="F74" s="429"/>
      <c r="G74" s="430">
        <v>2119.9299999999998</v>
      </c>
      <c r="H74" s="427" t="s">
        <v>176</v>
      </c>
      <c r="I74" s="429"/>
      <c r="J74" s="429"/>
      <c r="K74" s="427" t="s">
        <v>285</v>
      </c>
      <c r="L74" s="431" t="s">
        <v>372</v>
      </c>
      <c r="M74" s="429" t="s">
        <v>375</v>
      </c>
      <c r="N74" s="427"/>
      <c r="O74" s="429"/>
      <c r="P74" s="429"/>
    </row>
    <row r="75" spans="1:17" x14ac:dyDescent="0.2">
      <c r="A75" s="426">
        <v>29.112020999999999</v>
      </c>
      <c r="B75" s="427" t="s">
        <v>282</v>
      </c>
      <c r="C75" s="427" t="s">
        <v>179</v>
      </c>
      <c r="D75" s="428" t="s">
        <v>175</v>
      </c>
      <c r="E75" s="427" t="s">
        <v>188</v>
      </c>
      <c r="F75" s="429"/>
      <c r="G75" s="430">
        <v>18669.310000000001</v>
      </c>
      <c r="H75" s="427" t="s">
        <v>176</v>
      </c>
      <c r="I75" s="429"/>
      <c r="J75" s="429"/>
      <c r="K75" s="427" t="s">
        <v>285</v>
      </c>
      <c r="L75" s="431" t="s">
        <v>372</v>
      </c>
      <c r="M75" s="429" t="s">
        <v>375</v>
      </c>
      <c r="N75" s="427"/>
      <c r="O75" s="429"/>
      <c r="P75" s="429"/>
    </row>
    <row r="76" spans="1:17" x14ac:dyDescent="0.2">
      <c r="A76" s="426" t="s">
        <v>286</v>
      </c>
      <c r="B76" s="427" t="s">
        <v>287</v>
      </c>
      <c r="C76" s="427" t="s">
        <v>179</v>
      </c>
      <c r="D76" s="428" t="s">
        <v>175</v>
      </c>
      <c r="E76" s="427" t="s">
        <v>288</v>
      </c>
      <c r="F76" s="429"/>
      <c r="G76" s="430">
        <v>417.75</v>
      </c>
      <c r="H76" s="427" t="s">
        <v>176</v>
      </c>
      <c r="I76" s="429"/>
      <c r="J76" s="429"/>
      <c r="K76" s="427" t="s">
        <v>285</v>
      </c>
      <c r="L76" s="431" t="s">
        <v>372</v>
      </c>
      <c r="M76" s="429" t="s">
        <v>375</v>
      </c>
      <c r="N76" s="427"/>
      <c r="O76" s="429"/>
      <c r="P76" s="429"/>
    </row>
    <row r="77" spans="1:17" x14ac:dyDescent="0.2">
      <c r="A77" s="426" t="s">
        <v>289</v>
      </c>
      <c r="B77" s="427" t="s">
        <v>290</v>
      </c>
      <c r="C77" s="427" t="s">
        <v>179</v>
      </c>
      <c r="D77" s="428" t="s">
        <v>175</v>
      </c>
      <c r="E77" s="427" t="s">
        <v>291</v>
      </c>
      <c r="F77" s="429"/>
      <c r="G77" s="430">
        <v>885.71</v>
      </c>
      <c r="H77" s="427" t="s">
        <v>176</v>
      </c>
      <c r="I77" s="429"/>
      <c r="J77" s="429"/>
      <c r="K77" s="427" t="s">
        <v>285</v>
      </c>
      <c r="L77" s="431" t="s">
        <v>372</v>
      </c>
      <c r="M77" s="429" t="s">
        <v>375</v>
      </c>
      <c r="N77" s="427"/>
      <c r="O77" s="429"/>
      <c r="P77" s="429"/>
    </row>
    <row r="78" spans="1:17" x14ac:dyDescent="0.2">
      <c r="A78" s="426" t="s">
        <v>292</v>
      </c>
      <c r="B78" s="427" t="s">
        <v>293</v>
      </c>
      <c r="C78" s="427" t="s">
        <v>179</v>
      </c>
      <c r="D78" s="428" t="s">
        <v>175</v>
      </c>
      <c r="E78" s="427" t="s">
        <v>297</v>
      </c>
      <c r="F78" s="429"/>
      <c r="G78" s="430">
        <v>-52.38</v>
      </c>
      <c r="H78" s="427" t="s">
        <v>176</v>
      </c>
      <c r="I78" s="429"/>
      <c r="J78" s="429"/>
      <c r="K78" s="427" t="s">
        <v>285</v>
      </c>
      <c r="L78" s="431" t="s">
        <v>372</v>
      </c>
      <c r="M78" s="429" t="s">
        <v>375</v>
      </c>
      <c r="N78" s="427"/>
      <c r="O78" s="429"/>
      <c r="P78" s="429"/>
    </row>
    <row r="79" spans="1:17" x14ac:dyDescent="0.2">
      <c r="A79" s="426" t="s">
        <v>294</v>
      </c>
      <c r="B79" s="427" t="s">
        <v>295</v>
      </c>
      <c r="C79" s="427" t="s">
        <v>179</v>
      </c>
      <c r="D79" s="428" t="s">
        <v>175</v>
      </c>
      <c r="E79" s="427" t="s">
        <v>296</v>
      </c>
      <c r="F79" s="429"/>
      <c r="G79" s="430">
        <v>9.15</v>
      </c>
      <c r="H79" s="427" t="s">
        <v>176</v>
      </c>
      <c r="I79" s="429"/>
      <c r="J79" s="429"/>
      <c r="K79" s="427" t="s">
        <v>285</v>
      </c>
      <c r="L79" s="431" t="s">
        <v>372</v>
      </c>
      <c r="M79" s="429" t="s">
        <v>375</v>
      </c>
      <c r="N79" s="427"/>
      <c r="O79" s="429"/>
      <c r="P79" s="429"/>
    </row>
    <row r="80" spans="1:17" x14ac:dyDescent="0.2">
      <c r="A80" s="426" t="s">
        <v>294</v>
      </c>
      <c r="B80" s="427" t="s">
        <v>298</v>
      </c>
      <c r="C80" s="427" t="s">
        <v>179</v>
      </c>
      <c r="D80" s="428" t="s">
        <v>175</v>
      </c>
      <c r="E80" s="427" t="s">
        <v>297</v>
      </c>
      <c r="F80" s="429"/>
      <c r="G80" s="430">
        <v>-52.38</v>
      </c>
      <c r="H80" s="427" t="s">
        <v>176</v>
      </c>
      <c r="I80" s="429"/>
      <c r="J80" s="429"/>
      <c r="K80" s="427" t="s">
        <v>285</v>
      </c>
      <c r="L80" s="431" t="s">
        <v>372</v>
      </c>
      <c r="M80" s="429" t="s">
        <v>375</v>
      </c>
      <c r="N80" s="427"/>
      <c r="O80" s="429"/>
      <c r="P80" s="429"/>
    </row>
    <row r="81" spans="1:16" x14ac:dyDescent="0.2">
      <c r="A81" s="426" t="s">
        <v>299</v>
      </c>
      <c r="B81" s="427" t="s">
        <v>300</v>
      </c>
      <c r="C81" s="427" t="s">
        <v>179</v>
      </c>
      <c r="D81" s="428" t="s">
        <v>175</v>
      </c>
      <c r="E81" s="427" t="s">
        <v>296</v>
      </c>
      <c r="F81" s="429"/>
      <c r="G81" s="430">
        <v>52.38</v>
      </c>
      <c r="H81" s="427" t="s">
        <v>176</v>
      </c>
      <c r="I81" s="429"/>
      <c r="J81" s="429"/>
      <c r="K81" s="427" t="s">
        <v>285</v>
      </c>
      <c r="L81" s="431" t="s">
        <v>372</v>
      </c>
      <c r="M81" s="429" t="s">
        <v>375</v>
      </c>
      <c r="N81" s="427"/>
      <c r="O81" s="429"/>
      <c r="P81" s="429"/>
    </row>
    <row r="82" spans="1:16" x14ac:dyDescent="0.2">
      <c r="A82" s="426" t="s">
        <v>299</v>
      </c>
      <c r="B82" s="427" t="s">
        <v>301</v>
      </c>
      <c r="C82" s="427" t="s">
        <v>179</v>
      </c>
      <c r="D82" s="428" t="s">
        <v>175</v>
      </c>
      <c r="E82" s="427" t="s">
        <v>305</v>
      </c>
      <c r="F82" s="429"/>
      <c r="G82" s="430">
        <v>726</v>
      </c>
      <c r="H82" s="427" t="s">
        <v>176</v>
      </c>
      <c r="I82" s="429"/>
      <c r="J82" s="429"/>
      <c r="K82" s="427" t="s">
        <v>285</v>
      </c>
      <c r="L82" s="431" t="s">
        <v>372</v>
      </c>
      <c r="M82" s="429" t="s">
        <v>375</v>
      </c>
      <c r="N82" s="427"/>
      <c r="O82" s="429"/>
      <c r="P82" s="429"/>
    </row>
    <row r="83" spans="1:16" x14ac:dyDescent="0.2">
      <c r="A83" s="426" t="s">
        <v>311</v>
      </c>
      <c r="B83" s="427" t="s">
        <v>312</v>
      </c>
      <c r="C83" s="427" t="s">
        <v>179</v>
      </c>
      <c r="D83" s="428" t="s">
        <v>175</v>
      </c>
      <c r="E83" s="427" t="s">
        <v>291</v>
      </c>
      <c r="F83" s="429"/>
      <c r="G83" s="430">
        <v>892.12</v>
      </c>
      <c r="H83" s="427"/>
      <c r="I83" s="429"/>
      <c r="J83" s="429"/>
      <c r="K83" s="427" t="s">
        <v>285</v>
      </c>
      <c r="L83" s="431" t="s">
        <v>373</v>
      </c>
      <c r="M83" s="429" t="s">
        <v>375</v>
      </c>
      <c r="N83" s="427"/>
      <c r="O83" s="429"/>
      <c r="P83" s="429"/>
    </row>
    <row r="84" spans="1:16" x14ac:dyDescent="0.2">
      <c r="A84" s="426" t="s">
        <v>306</v>
      </c>
      <c r="B84" s="427" t="s">
        <v>308</v>
      </c>
      <c r="C84" s="427" t="s">
        <v>309</v>
      </c>
      <c r="D84" s="428" t="s">
        <v>175</v>
      </c>
      <c r="E84" s="427" t="s">
        <v>140</v>
      </c>
      <c r="F84" s="429"/>
      <c r="G84" s="430">
        <v>11837.28</v>
      </c>
      <c r="H84" s="427" t="s">
        <v>172</v>
      </c>
      <c r="I84" s="429"/>
      <c r="J84" s="429"/>
      <c r="K84" s="427" t="s">
        <v>285</v>
      </c>
      <c r="L84" s="431" t="s">
        <v>310</v>
      </c>
      <c r="M84" s="429"/>
      <c r="N84" s="427"/>
      <c r="O84" s="429"/>
      <c r="P84" s="429"/>
    </row>
    <row r="85" spans="1:16" x14ac:dyDescent="0.2">
      <c r="A85" s="426" t="s">
        <v>306</v>
      </c>
      <c r="B85" s="427" t="s">
        <v>307</v>
      </c>
      <c r="C85" s="427" t="s">
        <v>309</v>
      </c>
      <c r="D85" s="428" t="s">
        <v>175</v>
      </c>
      <c r="E85" s="427" t="s">
        <v>140</v>
      </c>
      <c r="F85" s="429"/>
      <c r="G85" s="430">
        <v>662.72</v>
      </c>
      <c r="H85" s="427" t="s">
        <v>172</v>
      </c>
      <c r="I85" s="429"/>
      <c r="J85" s="429"/>
      <c r="K85" s="427" t="s">
        <v>285</v>
      </c>
      <c r="L85" s="431" t="s">
        <v>310</v>
      </c>
      <c r="M85" s="429"/>
      <c r="N85" s="427"/>
      <c r="O85" s="429"/>
      <c r="P85" s="429"/>
    </row>
    <row r="86" spans="1:16" ht="15" thickBot="1" x14ac:dyDescent="0.25">
      <c r="A86" s="99"/>
      <c r="B86" s="84"/>
      <c r="C86" s="84"/>
      <c r="D86" s="140"/>
      <c r="E86" s="84"/>
      <c r="F86" s="373"/>
      <c r="G86" s="85"/>
      <c r="H86" s="141"/>
      <c r="I86" s="85"/>
      <c r="J86" s="373"/>
      <c r="K86" s="84"/>
      <c r="L86" s="361"/>
      <c r="M86" s="84"/>
      <c r="N86" s="86"/>
      <c r="O86" s="85"/>
      <c r="P86" s="85"/>
    </row>
    <row r="87" spans="1:16" ht="15" thickBot="1" x14ac:dyDescent="0.25">
      <c r="B87" s="208" t="s">
        <v>499</v>
      </c>
      <c r="D87"/>
      <c r="E87" s="68"/>
      <c r="H87" s="19"/>
      <c r="I87" s="19"/>
      <c r="O87" s="19"/>
      <c r="P87" s="19"/>
    </row>
    <row r="88" spans="1:16" x14ac:dyDescent="0.2">
      <c r="A88" s="210" t="s">
        <v>485</v>
      </c>
      <c r="B88" s="201" t="s">
        <v>486</v>
      </c>
      <c r="C88" s="201"/>
      <c r="D88" s="201" t="s">
        <v>123</v>
      </c>
      <c r="E88" s="201"/>
      <c r="F88" s="394">
        <v>27184.83</v>
      </c>
      <c r="G88" s="202"/>
      <c r="H88" s="202" t="s">
        <v>484</v>
      </c>
      <c r="I88">
        <v>27184.83</v>
      </c>
      <c r="J88" s="356">
        <f t="shared" ref="J88" si="3">F88-I88</f>
        <v>0</v>
      </c>
      <c r="K88" s="203"/>
      <c r="L88" s="366">
        <v>45076</v>
      </c>
      <c r="M88" s="201"/>
      <c r="N88" s="201"/>
      <c r="O88" s="203">
        <v>29008.93</v>
      </c>
      <c r="P88" s="394">
        <v>206764.04946800001</v>
      </c>
    </row>
    <row r="89" spans="1:16" ht="15" thickBot="1" x14ac:dyDescent="0.25">
      <c r="A89" s="204"/>
      <c r="B89" s="205"/>
      <c r="C89" s="205"/>
      <c r="D89" s="205"/>
      <c r="E89" s="205"/>
      <c r="F89" s="403"/>
      <c r="G89" s="206"/>
      <c r="H89" s="206"/>
      <c r="I89" s="207"/>
      <c r="J89" s="373"/>
      <c r="K89" s="207"/>
      <c r="L89" s="423"/>
      <c r="M89" s="205"/>
      <c r="N89" s="205"/>
      <c r="O89" s="207"/>
      <c r="P89" s="207"/>
    </row>
    <row r="90" spans="1:16" x14ac:dyDescent="0.2">
      <c r="A90" s="117"/>
      <c r="B90" s="91"/>
      <c r="C90" s="91"/>
      <c r="D90" s="142"/>
      <c r="E90" s="91"/>
      <c r="F90" s="380"/>
      <c r="G90" s="93"/>
      <c r="H90" s="143"/>
      <c r="I90" s="93"/>
      <c r="J90" s="380"/>
      <c r="K90" s="91"/>
      <c r="L90" s="367"/>
      <c r="M90" s="91"/>
      <c r="N90" s="118"/>
      <c r="O90" s="93"/>
      <c r="P90" s="93"/>
    </row>
    <row r="91" spans="1:16" x14ac:dyDescent="0.2">
      <c r="A91" s="71"/>
      <c r="B91" s="71"/>
      <c r="C91" s="71"/>
      <c r="D91" s="136"/>
      <c r="E91" s="71"/>
      <c r="F91" s="374"/>
      <c r="G91" s="73"/>
      <c r="H91" s="137"/>
      <c r="I91" s="73"/>
      <c r="J91" s="374"/>
      <c r="K91" s="71"/>
      <c r="L91" s="362"/>
      <c r="M91" s="71"/>
      <c r="N91" s="71"/>
      <c r="O91" s="73"/>
      <c r="P91" s="73"/>
    </row>
    <row r="92" spans="1:16" x14ac:dyDescent="0.2">
      <c r="A92" s="3"/>
      <c r="B92" s="3"/>
      <c r="C92" s="3"/>
      <c r="D92" s="9" t="s">
        <v>87</v>
      </c>
      <c r="E92" s="3"/>
      <c r="F92" s="376">
        <f>SUM(F2:F91)</f>
        <v>706438.66</v>
      </c>
      <c r="G92" s="66"/>
      <c r="H92" s="3"/>
      <c r="I92" s="376">
        <f>SUM(I2:I91)</f>
        <v>706438.66</v>
      </c>
      <c r="J92" s="425">
        <f>SUM(J2:J91)</f>
        <v>-1.8189894035458565E-12</v>
      </c>
      <c r="K92" s="3"/>
      <c r="L92" s="358"/>
      <c r="M92" s="3"/>
      <c r="N92" s="3"/>
      <c r="O92" s="376">
        <f>F92-I92</f>
        <v>0</v>
      </c>
      <c r="P92" s="376"/>
    </row>
    <row r="93" spans="1:16" x14ac:dyDescent="0.2">
      <c r="A93" s="3"/>
      <c r="B93" s="3"/>
      <c r="C93" s="3"/>
      <c r="D93" s="9"/>
      <c r="E93" s="3"/>
      <c r="F93" s="376"/>
      <c r="G93" s="66"/>
      <c r="H93" s="3"/>
      <c r="I93" s="66"/>
      <c r="J93" s="376"/>
      <c r="K93" s="3"/>
      <c r="L93" s="358"/>
      <c r="M93" s="3"/>
      <c r="N93" s="3"/>
      <c r="O93" s="66"/>
      <c r="P93" s="66"/>
    </row>
    <row r="94" spans="1:16" x14ac:dyDescent="0.2">
      <c r="A94" s="3"/>
      <c r="B94" s="3"/>
      <c r="C94" s="3"/>
      <c r="D94" s="9"/>
      <c r="E94" s="3"/>
      <c r="F94" s="376"/>
      <c r="G94" s="66"/>
      <c r="H94" s="3"/>
      <c r="I94" s="66"/>
      <c r="J94" s="376"/>
      <c r="K94" s="3"/>
      <c r="L94" s="358"/>
      <c r="M94" s="3"/>
      <c r="N94" s="3"/>
      <c r="O94" s="66"/>
      <c r="P94" s="66"/>
    </row>
    <row r="95" spans="1:16" x14ac:dyDescent="0.2">
      <c r="A95" s="3"/>
      <c r="B95" s="3"/>
      <c r="C95" s="3"/>
      <c r="D95" s="9"/>
      <c r="E95" s="3"/>
      <c r="F95" s="376"/>
      <c r="G95" s="66"/>
      <c r="H95" s="3"/>
      <c r="I95" s="66"/>
      <c r="J95" s="376"/>
      <c r="K95" s="3"/>
      <c r="L95" s="358"/>
      <c r="M95" s="3"/>
      <c r="N95" s="3"/>
      <c r="O95" s="66"/>
      <c r="P95" s="66"/>
    </row>
    <row r="97" spans="1:11" x14ac:dyDescent="0.2">
      <c r="A97" t="s">
        <v>833</v>
      </c>
      <c r="G97" s="366">
        <v>45016</v>
      </c>
      <c r="I97" s="366">
        <v>45046</v>
      </c>
      <c r="J97" s="433">
        <v>45077</v>
      </c>
      <c r="K97" s="366">
        <v>45107</v>
      </c>
    </row>
    <row r="98" spans="1:11" x14ac:dyDescent="0.2">
      <c r="A98" t="s">
        <v>834</v>
      </c>
      <c r="B98">
        <v>210801</v>
      </c>
      <c r="C98" t="s">
        <v>834</v>
      </c>
      <c r="D98" s="37">
        <v>1</v>
      </c>
      <c r="E98" t="s">
        <v>835</v>
      </c>
      <c r="G98">
        <v>49051.6</v>
      </c>
      <c r="I98" s="68">
        <v>0</v>
      </c>
    </row>
    <row r="99" spans="1:11" x14ac:dyDescent="0.2">
      <c r="A99" t="s">
        <v>836</v>
      </c>
      <c r="B99">
        <v>2107013</v>
      </c>
      <c r="C99" t="s">
        <v>836</v>
      </c>
      <c r="D99" s="37">
        <v>1</v>
      </c>
      <c r="E99" t="s">
        <v>837</v>
      </c>
      <c r="G99">
        <v>40758.85</v>
      </c>
      <c r="I99" s="68">
        <v>0</v>
      </c>
    </row>
    <row r="100" spans="1:11" x14ac:dyDescent="0.2">
      <c r="A100" t="s">
        <v>838</v>
      </c>
      <c r="B100">
        <v>210702</v>
      </c>
      <c r="C100" t="s">
        <v>838</v>
      </c>
      <c r="D100" s="37">
        <v>1</v>
      </c>
      <c r="E100" t="s">
        <v>839</v>
      </c>
      <c r="G100">
        <v>42822.45</v>
      </c>
      <c r="I100" s="68">
        <v>0</v>
      </c>
    </row>
    <row r="101" spans="1:11" x14ac:dyDescent="0.2">
      <c r="A101" t="s">
        <v>840</v>
      </c>
      <c r="B101">
        <v>210603</v>
      </c>
      <c r="C101" t="s">
        <v>840</v>
      </c>
      <c r="D101" s="37">
        <v>1</v>
      </c>
      <c r="E101" t="s">
        <v>841</v>
      </c>
      <c r="G101">
        <v>44961.55</v>
      </c>
      <c r="I101" s="68">
        <v>0</v>
      </c>
    </row>
    <row r="102" spans="1:11" x14ac:dyDescent="0.2">
      <c r="A102" t="s">
        <v>842</v>
      </c>
      <c r="B102" t="s">
        <v>843</v>
      </c>
      <c r="C102" t="s">
        <v>842</v>
      </c>
      <c r="D102" s="37">
        <v>1</v>
      </c>
      <c r="E102" t="s">
        <v>844</v>
      </c>
      <c r="G102">
        <v>59121.88</v>
      </c>
      <c r="I102" s="68">
        <v>59121.88</v>
      </c>
    </row>
    <row r="103" spans="1:11" x14ac:dyDescent="0.2">
      <c r="A103" t="s">
        <v>845</v>
      </c>
      <c r="B103">
        <v>210901</v>
      </c>
      <c r="C103" t="s">
        <v>845</v>
      </c>
      <c r="D103" s="37">
        <v>1</v>
      </c>
      <c r="E103" t="s">
        <v>846</v>
      </c>
      <c r="G103">
        <v>62082.15</v>
      </c>
      <c r="I103" s="68">
        <v>62082.15</v>
      </c>
      <c r="J103" s="379">
        <v>62082.15</v>
      </c>
    </row>
    <row r="104" spans="1:11" x14ac:dyDescent="0.2">
      <c r="A104" t="s">
        <v>847</v>
      </c>
      <c r="B104">
        <v>210902</v>
      </c>
      <c r="C104" t="s">
        <v>847</v>
      </c>
      <c r="D104" s="37">
        <v>1</v>
      </c>
      <c r="E104" t="s">
        <v>848</v>
      </c>
      <c r="G104">
        <v>27184.83</v>
      </c>
      <c r="I104" s="68">
        <v>27184.83</v>
      </c>
    </row>
    <row r="105" spans="1:11" x14ac:dyDescent="0.2">
      <c r="A105" t="s">
        <v>849</v>
      </c>
      <c r="B105">
        <v>210901</v>
      </c>
      <c r="C105" t="s">
        <v>849</v>
      </c>
      <c r="D105" s="37">
        <v>1</v>
      </c>
      <c r="E105" t="s">
        <v>850</v>
      </c>
      <c r="G105">
        <v>58785.8</v>
      </c>
      <c r="I105" s="68">
        <v>58785.8</v>
      </c>
    </row>
    <row r="106" spans="1:11" x14ac:dyDescent="0.2">
      <c r="G106">
        <v>384769.11000000004</v>
      </c>
      <c r="I106" s="68">
        <v>207174.65999999997</v>
      </c>
      <c r="J106" s="379">
        <f>SUM(J98:J105)</f>
        <v>62082.15</v>
      </c>
    </row>
  </sheetData>
  <autoFilter ref="A1:O95" xr:uid="{00000000-0001-0000-0300-000000000000}"/>
  <mergeCells count="4">
    <mergeCell ref="O2:O3"/>
    <mergeCell ref="P2:P3"/>
    <mergeCell ref="O61:O63"/>
    <mergeCell ref="P61:P63"/>
  </mergeCells>
  <phoneticPr fontId="7" type="noConversion"/>
  <pageMargins left="0.7" right="0.7" top="0.75" bottom="0.75" header="0.3" footer="0.3"/>
  <pageSetup paperSize="9" scale="36" fitToWidth="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35" sqref="G35"/>
    </sheetView>
  </sheetViews>
  <sheetFormatPr defaultRowHeight="14.25" x14ac:dyDescent="0.2"/>
  <cols>
    <col min="1" max="1" width="10.5" bestFit="1" customWidth="1"/>
    <col min="2" max="2" width="17.5" customWidth="1"/>
    <col min="3" max="3" width="18" style="37" customWidth="1"/>
    <col min="4" max="4" width="11.375" style="379" bestFit="1" customWidth="1"/>
    <col min="5" max="5" width="5.375" customWidth="1"/>
    <col min="6" max="6" width="11.375" style="379" bestFit="1" customWidth="1"/>
    <col min="7" max="7" width="11.625" style="366" bestFit="1" customWidth="1"/>
    <col min="8" max="8" width="17.25" customWidth="1"/>
    <col min="9" max="9" width="16.75" bestFit="1" customWidth="1"/>
    <col min="10" max="10" width="16.75" style="379" bestFit="1" customWidth="1"/>
  </cols>
  <sheetData>
    <row r="1" spans="1:11" ht="15" customHeight="1" x14ac:dyDescent="0.2">
      <c r="A1" s="4" t="s">
        <v>17</v>
      </c>
      <c r="B1" s="4" t="s">
        <v>18</v>
      </c>
      <c r="C1" s="7" t="s">
        <v>56</v>
      </c>
      <c r="D1" s="382" t="s">
        <v>84</v>
      </c>
      <c r="E1" s="4" t="s">
        <v>483</v>
      </c>
      <c r="F1" s="382" t="s">
        <v>85</v>
      </c>
      <c r="G1" s="385" t="s">
        <v>86</v>
      </c>
      <c r="H1" s="4" t="s">
        <v>761</v>
      </c>
      <c r="I1" s="4" t="s">
        <v>762</v>
      </c>
      <c r="J1" s="382" t="s">
        <v>776</v>
      </c>
      <c r="K1" t="s">
        <v>812</v>
      </c>
    </row>
    <row r="2" spans="1:11" x14ac:dyDescent="0.2">
      <c r="A2" s="1" t="s">
        <v>0</v>
      </c>
      <c r="B2" s="2" t="s">
        <v>1</v>
      </c>
      <c r="C2" s="8" t="s">
        <v>81</v>
      </c>
      <c r="D2" s="383">
        <v>46494.1</v>
      </c>
      <c r="E2" s="2" t="s">
        <v>484</v>
      </c>
      <c r="F2" s="376">
        <v>13494.1</v>
      </c>
      <c r="G2" s="358" t="s">
        <v>16</v>
      </c>
      <c r="H2" s="2"/>
      <c r="I2" s="2"/>
      <c r="J2" s="383"/>
    </row>
    <row r="3" spans="1:11" x14ac:dyDescent="0.2">
      <c r="A3" s="1"/>
      <c r="B3" s="386" t="s">
        <v>564</v>
      </c>
      <c r="C3" s="386"/>
      <c r="D3" s="383">
        <v>15</v>
      </c>
      <c r="E3" s="2"/>
      <c r="F3" s="376">
        <v>10015</v>
      </c>
      <c r="G3" s="384">
        <v>44908</v>
      </c>
      <c r="H3" s="2" t="s">
        <v>760</v>
      </c>
      <c r="I3" s="383">
        <v>10566.09</v>
      </c>
      <c r="J3" s="383">
        <v>73211.38</v>
      </c>
      <c r="K3">
        <f>J3/F3</f>
        <v>7.3101727408886674</v>
      </c>
    </row>
    <row r="4" spans="1:11" x14ac:dyDescent="0.2">
      <c r="A4" s="1"/>
      <c r="B4" s="386" t="s">
        <v>564</v>
      </c>
      <c r="C4" s="386"/>
      <c r="D4" s="383">
        <v>15</v>
      </c>
      <c r="E4" s="2"/>
      <c r="F4" s="376">
        <v>23015</v>
      </c>
      <c r="G4" s="384">
        <v>44909</v>
      </c>
      <c r="H4" s="2" t="s">
        <v>760</v>
      </c>
      <c r="I4" s="383">
        <v>24340.19</v>
      </c>
      <c r="J4" s="383">
        <v>169478.3</v>
      </c>
      <c r="K4">
        <f>J4/F4</f>
        <v>7.3638192483163145</v>
      </c>
    </row>
    <row r="5" spans="1:11" x14ac:dyDescent="0.2">
      <c r="A5" s="1"/>
      <c r="B5" s="387" t="s">
        <v>766</v>
      </c>
      <c r="C5" s="8"/>
      <c r="D5" s="383"/>
      <c r="E5" s="2"/>
      <c r="F5" s="376">
        <f>D2-F2-F3-F4+D3+D4</f>
        <v>0</v>
      </c>
      <c r="G5" s="384"/>
      <c r="H5" s="2"/>
      <c r="I5" s="383"/>
      <c r="J5" s="383"/>
    </row>
    <row r="6" spans="1:11" x14ac:dyDescent="0.2">
      <c r="A6" s="1" t="s">
        <v>2</v>
      </c>
      <c r="B6" s="2" t="s">
        <v>3</v>
      </c>
      <c r="C6" s="8" t="s">
        <v>83</v>
      </c>
      <c r="D6" s="383">
        <v>25086</v>
      </c>
      <c r="E6" s="2" t="s">
        <v>484</v>
      </c>
      <c r="F6" s="376">
        <v>10000</v>
      </c>
      <c r="G6" s="358" t="s">
        <v>14</v>
      </c>
      <c r="H6" s="2"/>
      <c r="I6" s="2"/>
      <c r="J6" s="383"/>
    </row>
    <row r="7" spans="1:11" x14ac:dyDescent="0.2">
      <c r="A7" s="1"/>
      <c r="B7" s="2"/>
      <c r="C7" s="8"/>
      <c r="D7" s="383"/>
      <c r="E7" s="2"/>
      <c r="F7" s="376">
        <v>15086</v>
      </c>
      <c r="G7" s="358" t="s">
        <v>15</v>
      </c>
      <c r="H7" s="2"/>
      <c r="I7" s="2"/>
      <c r="J7" s="383"/>
    </row>
    <row r="8" spans="1:11" x14ac:dyDescent="0.2">
      <c r="A8" s="1"/>
      <c r="B8" s="387" t="s">
        <v>766</v>
      </c>
      <c r="C8" s="8"/>
      <c r="D8" s="383"/>
      <c r="E8" s="2"/>
      <c r="F8" s="376">
        <f>D6-F6-F7</f>
        <v>0</v>
      </c>
      <c r="G8" s="358"/>
      <c r="H8" s="2"/>
      <c r="I8" s="2"/>
      <c r="J8" s="383"/>
    </row>
    <row r="9" spans="1:11" x14ac:dyDescent="0.2">
      <c r="A9" s="1"/>
      <c r="B9" s="2"/>
      <c r="C9" s="8"/>
      <c r="D9" s="383"/>
      <c r="E9" s="2"/>
      <c r="F9" s="376"/>
      <c r="G9" s="358"/>
      <c r="H9" s="2"/>
      <c r="I9" s="2"/>
      <c r="J9" s="383"/>
    </row>
    <row r="10" spans="1:11" x14ac:dyDescent="0.2">
      <c r="A10" s="197" t="s">
        <v>4</v>
      </c>
      <c r="B10" s="2" t="s">
        <v>5</v>
      </c>
      <c r="C10" s="8" t="s">
        <v>82</v>
      </c>
      <c r="D10" s="383">
        <v>51357.95</v>
      </c>
      <c r="E10" s="2" t="s">
        <v>484</v>
      </c>
      <c r="F10" s="376">
        <v>20000</v>
      </c>
      <c r="G10" s="384">
        <v>44910</v>
      </c>
      <c r="H10" s="384" t="s">
        <v>763</v>
      </c>
      <c r="I10" s="543" t="s">
        <v>765</v>
      </c>
      <c r="J10" s="546">
        <v>377144</v>
      </c>
    </row>
    <row r="11" spans="1:11" x14ac:dyDescent="0.2">
      <c r="A11" s="1"/>
      <c r="B11" s="2"/>
      <c r="C11" s="386" t="s">
        <v>564</v>
      </c>
      <c r="D11" s="383">
        <v>15</v>
      </c>
      <c r="E11" s="2"/>
      <c r="F11" s="376">
        <v>12372.95</v>
      </c>
      <c r="G11" s="384">
        <v>44910</v>
      </c>
      <c r="H11" s="384" t="s">
        <v>764</v>
      </c>
      <c r="I11" s="544"/>
      <c r="J11" s="547"/>
      <c r="K11">
        <f>J10/D10</f>
        <v>7.3434395259156569</v>
      </c>
    </row>
    <row r="12" spans="1:11" x14ac:dyDescent="0.2">
      <c r="A12" s="1"/>
      <c r="B12" s="2"/>
      <c r="C12" s="386"/>
      <c r="D12" s="383"/>
      <c r="E12" s="2"/>
      <c r="F12" s="376">
        <v>19000</v>
      </c>
      <c r="G12" s="384">
        <v>44910</v>
      </c>
      <c r="H12" s="384" t="s">
        <v>760</v>
      </c>
      <c r="I12" s="545"/>
      <c r="J12" s="548"/>
    </row>
    <row r="13" spans="1:11" x14ac:dyDescent="0.2">
      <c r="A13" s="1"/>
      <c r="B13" s="387" t="s">
        <v>766</v>
      </c>
      <c r="C13" s="386"/>
      <c r="D13" s="383"/>
      <c r="E13" s="2"/>
      <c r="F13" s="376">
        <f>D10+D11-F10-F11-F12</f>
        <v>0</v>
      </c>
      <c r="G13" s="358"/>
      <c r="H13" s="2"/>
      <c r="I13" s="2"/>
      <c r="J13" s="383"/>
    </row>
    <row r="14" spans="1:11" x14ac:dyDescent="0.2">
      <c r="A14" s="197" t="s">
        <v>6</v>
      </c>
      <c r="B14" s="2" t="s">
        <v>7</v>
      </c>
      <c r="C14" s="8" t="s">
        <v>80</v>
      </c>
      <c r="D14" s="383">
        <v>49069.1</v>
      </c>
      <c r="E14" s="2" t="s">
        <v>484</v>
      </c>
      <c r="F14" s="376">
        <v>14000</v>
      </c>
      <c r="G14" s="358">
        <v>44914</v>
      </c>
      <c r="H14" s="384" t="s">
        <v>778</v>
      </c>
      <c r="I14" s="549">
        <v>51619.91</v>
      </c>
      <c r="J14" s="549">
        <v>358908.07</v>
      </c>
      <c r="K14">
        <f>J14/D14</f>
        <v>7.3143397779865538</v>
      </c>
    </row>
    <row r="15" spans="1:11" x14ac:dyDescent="0.2">
      <c r="A15" s="197"/>
      <c r="B15" s="2"/>
      <c r="C15" s="386" t="s">
        <v>564</v>
      </c>
      <c r="D15" s="383">
        <v>15</v>
      </c>
      <c r="E15" s="2"/>
      <c r="F15" s="376">
        <v>16084.1</v>
      </c>
      <c r="G15" s="358">
        <v>44914</v>
      </c>
      <c r="H15" s="384" t="s">
        <v>779</v>
      </c>
      <c r="I15" s="550"/>
      <c r="J15" s="550"/>
    </row>
    <row r="16" spans="1:11" x14ac:dyDescent="0.2">
      <c r="A16" s="197"/>
      <c r="B16" s="2"/>
      <c r="C16" s="8"/>
      <c r="D16" s="383"/>
      <c r="E16" s="2"/>
      <c r="F16" s="376">
        <v>19000</v>
      </c>
      <c r="G16" s="358">
        <v>44914</v>
      </c>
      <c r="H16" s="384" t="s">
        <v>780</v>
      </c>
      <c r="I16" s="551"/>
      <c r="J16" s="551"/>
    </row>
    <row r="17" spans="1:11" x14ac:dyDescent="0.2">
      <c r="A17" s="1"/>
      <c r="B17" s="2"/>
      <c r="C17" s="8"/>
      <c r="D17" s="383"/>
      <c r="E17" s="2"/>
      <c r="F17" s="376"/>
      <c r="G17" s="358"/>
      <c r="H17" s="2"/>
      <c r="I17" s="2"/>
      <c r="J17" s="383"/>
    </row>
    <row r="18" spans="1:11" x14ac:dyDescent="0.2">
      <c r="A18" s="197" t="s">
        <v>8</v>
      </c>
      <c r="B18" s="2" t="s">
        <v>9</v>
      </c>
      <c r="C18" s="8" t="s">
        <v>77</v>
      </c>
      <c r="D18" s="424">
        <v>32484.55</v>
      </c>
      <c r="E18" s="2" t="s">
        <v>484</v>
      </c>
      <c r="F18" s="376">
        <f>D18+D19</f>
        <v>32499.55</v>
      </c>
      <c r="G18" s="358">
        <v>44928</v>
      </c>
      <c r="H18" s="384" t="s">
        <v>780</v>
      </c>
      <c r="I18" s="383">
        <v>34498.85</v>
      </c>
      <c r="J18" s="383">
        <f>I18*6.8686</f>
        <v>236958.80110999997</v>
      </c>
      <c r="K18">
        <f>J18/D18</f>
        <v>7.2945077309059219</v>
      </c>
    </row>
    <row r="19" spans="1:11" x14ac:dyDescent="0.2">
      <c r="A19" s="1"/>
      <c r="B19" s="2"/>
      <c r="C19" s="386" t="s">
        <v>564</v>
      </c>
      <c r="D19" s="383">
        <v>15</v>
      </c>
      <c r="E19" s="2"/>
      <c r="F19" s="376"/>
      <c r="G19" s="358"/>
      <c r="H19" s="2"/>
      <c r="I19" s="2"/>
      <c r="J19" s="383"/>
    </row>
    <row r="20" spans="1:11" x14ac:dyDescent="0.2">
      <c r="A20" s="197" t="s">
        <v>10</v>
      </c>
      <c r="B20" s="2" t="s">
        <v>11</v>
      </c>
      <c r="C20" s="8" t="s">
        <v>78</v>
      </c>
      <c r="D20" s="424">
        <v>54962.27</v>
      </c>
      <c r="E20" s="2" t="s">
        <v>484</v>
      </c>
      <c r="F20" s="376">
        <v>26977.269999999997</v>
      </c>
      <c r="G20" s="358">
        <v>44931</v>
      </c>
      <c r="H20" s="2" t="s">
        <v>780</v>
      </c>
      <c r="I20" s="549">
        <v>57644.7</v>
      </c>
      <c r="J20" s="383">
        <v>394583.74</v>
      </c>
      <c r="K20">
        <f>J20/D20</f>
        <v>7.1791747320480033</v>
      </c>
    </row>
    <row r="21" spans="1:11" x14ac:dyDescent="0.2">
      <c r="A21" s="1"/>
      <c r="B21" s="2"/>
      <c r="C21" s="386" t="s">
        <v>564</v>
      </c>
      <c r="D21" s="383">
        <v>15</v>
      </c>
      <c r="E21" s="2"/>
      <c r="F21" s="376">
        <v>20000</v>
      </c>
      <c r="G21" s="358">
        <v>44931</v>
      </c>
      <c r="H21" s="2" t="s">
        <v>779</v>
      </c>
      <c r="I21" s="550"/>
      <c r="J21" s="383"/>
    </row>
    <row r="22" spans="1:11" x14ac:dyDescent="0.2">
      <c r="A22" s="1"/>
      <c r="B22" s="2"/>
      <c r="C22" s="8"/>
      <c r="D22" s="383"/>
      <c r="E22" s="2"/>
      <c r="F22" s="376">
        <v>5000</v>
      </c>
      <c r="G22" s="358">
        <v>44931</v>
      </c>
      <c r="H22" s="2" t="s">
        <v>778</v>
      </c>
      <c r="I22" s="550"/>
      <c r="J22" s="383"/>
    </row>
    <row r="23" spans="1:11" x14ac:dyDescent="0.2">
      <c r="A23" s="1"/>
      <c r="B23" s="2"/>
      <c r="C23" s="8"/>
      <c r="D23" s="383"/>
      <c r="E23" s="2"/>
      <c r="F23" s="376">
        <v>3000</v>
      </c>
      <c r="G23" s="358">
        <v>44931</v>
      </c>
      <c r="H23" s="2" t="s">
        <v>781</v>
      </c>
      <c r="I23" s="551"/>
      <c r="J23" s="383"/>
    </row>
    <row r="24" spans="1:11" x14ac:dyDescent="0.2">
      <c r="A24" s="1"/>
      <c r="B24" s="2"/>
      <c r="C24" s="8"/>
      <c r="D24" s="383"/>
      <c r="E24" s="2"/>
      <c r="F24" s="376"/>
      <c r="G24" s="358"/>
      <c r="H24" s="2"/>
      <c r="I24" s="2"/>
      <c r="J24" s="383"/>
    </row>
    <row r="25" spans="1:11" x14ac:dyDescent="0.2">
      <c r="A25" s="197" t="s">
        <v>12</v>
      </c>
      <c r="B25" s="2" t="s">
        <v>13</v>
      </c>
      <c r="C25" s="8" t="s">
        <v>79</v>
      </c>
      <c r="D25" s="424">
        <v>49163.75</v>
      </c>
      <c r="E25" s="2" t="s">
        <v>484</v>
      </c>
      <c r="F25" s="376">
        <v>24178.75</v>
      </c>
      <c r="G25" s="358">
        <v>44964</v>
      </c>
      <c r="H25" s="358" t="s">
        <v>806</v>
      </c>
      <c r="I25" s="383">
        <v>52365.1</v>
      </c>
      <c r="J25" s="383">
        <f>I25*6.7782</f>
        <v>354941.12082000001</v>
      </c>
      <c r="K25">
        <f>J25/D25</f>
        <v>7.2195697199664393</v>
      </c>
    </row>
    <row r="26" spans="1:11" x14ac:dyDescent="0.2">
      <c r="A26" s="3"/>
      <c r="B26" s="3"/>
      <c r="C26" s="386" t="s">
        <v>564</v>
      </c>
      <c r="D26" s="376">
        <v>15</v>
      </c>
      <c r="E26" s="3"/>
      <c r="F26" s="376">
        <v>13000</v>
      </c>
      <c r="G26" s="358">
        <v>44964</v>
      </c>
      <c r="H26" s="358" t="s">
        <v>807</v>
      </c>
      <c r="I26" s="3"/>
      <c r="J26" s="376"/>
    </row>
    <row r="27" spans="1:11" x14ac:dyDescent="0.2">
      <c r="A27" s="3"/>
      <c r="B27" s="3"/>
      <c r="C27" s="9"/>
      <c r="D27" s="376"/>
      <c r="E27" s="3"/>
      <c r="F27" s="376">
        <v>9900</v>
      </c>
      <c r="G27" s="358">
        <v>44964</v>
      </c>
      <c r="H27" s="358" t="s">
        <v>808</v>
      </c>
      <c r="I27" s="3"/>
      <c r="J27" s="376"/>
    </row>
    <row r="28" spans="1:11" x14ac:dyDescent="0.2">
      <c r="A28" s="3"/>
      <c r="B28" s="3"/>
      <c r="C28" s="9"/>
      <c r="D28" s="376"/>
      <c r="E28" s="3"/>
      <c r="F28" s="376">
        <v>2100</v>
      </c>
      <c r="G28" s="358">
        <v>44964</v>
      </c>
      <c r="H28" s="358" t="s">
        <v>809</v>
      </c>
      <c r="I28" s="3"/>
      <c r="J28" s="376"/>
    </row>
    <row r="29" spans="1:11" x14ac:dyDescent="0.2">
      <c r="A29" s="3"/>
      <c r="B29" s="3"/>
      <c r="C29" s="9"/>
      <c r="D29" s="376"/>
      <c r="E29" s="3"/>
      <c r="F29" s="376"/>
      <c r="G29" s="358"/>
      <c r="H29" s="3"/>
      <c r="I29" s="3"/>
      <c r="J29" s="376"/>
    </row>
    <row r="30" spans="1:11" x14ac:dyDescent="0.2">
      <c r="A30" s="3"/>
      <c r="B30" s="3"/>
      <c r="C30" s="9"/>
      <c r="D30" s="376"/>
      <c r="E30" s="3"/>
      <c r="F30" s="376"/>
      <c r="G30" s="358"/>
      <c r="H30" s="3"/>
      <c r="I30" s="3"/>
      <c r="J30" s="376"/>
    </row>
    <row r="31" spans="1:11" x14ac:dyDescent="0.2">
      <c r="A31" s="3"/>
      <c r="B31" s="3"/>
      <c r="C31" s="9" t="s">
        <v>87</v>
      </c>
      <c r="D31" s="376">
        <f>SUM(D2:D30)</f>
        <v>308722.71999999997</v>
      </c>
      <c r="E31" s="3"/>
      <c r="F31" s="376">
        <f>SUM(F2:F30)</f>
        <v>308722.71999999997</v>
      </c>
      <c r="G31" s="358"/>
      <c r="H31" s="3"/>
      <c r="I31" s="376">
        <f>SUM(I2:I30)</f>
        <v>231034.84</v>
      </c>
      <c r="J31" s="376">
        <f>SUM(J2:J30)</f>
        <v>1965225.4119299999</v>
      </c>
    </row>
    <row r="32" spans="1:11" x14ac:dyDescent="0.2">
      <c r="A32" s="3"/>
      <c r="B32" s="3"/>
      <c r="C32" s="9"/>
      <c r="D32" s="376"/>
      <c r="E32" s="3"/>
      <c r="F32" s="376"/>
      <c r="G32" s="358"/>
      <c r="H32" s="3"/>
      <c r="I32" s="3"/>
      <c r="J32" s="376"/>
    </row>
    <row r="33" spans="1:10" x14ac:dyDescent="0.2">
      <c r="A33" s="3"/>
      <c r="B33" s="3"/>
      <c r="C33" s="9"/>
      <c r="D33" s="376"/>
      <c r="E33" s="3"/>
      <c r="F33" s="376"/>
      <c r="G33" s="358"/>
      <c r="H33" s="3"/>
      <c r="I33" s="3"/>
      <c r="J33" s="376"/>
    </row>
  </sheetData>
  <mergeCells count="5">
    <mergeCell ref="I10:I12"/>
    <mergeCell ref="J10:J12"/>
    <mergeCell ref="I14:I16"/>
    <mergeCell ref="J14:J16"/>
    <mergeCell ref="I20:I23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65"/>
  <sheetViews>
    <sheetView workbookViewId="0">
      <pane ySplit="1" topLeftCell="A2" activePane="bottomLeft" state="frozen"/>
      <selection pane="bottomLeft" activeCell="C10" sqref="C10"/>
    </sheetView>
  </sheetViews>
  <sheetFormatPr defaultRowHeight="14.25" x14ac:dyDescent="0.2"/>
  <cols>
    <col min="1" max="1" width="10.5" customWidth="1"/>
    <col min="2" max="2" width="18" bestFit="1" customWidth="1"/>
    <col min="3" max="3" width="18" style="37" customWidth="1"/>
    <col min="4" max="4" width="14.625" customWidth="1"/>
    <col min="5" max="5" width="11.375" style="19" customWidth="1"/>
    <col min="6" max="10" width="11.25" customWidth="1"/>
    <col min="14" max="14" width="11" customWidth="1"/>
    <col min="15" max="16" width="10.375" customWidth="1"/>
    <col min="17" max="17" width="48.625" style="14" customWidth="1"/>
    <col min="18" max="18" width="10.125" customWidth="1"/>
    <col min="19" max="19" width="17.625" customWidth="1"/>
    <col min="20" max="20" width="14.5" customWidth="1"/>
  </cols>
  <sheetData>
    <row r="1" spans="1:18" s="14" customFormat="1" ht="28.5" x14ac:dyDescent="0.2">
      <c r="A1" s="185" t="s">
        <v>17</v>
      </c>
      <c r="B1" s="185" t="s">
        <v>18</v>
      </c>
      <c r="C1" s="186" t="s">
        <v>56</v>
      </c>
      <c r="D1" s="185" t="s">
        <v>464</v>
      </c>
      <c r="E1" s="187" t="s">
        <v>466</v>
      </c>
      <c r="F1" s="185" t="s">
        <v>86</v>
      </c>
      <c r="G1" s="185" t="s">
        <v>131</v>
      </c>
      <c r="H1" s="188"/>
      <c r="I1" s="188"/>
      <c r="J1" s="188"/>
      <c r="K1" s="188" t="s">
        <v>48</v>
      </c>
      <c r="L1" s="189" t="s">
        <v>51</v>
      </c>
      <c r="N1" s="190" t="s">
        <v>124</v>
      </c>
      <c r="O1" s="190" t="s">
        <v>125</v>
      </c>
      <c r="P1" s="13" t="s">
        <v>131</v>
      </c>
      <c r="Q1" s="13" t="s">
        <v>127</v>
      </c>
      <c r="R1" s="13" t="s">
        <v>128</v>
      </c>
    </row>
    <row r="2" spans="1:18" x14ac:dyDescent="0.2">
      <c r="A2" s="3" t="s">
        <v>30</v>
      </c>
      <c r="B2" s="3" t="s">
        <v>31</v>
      </c>
      <c r="C2" s="9" t="s">
        <v>60</v>
      </c>
      <c r="D2" s="11">
        <v>48297.27</v>
      </c>
      <c r="E2" s="59">
        <v>18297.27</v>
      </c>
      <c r="F2" s="3" t="s">
        <v>120</v>
      </c>
      <c r="G2" s="3"/>
    </row>
    <row r="3" spans="1:18" x14ac:dyDescent="0.2">
      <c r="A3" s="3"/>
      <c r="B3" s="3"/>
      <c r="C3" s="9"/>
      <c r="D3" s="3"/>
      <c r="E3" s="59">
        <v>20000</v>
      </c>
      <c r="F3" s="3" t="s">
        <v>121</v>
      </c>
      <c r="G3" s="3"/>
    </row>
    <row r="4" spans="1:18" x14ac:dyDescent="0.2">
      <c r="A4" s="3"/>
      <c r="B4" s="3"/>
      <c r="C4" s="9"/>
      <c r="D4" s="3"/>
      <c r="E4" s="59">
        <v>10000</v>
      </c>
      <c r="F4" s="3" t="s">
        <v>122</v>
      </c>
      <c r="G4" s="3"/>
    </row>
    <row r="5" spans="1:18" x14ac:dyDescent="0.2">
      <c r="A5" s="3"/>
      <c r="B5" s="3"/>
      <c r="C5" s="9"/>
      <c r="D5" s="3"/>
      <c r="E5" s="18"/>
      <c r="F5" s="3"/>
      <c r="G5" s="3"/>
    </row>
    <row r="6" spans="1:18" x14ac:dyDescent="0.2">
      <c r="A6" s="3"/>
      <c r="B6" s="3"/>
      <c r="C6" s="9"/>
      <c r="D6" s="3"/>
      <c r="E6" s="18"/>
      <c r="F6" s="3"/>
      <c r="G6" s="3"/>
    </row>
    <row r="7" spans="1:18" x14ac:dyDescent="0.2">
      <c r="A7" s="3" t="s">
        <v>30</v>
      </c>
      <c r="B7" s="3" t="s">
        <v>32</v>
      </c>
      <c r="C7" s="9" t="s">
        <v>61</v>
      </c>
      <c r="D7" s="11">
        <v>48212.25</v>
      </c>
      <c r="E7" s="59">
        <v>10000</v>
      </c>
      <c r="F7" s="3" t="s">
        <v>434</v>
      </c>
      <c r="G7" s="3" t="s">
        <v>435</v>
      </c>
    </row>
    <row r="8" spans="1:18" x14ac:dyDescent="0.2">
      <c r="A8" s="3"/>
      <c r="B8" s="3"/>
      <c r="C8" s="9"/>
      <c r="D8" s="3"/>
      <c r="E8" s="59">
        <v>13212.25</v>
      </c>
      <c r="F8" s="3" t="s">
        <v>465</v>
      </c>
      <c r="G8" s="3" t="s">
        <v>164</v>
      </c>
    </row>
    <row r="9" spans="1:18" x14ac:dyDescent="0.2">
      <c r="A9" s="3"/>
      <c r="B9" s="3"/>
      <c r="C9" s="9"/>
      <c r="D9" s="3"/>
      <c r="E9" s="59">
        <v>15000</v>
      </c>
      <c r="F9" s="3" t="s">
        <v>474</v>
      </c>
      <c r="G9" s="3" t="s">
        <v>475</v>
      </c>
    </row>
    <row r="10" spans="1:18" x14ac:dyDescent="0.2">
      <c r="A10" s="3"/>
      <c r="B10" s="3"/>
      <c r="C10" s="9"/>
      <c r="D10" s="3"/>
      <c r="E10" s="59">
        <v>10000</v>
      </c>
      <c r="F10" s="3" t="s">
        <v>500</v>
      </c>
      <c r="G10" s="3" t="s">
        <v>164</v>
      </c>
    </row>
    <row r="11" spans="1:18" x14ac:dyDescent="0.2">
      <c r="A11" s="3"/>
      <c r="B11" s="3"/>
      <c r="C11" s="9"/>
      <c r="D11" s="3"/>
      <c r="E11" s="18"/>
      <c r="F11" s="3"/>
      <c r="G11" s="3"/>
    </row>
    <row r="12" spans="1:18" x14ac:dyDescent="0.2">
      <c r="A12" s="195" t="s">
        <v>33</v>
      </c>
      <c r="B12" s="3" t="s">
        <v>34</v>
      </c>
      <c r="C12" s="9" t="s">
        <v>62</v>
      </c>
      <c r="D12" s="11">
        <v>53923.95</v>
      </c>
      <c r="E12" s="59">
        <v>23923.95</v>
      </c>
      <c r="F12" s="3" t="s">
        <v>501</v>
      </c>
      <c r="G12" s="3" t="s">
        <v>502</v>
      </c>
      <c r="H12" t="s">
        <v>785</v>
      </c>
    </row>
    <row r="13" spans="1:18" x14ac:dyDescent="0.2">
      <c r="A13" s="195"/>
      <c r="B13" s="3"/>
      <c r="C13" s="9"/>
      <c r="D13" s="3"/>
      <c r="E13" s="59">
        <v>15000</v>
      </c>
      <c r="F13" s="3" t="s">
        <v>513</v>
      </c>
      <c r="G13" s="3" t="s">
        <v>502</v>
      </c>
    </row>
    <row r="14" spans="1:18" x14ac:dyDescent="0.2">
      <c r="A14" s="195"/>
      <c r="B14" s="3"/>
      <c r="C14" s="9"/>
      <c r="D14" s="3"/>
      <c r="E14" s="59">
        <v>15000</v>
      </c>
      <c r="F14" s="3" t="s">
        <v>519</v>
      </c>
      <c r="G14" s="3" t="s">
        <v>520</v>
      </c>
    </row>
    <row r="15" spans="1:18" x14ac:dyDescent="0.2">
      <c r="A15" s="195"/>
      <c r="B15" s="3"/>
      <c r="C15" s="9"/>
      <c r="D15" s="3"/>
      <c r="E15" s="18"/>
      <c r="F15" s="3"/>
      <c r="G15" s="3"/>
    </row>
    <row r="16" spans="1:18" x14ac:dyDescent="0.2">
      <c r="A16" s="3"/>
      <c r="B16" s="3"/>
      <c r="C16" s="9"/>
      <c r="D16" s="3"/>
      <c r="E16" s="18"/>
      <c r="F16" s="3"/>
      <c r="G16" s="3"/>
    </row>
    <row r="17" spans="1:12" x14ac:dyDescent="0.2">
      <c r="A17" s="3" t="s">
        <v>35</v>
      </c>
      <c r="B17" s="3" t="s">
        <v>36</v>
      </c>
      <c r="C17" s="9" t="s">
        <v>63</v>
      </c>
      <c r="D17" s="11">
        <v>53785.05</v>
      </c>
      <c r="E17" s="59">
        <v>30000</v>
      </c>
      <c r="F17" s="3" t="s">
        <v>106</v>
      </c>
      <c r="G17" s="3"/>
    </row>
    <row r="18" spans="1:12" x14ac:dyDescent="0.2">
      <c r="A18" s="3"/>
      <c r="B18" s="3"/>
      <c r="C18" s="9"/>
      <c r="D18" s="3"/>
      <c r="E18" s="59">
        <v>23785.05</v>
      </c>
      <c r="F18" s="3" t="s">
        <v>119</v>
      </c>
      <c r="G18" s="3"/>
    </row>
    <row r="19" spans="1:12" x14ac:dyDescent="0.2">
      <c r="A19" s="3"/>
      <c r="B19" s="3"/>
      <c r="C19" s="9"/>
      <c r="D19" s="3"/>
      <c r="E19" s="18"/>
      <c r="F19" s="3"/>
      <c r="G19" s="3"/>
    </row>
    <row r="20" spans="1:12" x14ac:dyDescent="0.2">
      <c r="A20" s="195" t="s">
        <v>37</v>
      </c>
      <c r="B20" s="3" t="s">
        <v>38</v>
      </c>
      <c r="C20" s="9" t="s">
        <v>64</v>
      </c>
      <c r="D20" s="11">
        <v>51801.599999999999</v>
      </c>
      <c r="E20" s="59">
        <v>21801.599999999999</v>
      </c>
      <c r="F20" s="3" t="s">
        <v>526</v>
      </c>
      <c r="G20" s="3" t="s">
        <v>502</v>
      </c>
      <c r="H20" t="s">
        <v>785</v>
      </c>
    </row>
    <row r="21" spans="1:12" x14ac:dyDescent="0.2">
      <c r="A21" s="195"/>
      <c r="B21" s="3"/>
      <c r="C21" s="9"/>
      <c r="D21" s="3"/>
      <c r="E21" s="229">
        <v>15000</v>
      </c>
      <c r="F21" s="3" t="s">
        <v>527</v>
      </c>
      <c r="G21" s="3" t="s">
        <v>165</v>
      </c>
    </row>
    <row r="22" spans="1:12" x14ac:dyDescent="0.2">
      <c r="A22" s="195"/>
      <c r="B22" s="3"/>
      <c r="C22" s="9"/>
      <c r="D22" s="3"/>
      <c r="E22" s="229">
        <v>15000</v>
      </c>
      <c r="F22" s="3" t="s">
        <v>528</v>
      </c>
      <c r="G22" s="3" t="s">
        <v>165</v>
      </c>
    </row>
    <row r="23" spans="1:12" x14ac:dyDescent="0.2">
      <c r="A23" s="3"/>
      <c r="B23" s="3"/>
      <c r="C23" s="9"/>
      <c r="D23" s="3"/>
      <c r="E23" s="18"/>
      <c r="F23" s="3"/>
      <c r="G23" s="3"/>
    </row>
    <row r="24" spans="1:12" x14ac:dyDescent="0.2">
      <c r="A24" s="195" t="s">
        <v>39</v>
      </c>
      <c r="B24" s="3" t="s">
        <v>40</v>
      </c>
      <c r="C24" s="9" t="s">
        <v>65</v>
      </c>
      <c r="D24" s="11">
        <v>55173.55</v>
      </c>
      <c r="E24" s="228">
        <v>15173.55</v>
      </c>
      <c r="F24" s="3" t="s">
        <v>529</v>
      </c>
      <c r="G24" s="3" t="s">
        <v>165</v>
      </c>
      <c r="H24" t="s">
        <v>785</v>
      </c>
    </row>
    <row r="25" spans="1:12" x14ac:dyDescent="0.2">
      <c r="A25" s="195"/>
      <c r="B25" s="3"/>
      <c r="C25" s="9"/>
      <c r="D25" s="3"/>
      <c r="E25" s="228">
        <v>40000</v>
      </c>
      <c r="F25" s="3" t="s">
        <v>530</v>
      </c>
      <c r="G25" s="3" t="s">
        <v>165</v>
      </c>
    </row>
    <row r="26" spans="1:12" x14ac:dyDescent="0.2">
      <c r="A26" s="195"/>
      <c r="B26" s="3"/>
      <c r="C26" s="9"/>
      <c r="D26" s="3"/>
      <c r="E26" s="18"/>
      <c r="F26" s="3"/>
      <c r="G26" s="3"/>
    </row>
    <row r="27" spans="1:12" x14ac:dyDescent="0.2">
      <c r="A27" s="3"/>
      <c r="B27" s="3"/>
      <c r="C27" s="9"/>
      <c r="D27" s="3"/>
      <c r="E27" s="18"/>
      <c r="F27" s="3"/>
      <c r="G27" s="3"/>
    </row>
    <row r="28" spans="1:12" x14ac:dyDescent="0.2">
      <c r="A28" s="196" t="s">
        <v>27</v>
      </c>
      <c r="B28" s="3" t="s">
        <v>28</v>
      </c>
      <c r="C28" s="9" t="s">
        <v>57</v>
      </c>
      <c r="D28" s="11">
        <v>48673.45</v>
      </c>
      <c r="E28" s="59">
        <v>9000</v>
      </c>
      <c r="F28" s="3" t="s">
        <v>29</v>
      </c>
      <c r="G28" s="3"/>
      <c r="H28" t="s">
        <v>785</v>
      </c>
      <c r="L28" t="s">
        <v>70</v>
      </c>
    </row>
    <row r="29" spans="1:12" x14ac:dyDescent="0.2">
      <c r="A29" s="3"/>
      <c r="B29" s="3"/>
      <c r="C29" s="9"/>
      <c r="D29" s="3"/>
      <c r="E29" s="59">
        <v>11000</v>
      </c>
      <c r="F29" s="3" t="s">
        <v>29</v>
      </c>
      <c r="G29" s="3"/>
    </row>
    <row r="30" spans="1:12" x14ac:dyDescent="0.2">
      <c r="A30" s="3"/>
      <c r="B30" s="3"/>
      <c r="C30" s="9"/>
      <c r="D30" s="3"/>
      <c r="E30" s="59">
        <v>20000</v>
      </c>
      <c r="F30" s="3" t="s">
        <v>91</v>
      </c>
      <c r="G30" s="3"/>
    </row>
    <row r="31" spans="1:12" x14ac:dyDescent="0.2">
      <c r="A31" s="3"/>
      <c r="B31" s="3"/>
      <c r="C31" s="9"/>
      <c r="D31" s="3"/>
      <c r="E31" s="59">
        <v>8673.4500000000007</v>
      </c>
      <c r="F31" s="3" t="s">
        <v>105</v>
      </c>
      <c r="G31" s="3"/>
    </row>
    <row r="32" spans="1:12" x14ac:dyDescent="0.2">
      <c r="A32" s="3"/>
      <c r="B32" s="3"/>
      <c r="C32" s="9"/>
      <c r="D32" s="3"/>
      <c r="E32" s="18"/>
      <c r="F32" s="3"/>
      <c r="G32" s="3"/>
    </row>
    <row r="33" spans="1:23" x14ac:dyDescent="0.2">
      <c r="A33" s="195" t="s">
        <v>41</v>
      </c>
      <c r="B33" s="3" t="s">
        <v>42</v>
      </c>
      <c r="C33" s="9" t="s">
        <v>66</v>
      </c>
      <c r="D33" s="11">
        <v>45766.5</v>
      </c>
      <c r="E33" s="230">
        <v>25766.5</v>
      </c>
      <c r="F33" s="3" t="s">
        <v>533</v>
      </c>
      <c r="G33" s="3" t="s">
        <v>165</v>
      </c>
      <c r="H33" t="s">
        <v>785</v>
      </c>
    </row>
    <row r="34" spans="1:23" x14ac:dyDescent="0.2">
      <c r="A34" s="195"/>
      <c r="B34" s="3"/>
      <c r="C34" s="9"/>
      <c r="D34" s="3"/>
      <c r="E34" s="230">
        <v>20000</v>
      </c>
      <c r="F34" s="3" t="s">
        <v>534</v>
      </c>
      <c r="G34" s="3" t="s">
        <v>165</v>
      </c>
    </row>
    <row r="35" spans="1:23" x14ac:dyDescent="0.2">
      <c r="A35" s="3"/>
      <c r="B35" s="3"/>
      <c r="C35" s="9"/>
      <c r="D35" s="3"/>
      <c r="E35" s="18"/>
      <c r="F35" s="3"/>
      <c r="G35" s="3"/>
    </row>
    <row r="36" spans="1:23" x14ac:dyDescent="0.2">
      <c r="A36" s="195" t="s">
        <v>43</v>
      </c>
      <c r="B36" s="3" t="s">
        <v>44</v>
      </c>
      <c r="C36" s="9" t="s">
        <v>67</v>
      </c>
      <c r="D36" s="11">
        <v>47830.5</v>
      </c>
      <c r="E36" s="228">
        <v>27830.5</v>
      </c>
      <c r="F36" s="3" t="s">
        <v>531</v>
      </c>
      <c r="G36" s="3" t="s">
        <v>165</v>
      </c>
      <c r="H36" t="s">
        <v>785</v>
      </c>
    </row>
    <row r="37" spans="1:23" x14ac:dyDescent="0.2">
      <c r="A37" s="195"/>
      <c r="B37" s="3"/>
      <c r="C37" s="9"/>
      <c r="D37" s="3"/>
      <c r="E37" s="228">
        <v>20000</v>
      </c>
      <c r="F37" s="3" t="s">
        <v>532</v>
      </c>
      <c r="G37" s="3" t="s">
        <v>136</v>
      </c>
    </row>
    <row r="38" spans="1:23" x14ac:dyDescent="0.2">
      <c r="A38" s="195"/>
      <c r="B38" s="3"/>
      <c r="C38" s="9"/>
      <c r="D38" s="3"/>
      <c r="E38" s="18"/>
      <c r="F38" s="3"/>
      <c r="G38" s="3"/>
    </row>
    <row r="39" spans="1:23" x14ac:dyDescent="0.2">
      <c r="A39" s="195"/>
      <c r="B39" s="3"/>
      <c r="C39" s="9"/>
      <c r="D39" s="3"/>
      <c r="E39" s="18"/>
      <c r="F39" s="3"/>
      <c r="G39" s="3"/>
    </row>
    <row r="40" spans="1:23" x14ac:dyDescent="0.2">
      <c r="A40" s="3"/>
      <c r="B40" s="3"/>
      <c r="C40" s="9"/>
      <c r="D40" s="3"/>
      <c r="E40" s="18"/>
      <c r="F40" s="3"/>
      <c r="G40" s="3"/>
    </row>
    <row r="41" spans="1:23" x14ac:dyDescent="0.2">
      <c r="A41" s="404" t="s">
        <v>45</v>
      </c>
      <c r="B41" s="6" t="s">
        <v>46</v>
      </c>
      <c r="C41" s="405" t="s">
        <v>68</v>
      </c>
      <c r="D41" s="6">
        <v>53282.55</v>
      </c>
      <c r="E41" s="406">
        <v>33282.550000000003</v>
      </c>
      <c r="F41" s="6" t="s">
        <v>535</v>
      </c>
      <c r="G41" s="6" t="s">
        <v>536</v>
      </c>
      <c r="H41" s="413" t="s">
        <v>785</v>
      </c>
    </row>
    <row r="42" spans="1:23" x14ac:dyDescent="0.2">
      <c r="A42" s="404"/>
      <c r="B42" s="6"/>
      <c r="C42" s="405"/>
      <c r="D42" s="6"/>
      <c r="E42" s="406">
        <v>20000</v>
      </c>
      <c r="F42" s="6" t="s">
        <v>537</v>
      </c>
      <c r="G42" s="6" t="s">
        <v>536</v>
      </c>
    </row>
    <row r="43" spans="1:23" ht="15" thickBot="1" x14ac:dyDescent="0.25">
      <c r="A43" s="70"/>
      <c r="B43" s="70"/>
      <c r="C43" s="146"/>
      <c r="D43" s="70">
        <f>SUM(D2:D42)</f>
        <v>506746.67</v>
      </c>
      <c r="E43" s="70">
        <f>SUM(E2:E42)</f>
        <v>506746.67</v>
      </c>
      <c r="F43" s="70"/>
      <c r="G43" s="70"/>
      <c r="K43" s="5">
        <v>60938.55</v>
      </c>
      <c r="L43" s="5" t="s">
        <v>69</v>
      </c>
      <c r="N43" s="153">
        <v>44566</v>
      </c>
      <c r="O43" s="154" t="s">
        <v>362</v>
      </c>
      <c r="P43" s="154" t="s">
        <v>363</v>
      </c>
      <c r="Q43" s="154" t="s">
        <v>364</v>
      </c>
      <c r="R43" s="155">
        <v>0</v>
      </c>
      <c r="S43" s="155">
        <v>17000</v>
      </c>
      <c r="T43" s="154" t="s">
        <v>365</v>
      </c>
      <c r="U43" s="155">
        <v>46567.26</v>
      </c>
      <c r="V43" s="155">
        <v>0</v>
      </c>
      <c r="W43" s="154" t="s">
        <v>366</v>
      </c>
    </row>
    <row r="44" spans="1:23" s="20" customFormat="1" ht="74.45" customHeight="1" x14ac:dyDescent="0.2">
      <c r="A44" s="325" t="s">
        <v>49</v>
      </c>
      <c r="B44" s="326" t="s">
        <v>233</v>
      </c>
      <c r="C44" s="327" t="s">
        <v>139</v>
      </c>
      <c r="D44" s="407">
        <v>59892.3</v>
      </c>
      <c r="E44" s="328">
        <v>10136.870000000001</v>
      </c>
      <c r="F44" s="326" t="s">
        <v>221</v>
      </c>
      <c r="G44" s="326"/>
      <c r="H44" s="329"/>
      <c r="I44" s="329"/>
      <c r="J44" s="329"/>
      <c r="K44" s="330">
        <v>59892.3</v>
      </c>
      <c r="N44" s="45" t="s">
        <v>133</v>
      </c>
      <c r="O44" s="45">
        <v>17000</v>
      </c>
      <c r="P44" s="45" t="s">
        <v>164</v>
      </c>
      <c r="Q44" s="46" t="s">
        <v>367</v>
      </c>
      <c r="R44" s="552"/>
      <c r="S44" s="47" t="s">
        <v>134</v>
      </c>
    </row>
    <row r="45" spans="1:23" s="20" customFormat="1" ht="15" thickBot="1" x14ac:dyDescent="0.25">
      <c r="A45" s="331"/>
      <c r="B45" s="44"/>
      <c r="C45" s="39">
        <f>59892.3/1.1852</f>
        <v>50533.496456294299</v>
      </c>
      <c r="D45" s="408"/>
      <c r="E45" s="57">
        <v>15809.03</v>
      </c>
      <c r="F45" s="44" t="s">
        <v>167</v>
      </c>
      <c r="G45" s="44"/>
      <c r="K45" s="332"/>
      <c r="Q45" s="48"/>
      <c r="R45" s="552"/>
    </row>
    <row r="46" spans="1:23" s="20" customFormat="1" ht="13.15" customHeight="1" x14ac:dyDescent="0.2">
      <c r="A46" s="331"/>
      <c r="B46" s="44"/>
      <c r="C46" s="39"/>
      <c r="D46" s="408"/>
      <c r="E46" s="57">
        <v>33946.400000000001</v>
      </c>
      <c r="F46" s="44" t="s">
        <v>168</v>
      </c>
      <c r="G46" s="44"/>
      <c r="K46" s="332"/>
      <c r="N46" s="49" t="s">
        <v>129</v>
      </c>
      <c r="O46" s="63">
        <v>9070.5499999999993</v>
      </c>
      <c r="P46" s="50" t="s">
        <v>164</v>
      </c>
      <c r="Q46" s="51" t="s">
        <v>163</v>
      </c>
      <c r="R46" s="29">
        <v>10136.870000000001</v>
      </c>
    </row>
    <row r="47" spans="1:23" s="20" customFormat="1" x14ac:dyDescent="0.2">
      <c r="A47" s="331"/>
      <c r="B47" s="44"/>
      <c r="C47" s="39"/>
      <c r="D47" s="408"/>
      <c r="E47" s="58"/>
      <c r="F47" s="44"/>
      <c r="G47" s="44"/>
      <c r="K47" s="332"/>
      <c r="N47" s="52" t="s">
        <v>130</v>
      </c>
      <c r="O47" s="62">
        <v>13938.63</v>
      </c>
      <c r="P47" s="20" t="s">
        <v>165</v>
      </c>
      <c r="Q47" s="14"/>
      <c r="R47" s="30">
        <v>15809.03</v>
      </c>
    </row>
    <row r="48" spans="1:23" x14ac:dyDescent="0.2">
      <c r="A48" s="98"/>
      <c r="B48" s="3"/>
      <c r="C48" s="9"/>
      <c r="D48" s="409"/>
      <c r="E48" s="18"/>
      <c r="F48" s="3"/>
      <c r="G48" s="3"/>
      <c r="K48" s="333"/>
      <c r="N48" s="53" t="s">
        <v>135</v>
      </c>
      <c r="O48" s="61">
        <v>30013.37</v>
      </c>
      <c r="P48" t="s">
        <v>136</v>
      </c>
      <c r="R48" s="31">
        <v>33946.400000000001</v>
      </c>
    </row>
    <row r="49" spans="1:19" ht="15" thickBot="1" x14ac:dyDescent="0.25">
      <c r="A49" s="98"/>
      <c r="B49" s="3"/>
      <c r="C49" s="9"/>
      <c r="D49" s="409"/>
      <c r="E49" s="18"/>
      <c r="F49" s="3"/>
      <c r="G49" s="3"/>
      <c r="K49" s="333"/>
      <c r="N49" s="54"/>
      <c r="O49" s="55"/>
      <c r="P49" s="55"/>
      <c r="Q49" s="56" t="s">
        <v>222</v>
      </c>
      <c r="R49" s="32">
        <f>SUM(R46:R48)</f>
        <v>59892.3</v>
      </c>
    </row>
    <row r="50" spans="1:19" x14ac:dyDescent="0.2">
      <c r="A50" s="98"/>
      <c r="B50" s="3"/>
      <c r="C50" s="9"/>
      <c r="D50" s="409"/>
      <c r="E50" s="18"/>
      <c r="F50" s="3"/>
      <c r="G50" s="3"/>
      <c r="K50" s="333"/>
    </row>
    <row r="51" spans="1:19" x14ac:dyDescent="0.2">
      <c r="A51" s="98" t="s">
        <v>49</v>
      </c>
      <c r="B51" s="3" t="s">
        <v>50</v>
      </c>
      <c r="C51" s="9" t="s">
        <v>59</v>
      </c>
      <c r="D51" s="410">
        <v>28052.5</v>
      </c>
      <c r="E51" s="59">
        <v>28052.5</v>
      </c>
      <c r="F51" s="3" t="s">
        <v>223</v>
      </c>
      <c r="G51" s="3"/>
      <c r="K51" s="334">
        <v>28052.5</v>
      </c>
      <c r="N51" t="s">
        <v>224</v>
      </c>
      <c r="S51" t="s">
        <v>816</v>
      </c>
    </row>
    <row r="52" spans="1:19" x14ac:dyDescent="0.2">
      <c r="A52" s="98"/>
      <c r="B52" s="3" t="s">
        <v>816</v>
      </c>
      <c r="C52" s="9">
        <f>28052.5/1.1852</f>
        <v>23669.001012487344</v>
      </c>
      <c r="D52" s="409"/>
      <c r="E52" s="18"/>
      <c r="F52" s="3"/>
      <c r="G52" s="3"/>
      <c r="K52" s="333"/>
    </row>
    <row r="53" spans="1:19" x14ac:dyDescent="0.2">
      <c r="A53" s="98"/>
      <c r="B53" s="3"/>
      <c r="C53" s="9"/>
      <c r="D53" s="409"/>
      <c r="E53" s="18"/>
      <c r="F53" s="3"/>
      <c r="G53" s="3"/>
      <c r="K53" s="333"/>
    </row>
    <row r="54" spans="1:19" s="23" customFormat="1" x14ac:dyDescent="0.2">
      <c r="A54" s="335"/>
      <c r="B54" s="21"/>
      <c r="C54" s="22"/>
      <c r="D54" s="411"/>
      <c r="E54" s="60"/>
      <c r="F54" s="21"/>
      <c r="G54" s="21"/>
      <c r="K54" s="336"/>
      <c r="Q54" s="24"/>
    </row>
    <row r="55" spans="1:19" x14ac:dyDescent="0.2">
      <c r="A55" s="98" t="s">
        <v>47</v>
      </c>
      <c r="B55" s="3" t="s">
        <v>138</v>
      </c>
      <c r="C55" s="9" t="s">
        <v>58</v>
      </c>
      <c r="D55" s="410">
        <v>60938.55</v>
      </c>
      <c r="E55" s="59">
        <v>20938.55</v>
      </c>
      <c r="F55" s="3" t="s">
        <v>169</v>
      </c>
      <c r="G55" s="3"/>
      <c r="K55" s="334">
        <v>60938.55</v>
      </c>
      <c r="N55" t="s">
        <v>225</v>
      </c>
    </row>
    <row r="56" spans="1:19" x14ac:dyDescent="0.2">
      <c r="A56" s="98"/>
      <c r="B56" s="3" t="s">
        <v>817</v>
      </c>
      <c r="C56" s="9">
        <f>60938.55/1.1868</f>
        <v>51346.941354903945</v>
      </c>
      <c r="D56" s="409"/>
      <c r="E56" s="59">
        <v>15000</v>
      </c>
      <c r="F56" s="3" t="s">
        <v>170</v>
      </c>
      <c r="G56" s="3"/>
      <c r="K56" s="333"/>
      <c r="N56" t="s">
        <v>226</v>
      </c>
    </row>
    <row r="57" spans="1:19" x14ac:dyDescent="0.2">
      <c r="A57" s="98"/>
      <c r="B57" s="3"/>
      <c r="C57" s="9"/>
      <c r="D57" s="409"/>
      <c r="E57" s="59">
        <v>12500</v>
      </c>
      <c r="F57" s="3" t="s">
        <v>352</v>
      </c>
      <c r="G57" s="3"/>
      <c r="K57" s="333"/>
      <c r="N57" t="s">
        <v>237</v>
      </c>
    </row>
    <row r="58" spans="1:19" ht="15" thickBot="1" x14ac:dyDescent="0.25">
      <c r="A58" s="99"/>
      <c r="B58" s="84"/>
      <c r="C58" s="337"/>
      <c r="D58" s="412"/>
      <c r="E58" s="338">
        <v>12500</v>
      </c>
      <c r="F58" s="84" t="s">
        <v>353</v>
      </c>
      <c r="G58" s="84"/>
      <c r="H58" s="55"/>
      <c r="I58" s="55"/>
      <c r="J58" s="55"/>
      <c r="K58" s="339"/>
      <c r="N58" t="s">
        <v>354</v>
      </c>
    </row>
    <row r="59" spans="1:19" x14ac:dyDescent="0.2">
      <c r="A59" s="71"/>
      <c r="B59" s="71"/>
      <c r="C59" s="324"/>
      <c r="D59" s="71"/>
      <c r="E59" s="166"/>
      <c r="F59" s="71"/>
      <c r="G59" s="71"/>
    </row>
    <row r="60" spans="1:19" x14ac:dyDescent="0.2">
      <c r="A60" s="3"/>
      <c r="B60" s="3"/>
      <c r="C60" s="9" t="s">
        <v>87</v>
      </c>
      <c r="D60" s="409">
        <f>SUM(D44:D59)</f>
        <v>148883.35</v>
      </c>
      <c r="E60" s="409">
        <f>SUM(E44:E59)</f>
        <v>148883.35</v>
      </c>
      <c r="F60" s="18">
        <f>D60-E60</f>
        <v>0</v>
      </c>
      <c r="G60" s="3"/>
    </row>
    <row r="61" spans="1:19" x14ac:dyDescent="0.2">
      <c r="A61" s="3"/>
      <c r="B61" s="3"/>
      <c r="C61" s="9"/>
      <c r="D61" s="3"/>
      <c r="E61" s="18"/>
      <c r="F61" s="3"/>
      <c r="G61" s="3"/>
    </row>
    <row r="62" spans="1:19" x14ac:dyDescent="0.2">
      <c r="A62" s="3"/>
      <c r="B62" s="3"/>
      <c r="C62" s="9"/>
      <c r="D62" s="3"/>
      <c r="E62" s="18"/>
      <c r="F62" s="3"/>
      <c r="G62" s="3"/>
    </row>
    <row r="63" spans="1:19" x14ac:dyDescent="0.2">
      <c r="A63" s="3"/>
      <c r="B63" s="3"/>
      <c r="C63" s="9"/>
      <c r="D63" s="3"/>
      <c r="E63" s="18"/>
      <c r="F63" s="3"/>
      <c r="G63" s="3"/>
    </row>
    <row r="64" spans="1:19" x14ac:dyDescent="0.2">
      <c r="A64" s="3"/>
      <c r="B64" s="3"/>
      <c r="C64" s="9"/>
      <c r="D64" s="3"/>
      <c r="E64" s="18"/>
      <c r="F64" s="3"/>
      <c r="G64" s="3"/>
    </row>
    <row r="65" spans="1:7" x14ac:dyDescent="0.2">
      <c r="A65" s="3"/>
      <c r="B65" s="3"/>
      <c r="C65" s="9"/>
      <c r="D65" s="3"/>
      <c r="E65" s="18"/>
      <c r="F65" s="3"/>
      <c r="G65" s="3"/>
    </row>
  </sheetData>
  <autoFilter ref="A1:W65" xr:uid="{00000000-0001-0000-0200-000000000000}"/>
  <mergeCells count="1">
    <mergeCell ref="R44:R45"/>
  </mergeCells>
  <phoneticPr fontId="4" type="noConversion"/>
  <pageMargins left="0.7" right="0.7" top="0.75" bottom="0.75" header="0.3" footer="0.3"/>
  <pageSetup paperSize="9" scale="26" fitToHeight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144"/>
  <sheetViews>
    <sheetView workbookViewId="0">
      <pane ySplit="1" topLeftCell="A2" activePane="bottomLeft" state="frozen"/>
      <selection pane="bottomLeft" activeCell="B2" sqref="B2"/>
    </sheetView>
  </sheetViews>
  <sheetFormatPr defaultRowHeight="14.25" x14ac:dyDescent="0.2"/>
  <cols>
    <col min="1" max="1" width="11.5" customWidth="1"/>
    <col min="2" max="2" width="17.5" customWidth="1"/>
    <col min="3" max="3" width="27.5" style="35" customWidth="1"/>
    <col min="4" max="4" width="16.125" style="35" customWidth="1"/>
    <col min="5" max="5" width="12.5" customWidth="1"/>
    <col min="6" max="6" width="13" customWidth="1"/>
    <col min="7" max="7" width="13.5" style="43" customWidth="1"/>
    <col min="8" max="8" width="7.25" customWidth="1"/>
    <col min="9" max="9" width="10.5" style="68" customWidth="1"/>
    <col min="10" max="10" width="14.25" style="68" customWidth="1"/>
    <col min="11" max="11" width="12" customWidth="1"/>
    <col min="12" max="12" width="6.75" customWidth="1"/>
    <col min="13" max="13" width="18.75" customWidth="1"/>
    <col min="14" max="14" width="9.5" style="68" bestFit="1" customWidth="1"/>
    <col min="15" max="15" width="6" customWidth="1"/>
    <col min="16" max="16" width="10.25" style="68" customWidth="1"/>
  </cols>
  <sheetData>
    <row r="1" spans="1:17" s="14" customFormat="1" ht="29.25" thickBot="1" x14ac:dyDescent="0.25">
      <c r="A1" s="179" t="s">
        <v>17</v>
      </c>
      <c r="B1" s="179" t="s">
        <v>18</v>
      </c>
      <c r="C1" s="180" t="s">
        <v>194</v>
      </c>
      <c r="D1" s="181" t="s">
        <v>56</v>
      </c>
      <c r="E1" s="179" t="s">
        <v>195</v>
      </c>
      <c r="F1" s="225" t="s">
        <v>461</v>
      </c>
      <c r="G1" s="182" t="s">
        <v>460</v>
      </c>
      <c r="H1" s="179" t="s">
        <v>196</v>
      </c>
      <c r="I1" s="224" t="s">
        <v>462</v>
      </c>
      <c r="J1" s="183" t="s">
        <v>463</v>
      </c>
      <c r="K1" s="184" t="s">
        <v>86</v>
      </c>
      <c r="L1" s="184" t="s">
        <v>197</v>
      </c>
      <c r="M1" s="184" t="s">
        <v>198</v>
      </c>
      <c r="N1" s="256" t="s">
        <v>85</v>
      </c>
      <c r="O1" s="14" t="s">
        <v>556</v>
      </c>
      <c r="P1" s="340" t="s">
        <v>647</v>
      </c>
      <c r="Q1" s="184"/>
    </row>
    <row r="2" spans="1:17" ht="15.6" customHeight="1" x14ac:dyDescent="0.2">
      <c r="A2" s="211" t="s">
        <v>171</v>
      </c>
      <c r="B2" s="97" t="s">
        <v>569</v>
      </c>
      <c r="C2" s="75" t="s">
        <v>200</v>
      </c>
      <c r="D2" s="74" t="s">
        <v>318</v>
      </c>
      <c r="E2" s="76" t="s">
        <v>202</v>
      </c>
      <c r="F2" s="255">
        <v>52890.45</v>
      </c>
      <c r="G2" s="74"/>
      <c r="H2" s="74" t="s">
        <v>172</v>
      </c>
      <c r="I2" s="260">
        <v>25890.45</v>
      </c>
      <c r="J2" s="77"/>
      <c r="K2" s="119" t="s">
        <v>554</v>
      </c>
      <c r="L2" s="76"/>
      <c r="M2" s="119" t="s">
        <v>559</v>
      </c>
      <c r="N2" s="123">
        <v>20000</v>
      </c>
      <c r="O2" s="119" t="s">
        <v>557</v>
      </c>
      <c r="P2" s="341"/>
      <c r="Q2" s="78"/>
    </row>
    <row r="3" spans="1:17" ht="15.6" customHeight="1" x14ac:dyDescent="0.2">
      <c r="A3" s="253"/>
      <c r="B3" s="254"/>
      <c r="C3" s="95"/>
      <c r="D3" s="234"/>
      <c r="E3" s="71"/>
      <c r="F3" s="71"/>
      <c r="G3" s="234"/>
      <c r="H3" s="234"/>
      <c r="I3" s="152"/>
      <c r="J3" s="73"/>
      <c r="K3" s="3" t="s">
        <v>558</v>
      </c>
      <c r="L3" s="71"/>
      <c r="M3" s="3" t="s">
        <v>562</v>
      </c>
      <c r="N3" s="66">
        <v>5576.98</v>
      </c>
      <c r="O3" s="3" t="s">
        <v>557</v>
      </c>
      <c r="P3" s="306"/>
      <c r="Q3" s="151"/>
    </row>
    <row r="4" spans="1:17" ht="15.6" customHeight="1" x14ac:dyDescent="0.2">
      <c r="A4" s="253"/>
      <c r="B4" s="254"/>
      <c r="C4" s="95"/>
      <c r="D4" s="234"/>
      <c r="E4" s="71"/>
      <c r="F4" s="71"/>
      <c r="G4" s="234"/>
      <c r="H4" s="234"/>
      <c r="I4" s="262">
        <v>20000</v>
      </c>
      <c r="J4" s="73"/>
      <c r="K4" s="71" t="s">
        <v>565</v>
      </c>
      <c r="L4" s="71"/>
      <c r="M4" s="71" t="s">
        <v>560</v>
      </c>
      <c r="N4" s="73">
        <v>7728.19</v>
      </c>
      <c r="O4" s="3" t="s">
        <v>557</v>
      </c>
      <c r="P4" s="306"/>
      <c r="Q4" s="151"/>
    </row>
    <row r="5" spans="1:17" ht="15.6" customHeight="1" x14ac:dyDescent="0.2">
      <c r="A5" s="253"/>
      <c r="B5" s="254"/>
      <c r="C5" s="95"/>
      <c r="D5" s="234"/>
      <c r="E5" s="71"/>
      <c r="F5" s="71"/>
      <c r="G5" s="234"/>
      <c r="H5" s="234"/>
      <c r="I5" s="152"/>
      <c r="J5" s="73"/>
      <c r="K5" s="71"/>
      <c r="L5" s="71"/>
      <c r="M5" s="71" t="s">
        <v>561</v>
      </c>
      <c r="N5" s="73">
        <v>12000</v>
      </c>
      <c r="O5" s="3" t="s">
        <v>557</v>
      </c>
      <c r="P5" s="306"/>
      <c r="Q5" s="151"/>
    </row>
    <row r="6" spans="1:17" ht="15.6" customHeight="1" x14ac:dyDescent="0.2">
      <c r="A6" s="253"/>
      <c r="B6" s="254"/>
      <c r="C6" s="95"/>
      <c r="D6" s="234"/>
      <c r="E6" s="71"/>
      <c r="F6" s="71"/>
      <c r="G6" s="234"/>
      <c r="H6" s="234"/>
      <c r="I6" s="152"/>
      <c r="J6" s="73"/>
      <c r="K6" s="71"/>
      <c r="L6" s="71"/>
      <c r="M6" s="71" t="s">
        <v>563</v>
      </c>
      <c r="N6" s="73">
        <v>20</v>
      </c>
      <c r="O6" s="3" t="s">
        <v>557</v>
      </c>
      <c r="P6" s="306"/>
      <c r="Q6" s="151" t="s">
        <v>564</v>
      </c>
    </row>
    <row r="7" spans="1:17" ht="15.6" customHeight="1" x14ac:dyDescent="0.2">
      <c r="A7" s="253"/>
      <c r="B7" s="254"/>
      <c r="C7" s="95"/>
      <c r="D7" s="234"/>
      <c r="E7" s="71"/>
      <c r="F7" s="71"/>
      <c r="G7" s="234"/>
      <c r="H7" s="234"/>
      <c r="I7" s="262">
        <v>7000</v>
      </c>
      <c r="J7" s="73"/>
      <c r="K7" s="71" t="s">
        <v>566</v>
      </c>
      <c r="L7" s="71"/>
      <c r="M7" s="3" t="s">
        <v>567</v>
      </c>
      <c r="N7" s="73">
        <v>6837.01</v>
      </c>
      <c r="O7" s="3" t="s">
        <v>568</v>
      </c>
      <c r="P7" s="306"/>
      <c r="Q7" s="151"/>
    </row>
    <row r="8" spans="1:17" ht="15.6" customHeight="1" x14ac:dyDescent="0.2">
      <c r="A8" s="253"/>
      <c r="B8" s="254"/>
      <c r="C8" s="95"/>
      <c r="D8" s="234"/>
      <c r="E8" s="71"/>
      <c r="F8" s="71"/>
      <c r="G8" s="234"/>
      <c r="H8" s="234"/>
      <c r="I8" s="235"/>
      <c r="J8" s="73"/>
      <c r="K8" s="71"/>
      <c r="L8" s="71"/>
      <c r="M8" s="71"/>
      <c r="N8" s="73"/>
      <c r="O8" s="71"/>
      <c r="P8" s="306"/>
      <c r="Q8" s="151"/>
    </row>
    <row r="9" spans="1:17" ht="15.6" customHeight="1" x14ac:dyDescent="0.2">
      <c r="A9" s="79"/>
      <c r="B9" s="40" t="s">
        <v>183</v>
      </c>
      <c r="C9" s="36" t="s">
        <v>179</v>
      </c>
      <c r="D9" s="33" t="s">
        <v>319</v>
      </c>
      <c r="E9" s="3"/>
      <c r="F9" s="3"/>
      <c r="G9" s="69">
        <v>7359.78</v>
      </c>
      <c r="H9" s="33" t="s">
        <v>235</v>
      </c>
      <c r="I9" s="218"/>
      <c r="J9" s="67">
        <v>3000</v>
      </c>
      <c r="K9" s="3"/>
      <c r="L9" s="3"/>
      <c r="M9" s="3"/>
      <c r="N9" s="66"/>
      <c r="O9" s="3"/>
      <c r="P9" s="305"/>
      <c r="Q9" s="80"/>
    </row>
    <row r="10" spans="1:17" ht="15.6" customHeight="1" x14ac:dyDescent="0.2">
      <c r="A10" s="79"/>
      <c r="B10" s="40"/>
      <c r="C10" s="36"/>
      <c r="D10" s="33"/>
      <c r="E10" s="3"/>
      <c r="F10" s="3"/>
      <c r="G10" s="33"/>
      <c r="H10" s="33"/>
      <c r="I10" s="218"/>
      <c r="J10" s="67">
        <v>4359.78</v>
      </c>
      <c r="K10" s="3" t="s">
        <v>236</v>
      </c>
      <c r="L10" s="3"/>
      <c r="M10" s="3" t="s">
        <v>192</v>
      </c>
      <c r="N10" s="66"/>
      <c r="O10" s="3"/>
      <c r="P10" s="305"/>
      <c r="Q10" s="80"/>
    </row>
    <row r="11" spans="1:17" ht="15.6" customHeight="1" x14ac:dyDescent="0.2">
      <c r="A11" s="79" t="s">
        <v>251</v>
      </c>
      <c r="B11" s="40" t="s">
        <v>250</v>
      </c>
      <c r="C11" s="36" t="s">
        <v>201</v>
      </c>
      <c r="D11" s="33" t="s">
        <v>319</v>
      </c>
      <c r="E11" s="3" t="s">
        <v>252</v>
      </c>
      <c r="F11" s="3"/>
      <c r="G11" s="69">
        <v>12892.72</v>
      </c>
      <c r="H11" s="33" t="s">
        <v>235</v>
      </c>
      <c r="I11" s="218"/>
      <c r="J11" s="67">
        <v>4892.72</v>
      </c>
      <c r="K11" s="3" t="s">
        <v>236</v>
      </c>
      <c r="L11" s="3"/>
      <c r="M11" s="3" t="s">
        <v>192</v>
      </c>
      <c r="N11" s="66"/>
      <c r="O11" s="3"/>
      <c r="P11" s="305"/>
      <c r="Q11" s="80"/>
    </row>
    <row r="12" spans="1:17" ht="15.6" customHeight="1" x14ac:dyDescent="0.2">
      <c r="A12" s="79"/>
      <c r="B12" s="33"/>
      <c r="C12" s="36"/>
      <c r="D12" s="33"/>
      <c r="E12" s="3"/>
      <c r="F12" s="3"/>
      <c r="G12" s="33"/>
      <c r="H12" s="33"/>
      <c r="I12" s="218"/>
      <c r="J12" s="67">
        <v>8000</v>
      </c>
      <c r="K12" s="3" t="s">
        <v>249</v>
      </c>
      <c r="L12" s="3"/>
      <c r="M12" s="3" t="s">
        <v>192</v>
      </c>
      <c r="N12" s="66"/>
      <c r="O12" s="3"/>
      <c r="P12" s="305"/>
      <c r="Q12" s="80"/>
    </row>
    <row r="13" spans="1:17" ht="15.6" customHeight="1" x14ac:dyDescent="0.2">
      <c r="A13" s="79" t="s">
        <v>321</v>
      </c>
      <c r="B13" s="33" t="s">
        <v>322</v>
      </c>
      <c r="C13" s="36" t="s">
        <v>201</v>
      </c>
      <c r="D13" s="33" t="s">
        <v>319</v>
      </c>
      <c r="E13" s="3" t="s">
        <v>323</v>
      </c>
      <c r="F13" s="70"/>
      <c r="G13" s="145">
        <v>7359.78</v>
      </c>
      <c r="H13" s="33" t="s">
        <v>182</v>
      </c>
      <c r="I13" s="219"/>
      <c r="J13" s="113">
        <v>3000</v>
      </c>
      <c r="K13" s="70" t="s">
        <v>324</v>
      </c>
      <c r="L13" s="70"/>
      <c r="M13" s="3" t="s">
        <v>192</v>
      </c>
      <c r="N13" s="173"/>
      <c r="O13" s="70"/>
      <c r="P13" s="342"/>
      <c r="Q13" s="114"/>
    </row>
    <row r="14" spans="1:17" ht="15.6" customHeight="1" x14ac:dyDescent="0.2">
      <c r="A14" s="79"/>
      <c r="B14" s="33"/>
      <c r="C14" s="36"/>
      <c r="D14" s="33"/>
      <c r="E14" s="3"/>
      <c r="F14" s="70"/>
      <c r="G14" s="112"/>
      <c r="H14" s="33"/>
      <c r="I14" s="219"/>
      <c r="J14" s="113">
        <v>4359.78</v>
      </c>
      <c r="K14" s="70" t="s">
        <v>325</v>
      </c>
      <c r="L14" s="70"/>
      <c r="M14" s="3" t="s">
        <v>192</v>
      </c>
      <c r="N14" s="173"/>
      <c r="O14" s="70"/>
      <c r="P14" s="342"/>
      <c r="Q14" s="114"/>
    </row>
    <row r="15" spans="1:17" ht="15.6" customHeight="1" x14ac:dyDescent="0.2">
      <c r="A15" s="79" t="s">
        <v>299</v>
      </c>
      <c r="B15" s="33" t="s">
        <v>317</v>
      </c>
      <c r="C15" s="36" t="s">
        <v>201</v>
      </c>
      <c r="D15" s="33" t="s">
        <v>319</v>
      </c>
      <c r="E15" s="3" t="s">
        <v>320</v>
      </c>
      <c r="F15" s="70"/>
      <c r="G15" s="145">
        <v>1863.95</v>
      </c>
      <c r="H15" s="33" t="s">
        <v>235</v>
      </c>
      <c r="I15" s="219"/>
      <c r="J15" s="113">
        <v>1863.95</v>
      </c>
      <c r="K15" s="70" t="s">
        <v>374</v>
      </c>
      <c r="L15" s="70"/>
      <c r="M15" s="3" t="s">
        <v>220</v>
      </c>
      <c r="N15" s="173"/>
      <c r="O15" s="70"/>
      <c r="P15" s="342"/>
      <c r="Q15" s="114"/>
    </row>
    <row r="16" spans="1:17" ht="15.6" customHeight="1" x14ac:dyDescent="0.2">
      <c r="A16" s="79" t="s">
        <v>299</v>
      </c>
      <c r="B16" s="33" t="s">
        <v>326</v>
      </c>
      <c r="C16" s="36" t="s">
        <v>201</v>
      </c>
      <c r="D16" s="33" t="s">
        <v>319</v>
      </c>
      <c r="E16" s="3" t="s">
        <v>302</v>
      </c>
      <c r="F16" s="70"/>
      <c r="G16" s="145">
        <v>145.19999999999999</v>
      </c>
      <c r="H16" s="33" t="s">
        <v>182</v>
      </c>
      <c r="I16" s="219"/>
      <c r="J16" s="113">
        <v>145.19999999999999</v>
      </c>
      <c r="K16" s="70" t="s">
        <v>374</v>
      </c>
      <c r="L16" s="70"/>
      <c r="M16" s="3" t="s">
        <v>220</v>
      </c>
      <c r="N16" s="173"/>
      <c r="O16" s="70"/>
      <c r="P16" s="342"/>
      <c r="Q16" s="114"/>
    </row>
    <row r="17" spans="1:17" ht="15.6" customHeight="1" thickBot="1" x14ac:dyDescent="0.25">
      <c r="A17" s="81"/>
      <c r="B17" s="82"/>
      <c r="C17" s="83"/>
      <c r="D17" s="82"/>
      <c r="E17" s="84"/>
      <c r="F17" s="84"/>
      <c r="G17" s="82"/>
      <c r="H17" s="82"/>
      <c r="I17" s="220"/>
      <c r="J17" s="85"/>
      <c r="K17" s="84"/>
      <c r="L17" s="84"/>
      <c r="M17" s="84"/>
      <c r="N17" s="85"/>
      <c r="O17" s="84"/>
      <c r="P17" s="343"/>
      <c r="Q17" s="86"/>
    </row>
    <row r="18" spans="1:17" ht="33.6" customHeight="1" thickBot="1" x14ac:dyDescent="0.25">
      <c r="A18" s="87"/>
      <c r="B18" s="88"/>
      <c r="C18" s="89"/>
      <c r="D18" s="90"/>
      <c r="E18" s="91"/>
      <c r="F18" s="91"/>
      <c r="G18" s="92"/>
      <c r="H18" s="91"/>
      <c r="I18" s="93"/>
      <c r="J18" s="93"/>
      <c r="K18" s="91"/>
      <c r="L18" s="91"/>
      <c r="M18" s="91"/>
      <c r="N18" s="93"/>
      <c r="O18" s="91"/>
      <c r="P18" s="93"/>
      <c r="Q18" s="91"/>
    </row>
    <row r="19" spans="1:17" ht="15" x14ac:dyDescent="0.2">
      <c r="A19" s="211" t="s">
        <v>178</v>
      </c>
      <c r="B19" s="97" t="s">
        <v>576</v>
      </c>
      <c r="C19" s="101" t="s">
        <v>199</v>
      </c>
      <c r="D19" s="102" t="s">
        <v>278</v>
      </c>
      <c r="E19" s="76" t="s">
        <v>426</v>
      </c>
      <c r="F19" s="255">
        <v>76541.5</v>
      </c>
      <c r="G19" s="176"/>
      <c r="H19" s="74" t="s">
        <v>172</v>
      </c>
      <c r="I19" s="265">
        <v>16541.5</v>
      </c>
      <c r="J19" s="77"/>
      <c r="K19" s="76" t="s">
        <v>566</v>
      </c>
      <c r="L19" s="76"/>
      <c r="M19" s="76" t="s">
        <v>571</v>
      </c>
      <c r="N19" s="77">
        <v>16125.43</v>
      </c>
      <c r="O19" s="76" t="s">
        <v>572</v>
      </c>
      <c r="P19" s="344"/>
      <c r="Q19" s="78"/>
    </row>
    <row r="20" spans="1:17" ht="15" x14ac:dyDescent="0.2">
      <c r="A20" s="253"/>
      <c r="B20" s="254"/>
      <c r="C20" s="36"/>
      <c r="D20" s="258"/>
      <c r="E20" s="71"/>
      <c r="F20" s="71"/>
      <c r="G20" s="259"/>
      <c r="H20" s="234"/>
      <c r="I20" s="266">
        <v>35000</v>
      </c>
      <c r="J20" s="73"/>
      <c r="K20" s="71" t="s">
        <v>570</v>
      </c>
      <c r="L20" s="71"/>
      <c r="M20" s="71" t="s">
        <v>571</v>
      </c>
      <c r="N20" s="73">
        <v>14816.46</v>
      </c>
      <c r="O20" s="71" t="s">
        <v>573</v>
      </c>
      <c r="P20" s="306"/>
      <c r="Q20" s="151"/>
    </row>
    <row r="21" spans="1:17" ht="15" x14ac:dyDescent="0.2">
      <c r="A21" s="253"/>
      <c r="B21" s="254"/>
      <c r="C21" s="36"/>
      <c r="D21" s="258"/>
      <c r="E21" s="71"/>
      <c r="F21" s="71"/>
      <c r="G21" s="259"/>
      <c r="H21" s="234"/>
      <c r="I21" s="267"/>
      <c r="J21" s="73"/>
      <c r="K21" s="71" t="s">
        <v>574</v>
      </c>
      <c r="L21" s="71"/>
      <c r="M21" s="71" t="s">
        <v>561</v>
      </c>
      <c r="N21" s="73">
        <v>20000</v>
      </c>
      <c r="O21" s="3" t="s">
        <v>557</v>
      </c>
      <c r="P21" s="306"/>
      <c r="Q21" s="151"/>
    </row>
    <row r="22" spans="1:17" ht="15" x14ac:dyDescent="0.2">
      <c r="A22" s="253"/>
      <c r="B22" s="254"/>
      <c r="C22" s="36"/>
      <c r="D22" s="258"/>
      <c r="E22" s="71"/>
      <c r="F22" s="71"/>
      <c r="G22" s="259"/>
      <c r="H22" s="234"/>
      <c r="I22" s="266">
        <v>25000</v>
      </c>
      <c r="J22" s="73"/>
      <c r="K22" s="71" t="s">
        <v>575</v>
      </c>
      <c r="L22" s="71"/>
      <c r="M22" s="71" t="s">
        <v>571</v>
      </c>
      <c r="N22" s="73">
        <v>10000</v>
      </c>
      <c r="O22" s="71" t="s">
        <v>573</v>
      </c>
      <c r="P22" s="306"/>
      <c r="Q22" s="151"/>
    </row>
    <row r="23" spans="1:17" ht="15" x14ac:dyDescent="0.2">
      <c r="A23" s="253"/>
      <c r="B23" s="254"/>
      <c r="C23" s="36"/>
      <c r="D23" s="258"/>
      <c r="E23" s="71"/>
      <c r="F23" s="71"/>
      <c r="G23" s="259"/>
      <c r="H23" s="234"/>
      <c r="I23" s="261"/>
      <c r="J23" s="73"/>
      <c r="K23" s="71" t="s">
        <v>582</v>
      </c>
      <c r="L23" s="71"/>
      <c r="M23" s="71" t="s">
        <v>579</v>
      </c>
      <c r="N23" s="73">
        <v>14786.34</v>
      </c>
      <c r="O23" s="71" t="s">
        <v>578</v>
      </c>
      <c r="P23" s="306"/>
      <c r="Q23" s="151"/>
    </row>
    <row r="24" spans="1:17" ht="15" x14ac:dyDescent="0.2">
      <c r="A24" s="253"/>
      <c r="B24" s="254"/>
      <c r="C24" s="36"/>
      <c r="D24" s="258"/>
      <c r="E24" s="71"/>
      <c r="F24" s="71"/>
      <c r="G24" s="259"/>
      <c r="H24" s="234"/>
      <c r="I24" s="261"/>
      <c r="J24" s="73"/>
      <c r="K24" s="71"/>
      <c r="L24" s="71"/>
      <c r="M24" s="71"/>
      <c r="N24" s="73"/>
      <c r="O24" s="71"/>
      <c r="P24" s="306"/>
      <c r="Q24" s="151"/>
    </row>
    <row r="25" spans="1:17" ht="15" x14ac:dyDescent="0.2">
      <c r="A25" s="253"/>
      <c r="B25" s="254"/>
      <c r="C25" s="36"/>
      <c r="D25" s="258"/>
      <c r="E25" s="71"/>
      <c r="F25" s="71"/>
      <c r="G25" s="259"/>
      <c r="H25" s="234"/>
      <c r="I25" s="261"/>
      <c r="J25" s="73"/>
      <c r="K25" s="3"/>
      <c r="L25" s="3"/>
      <c r="M25" s="3"/>
      <c r="N25" s="66"/>
      <c r="O25" s="3"/>
      <c r="P25" s="306"/>
      <c r="Q25" s="151"/>
    </row>
    <row r="26" spans="1:17" x14ac:dyDescent="0.2">
      <c r="A26" s="79" t="s">
        <v>212</v>
      </c>
      <c r="B26" s="33">
        <v>220049</v>
      </c>
      <c r="C26" s="103" t="s">
        <v>203</v>
      </c>
      <c r="D26" s="33" t="s">
        <v>277</v>
      </c>
      <c r="E26" s="3" t="s">
        <v>204</v>
      </c>
      <c r="F26" s="3"/>
      <c r="G26" s="116">
        <v>22760.25</v>
      </c>
      <c r="H26" s="3" t="s">
        <v>205</v>
      </c>
      <c r="I26" s="66"/>
      <c r="J26" s="67">
        <v>7760.25</v>
      </c>
      <c r="K26" s="3" t="s">
        <v>218</v>
      </c>
      <c r="L26" s="3"/>
      <c r="M26" s="3" t="s">
        <v>217</v>
      </c>
      <c r="N26" s="66"/>
      <c r="O26" s="3"/>
      <c r="P26" s="305"/>
      <c r="Q26" s="80"/>
    </row>
    <row r="27" spans="1:17" x14ac:dyDescent="0.2">
      <c r="A27" s="79"/>
      <c r="B27" s="33"/>
      <c r="C27" s="103"/>
      <c r="D27" s="33"/>
      <c r="E27" s="3"/>
      <c r="F27" s="3"/>
      <c r="G27" s="41"/>
      <c r="H27" s="3"/>
      <c r="I27" s="66"/>
      <c r="J27" s="67">
        <v>11800</v>
      </c>
      <c r="K27" s="3" t="s">
        <v>219</v>
      </c>
      <c r="L27" s="3"/>
      <c r="M27" s="3" t="s">
        <v>217</v>
      </c>
      <c r="N27" s="66"/>
      <c r="O27" s="3"/>
      <c r="P27" s="305"/>
      <c r="Q27" s="80"/>
    </row>
    <row r="28" spans="1:17" x14ac:dyDescent="0.2">
      <c r="A28" s="79"/>
      <c r="B28" s="33"/>
      <c r="C28" s="103"/>
      <c r="D28" s="33"/>
      <c r="E28" s="3"/>
      <c r="F28" s="3"/>
      <c r="G28" s="41"/>
      <c r="H28" s="3"/>
      <c r="I28" s="66"/>
      <c r="J28" s="67">
        <v>3200</v>
      </c>
      <c r="K28" s="3" t="s">
        <v>219</v>
      </c>
      <c r="L28" s="3"/>
      <c r="M28" s="3" t="s">
        <v>220</v>
      </c>
      <c r="N28" s="66"/>
      <c r="O28" s="3"/>
      <c r="P28" s="305"/>
      <c r="Q28" s="80"/>
    </row>
    <row r="29" spans="1:17" x14ac:dyDescent="0.2">
      <c r="A29" s="79" t="s">
        <v>213</v>
      </c>
      <c r="B29" s="33" t="s">
        <v>214</v>
      </c>
      <c r="C29" s="103" t="s">
        <v>215</v>
      </c>
      <c r="D29" s="33" t="s">
        <v>279</v>
      </c>
      <c r="E29" s="3" t="s">
        <v>206</v>
      </c>
      <c r="F29" s="3"/>
      <c r="G29" s="116">
        <v>4141.83</v>
      </c>
      <c r="H29" s="3" t="s">
        <v>216</v>
      </c>
      <c r="I29" s="66"/>
      <c r="J29" s="67">
        <v>4141.83</v>
      </c>
      <c r="K29" s="3" t="s">
        <v>525</v>
      </c>
      <c r="L29" s="3"/>
      <c r="M29" s="3" t="s">
        <v>220</v>
      </c>
      <c r="N29" s="66"/>
      <c r="O29" s="3"/>
      <c r="P29" s="305"/>
      <c r="Q29" s="80"/>
    </row>
    <row r="30" spans="1:17" x14ac:dyDescent="0.2">
      <c r="A30" s="104" t="s">
        <v>253</v>
      </c>
      <c r="B30" s="115" t="s">
        <v>254</v>
      </c>
      <c r="C30" s="103" t="s">
        <v>697</v>
      </c>
      <c r="D30" s="33" t="s">
        <v>279</v>
      </c>
      <c r="E30" s="3" t="s">
        <v>255</v>
      </c>
      <c r="F30" s="3"/>
      <c r="G30" s="116">
        <v>12500</v>
      </c>
      <c r="H30" s="3" t="s">
        <v>256</v>
      </c>
      <c r="I30" s="66"/>
      <c r="J30" s="156">
        <v>11186.99</v>
      </c>
      <c r="K30" s="3" t="s">
        <v>696</v>
      </c>
      <c r="L30" s="3"/>
      <c r="M30" s="3"/>
      <c r="N30" s="66"/>
      <c r="O30" s="3"/>
      <c r="P30" s="305"/>
      <c r="Q30" s="80"/>
    </row>
    <row r="31" spans="1:17" ht="15" thickBot="1" x14ac:dyDescent="0.25">
      <c r="A31" s="105"/>
      <c r="B31" s="106"/>
      <c r="C31" s="107"/>
      <c r="D31" s="82"/>
      <c r="E31" s="84"/>
      <c r="F31" s="84"/>
      <c r="G31" s="96"/>
      <c r="H31" s="84"/>
      <c r="I31" s="85"/>
      <c r="J31" s="85"/>
      <c r="K31" s="84"/>
      <c r="L31" s="84"/>
      <c r="M31" s="84"/>
      <c r="N31" s="85"/>
      <c r="O31" s="84"/>
      <c r="P31" s="343"/>
      <c r="Q31" s="86"/>
    </row>
    <row r="32" spans="1:17" ht="31.15" customHeight="1" thickBot="1" x14ac:dyDescent="0.25">
      <c r="A32" s="133"/>
      <c r="B32" s="88"/>
      <c r="C32" s="89"/>
      <c r="D32" s="90"/>
      <c r="E32" s="91"/>
      <c r="F32" s="91"/>
      <c r="G32" s="92"/>
      <c r="H32" s="91"/>
      <c r="I32" s="93"/>
      <c r="J32" s="93"/>
      <c r="K32" s="91"/>
      <c r="L32" s="91"/>
      <c r="M32" s="91"/>
      <c r="N32" s="93"/>
      <c r="O32" s="91"/>
      <c r="P32" s="345"/>
      <c r="Q32" s="118"/>
    </row>
    <row r="33" spans="1:17" x14ac:dyDescent="0.2">
      <c r="A33" s="212">
        <v>44521</v>
      </c>
      <c r="B33" s="76" t="s">
        <v>594</v>
      </c>
      <c r="C33" s="101" t="s">
        <v>593</v>
      </c>
      <c r="D33" s="75" t="s">
        <v>268</v>
      </c>
      <c r="E33" s="76" t="s">
        <v>427</v>
      </c>
      <c r="F33" s="255">
        <v>75005.649999999994</v>
      </c>
      <c r="G33" s="109"/>
      <c r="H33" s="76" t="s">
        <v>261</v>
      </c>
      <c r="I33" s="260">
        <v>20005.650000000001</v>
      </c>
      <c r="J33" s="77"/>
      <c r="K33" s="76" t="s">
        <v>577</v>
      </c>
      <c r="L33" s="76"/>
      <c r="M33" s="76" t="s">
        <v>580</v>
      </c>
      <c r="N33" s="77">
        <v>20032.98</v>
      </c>
      <c r="O33" s="76" t="s">
        <v>581</v>
      </c>
      <c r="P33" s="344"/>
      <c r="Q33" s="78"/>
    </row>
    <row r="34" spans="1:17" x14ac:dyDescent="0.2">
      <c r="A34" s="263"/>
      <c r="B34" s="71"/>
      <c r="C34" s="36"/>
      <c r="D34" s="95"/>
      <c r="E34" s="71"/>
      <c r="F34" s="71"/>
      <c r="G34" s="264"/>
      <c r="H34" s="71"/>
      <c r="I34" s="268">
        <v>25000</v>
      </c>
      <c r="J34" s="73"/>
      <c r="K34" s="71" t="s">
        <v>583</v>
      </c>
      <c r="L34" s="71"/>
      <c r="M34" s="71" t="s">
        <v>584</v>
      </c>
      <c r="N34" s="73">
        <v>25395.56</v>
      </c>
      <c r="O34" s="71" t="s">
        <v>587</v>
      </c>
      <c r="P34" s="306"/>
      <c r="Q34" s="151"/>
    </row>
    <row r="35" spans="1:17" x14ac:dyDescent="0.2">
      <c r="A35" s="263"/>
      <c r="B35" s="71"/>
      <c r="C35" s="36"/>
      <c r="D35" s="95"/>
      <c r="E35" s="71"/>
      <c r="F35" s="71"/>
      <c r="G35" s="264"/>
      <c r="H35" s="71"/>
      <c r="I35" s="268">
        <v>20000</v>
      </c>
      <c r="J35" s="73"/>
      <c r="K35" s="71" t="s">
        <v>585</v>
      </c>
      <c r="L35" s="71"/>
      <c r="M35" s="71" t="s">
        <v>590</v>
      </c>
      <c r="N35" s="73">
        <v>6197.51</v>
      </c>
      <c r="O35" s="71" t="s">
        <v>587</v>
      </c>
      <c r="P35" s="306"/>
      <c r="Q35" s="151"/>
    </row>
    <row r="36" spans="1:17" x14ac:dyDescent="0.2">
      <c r="A36" s="263"/>
      <c r="B36" s="71"/>
      <c r="C36" s="36"/>
      <c r="D36" s="95"/>
      <c r="E36" s="71"/>
      <c r="F36" s="71"/>
      <c r="G36" s="264"/>
      <c r="H36" s="71"/>
      <c r="I36" s="152"/>
      <c r="J36" s="73"/>
      <c r="K36" s="71" t="s">
        <v>591</v>
      </c>
      <c r="L36" s="71"/>
      <c r="M36" s="71" t="s">
        <v>592</v>
      </c>
      <c r="N36" s="73">
        <v>14000</v>
      </c>
      <c r="O36" s="71" t="s">
        <v>587</v>
      </c>
      <c r="P36" s="306"/>
      <c r="Q36" s="151"/>
    </row>
    <row r="37" spans="1:17" x14ac:dyDescent="0.2">
      <c r="A37" s="263"/>
      <c r="B37" s="71"/>
      <c r="C37" s="36"/>
      <c r="D37" s="95"/>
      <c r="E37" s="71"/>
      <c r="F37" s="71"/>
      <c r="G37" s="264"/>
      <c r="H37" s="71"/>
      <c r="I37" s="268">
        <v>10000</v>
      </c>
      <c r="J37" s="73"/>
      <c r="K37" s="71" t="s">
        <v>586</v>
      </c>
      <c r="L37" s="71"/>
      <c r="M37" s="71" t="s">
        <v>589</v>
      </c>
      <c r="N37" s="73">
        <v>10071.709999999999</v>
      </c>
      <c r="O37" s="71" t="s">
        <v>588</v>
      </c>
      <c r="P37" s="306"/>
      <c r="Q37" s="151"/>
    </row>
    <row r="38" spans="1:17" x14ac:dyDescent="0.2">
      <c r="A38" s="98" t="s">
        <v>269</v>
      </c>
      <c r="B38" s="3" t="s">
        <v>270</v>
      </c>
      <c r="C38" s="108" t="s">
        <v>240</v>
      </c>
      <c r="D38" s="36" t="s">
        <v>268</v>
      </c>
      <c r="E38" s="3" t="s">
        <v>204</v>
      </c>
      <c r="F38" s="3"/>
      <c r="G38" s="111">
        <v>21644.55</v>
      </c>
      <c r="H38" s="3" t="s">
        <v>265</v>
      </c>
      <c r="I38" s="66"/>
      <c r="J38" s="67">
        <v>5644.55</v>
      </c>
      <c r="K38" s="3" t="s">
        <v>327</v>
      </c>
      <c r="L38" s="3"/>
      <c r="M38" s="3" t="s">
        <v>328</v>
      </c>
      <c r="N38" s="66"/>
      <c r="O38" s="3"/>
      <c r="P38" s="305"/>
      <c r="Q38" s="80"/>
    </row>
    <row r="39" spans="1:17" x14ac:dyDescent="0.2">
      <c r="A39" s="98"/>
      <c r="B39" s="3"/>
      <c r="C39" s="108"/>
      <c r="D39" s="36"/>
      <c r="E39" s="3"/>
      <c r="F39" s="3"/>
      <c r="G39" s="110"/>
      <c r="H39" s="3"/>
      <c r="I39" s="66"/>
      <c r="J39" s="67">
        <v>6000</v>
      </c>
      <c r="K39" s="3" t="s">
        <v>327</v>
      </c>
      <c r="L39" s="3"/>
      <c r="M39" s="3" t="s">
        <v>329</v>
      </c>
      <c r="N39" s="66"/>
      <c r="O39" s="3"/>
      <c r="P39" s="305"/>
      <c r="Q39" s="80"/>
    </row>
    <row r="40" spans="1:17" x14ac:dyDescent="0.2">
      <c r="A40" s="98"/>
      <c r="B40" s="3"/>
      <c r="C40" s="108"/>
      <c r="D40" s="36"/>
      <c r="E40" s="3"/>
      <c r="F40" s="3"/>
      <c r="G40" s="110"/>
      <c r="H40" s="3"/>
      <c r="I40" s="66"/>
      <c r="J40" s="67">
        <v>10000</v>
      </c>
      <c r="K40" s="3" t="s">
        <v>330</v>
      </c>
      <c r="L40" s="3"/>
      <c r="M40" s="3" t="s">
        <v>328</v>
      </c>
      <c r="N40" s="66"/>
      <c r="O40" s="3"/>
      <c r="P40" s="305"/>
      <c r="Q40" s="80"/>
    </row>
    <row r="41" spans="1:17" x14ac:dyDescent="0.2">
      <c r="A41" s="98" t="s">
        <v>271</v>
      </c>
      <c r="B41" s="3" t="s">
        <v>272</v>
      </c>
      <c r="C41" s="108" t="s">
        <v>273</v>
      </c>
      <c r="D41" s="36" t="s">
        <v>268</v>
      </c>
      <c r="E41" s="3" t="s">
        <v>275</v>
      </c>
      <c r="F41" s="3"/>
      <c r="G41" s="111">
        <v>13000</v>
      </c>
      <c r="H41" s="3" t="s">
        <v>261</v>
      </c>
      <c r="I41" s="66"/>
      <c r="J41" s="67">
        <v>13000</v>
      </c>
      <c r="K41" s="3" t="s">
        <v>276</v>
      </c>
      <c r="L41" s="3"/>
      <c r="M41" s="3" t="s">
        <v>248</v>
      </c>
      <c r="N41" s="66">
        <v>11625.41</v>
      </c>
      <c r="O41" s="66" t="s">
        <v>587</v>
      </c>
      <c r="P41" s="305"/>
      <c r="Q41" s="80"/>
    </row>
    <row r="42" spans="1:17" ht="15" thickBot="1" x14ac:dyDescent="0.25">
      <c r="A42" s="99"/>
      <c r="B42" s="84"/>
      <c r="C42" s="100"/>
      <c r="D42" s="83"/>
      <c r="E42" s="84"/>
      <c r="F42" s="84"/>
      <c r="G42" s="125"/>
      <c r="H42" s="84"/>
      <c r="I42" s="85"/>
      <c r="J42" s="85"/>
      <c r="K42" s="84"/>
      <c r="L42" s="84"/>
      <c r="M42" s="84"/>
      <c r="N42" s="85"/>
      <c r="O42" s="84"/>
      <c r="P42" s="343"/>
      <c r="Q42" s="86"/>
    </row>
    <row r="43" spans="1:17" ht="31.9" customHeight="1" thickBot="1" x14ac:dyDescent="0.25">
      <c r="A43" s="126"/>
      <c r="B43" s="127"/>
      <c r="C43" s="128"/>
      <c r="D43" s="129"/>
      <c r="E43" s="127"/>
      <c r="F43" s="127"/>
      <c r="G43" s="134"/>
      <c r="H43" s="127"/>
      <c r="I43" s="131"/>
      <c r="J43" s="131"/>
      <c r="K43" s="127"/>
      <c r="L43" s="127"/>
      <c r="M43" s="127"/>
      <c r="N43" s="131"/>
      <c r="O43" s="127"/>
      <c r="P43" s="346"/>
      <c r="Q43" s="132"/>
    </row>
    <row r="44" spans="1:17" x14ac:dyDescent="0.2">
      <c r="A44" s="212">
        <v>44545</v>
      </c>
      <c r="B44" s="76" t="s">
        <v>607</v>
      </c>
      <c r="C44" s="101" t="s">
        <v>599</v>
      </c>
      <c r="D44" s="75" t="s">
        <v>280</v>
      </c>
      <c r="E44" s="76" t="s">
        <v>332</v>
      </c>
      <c r="F44" s="255">
        <v>77541.5</v>
      </c>
      <c r="G44" s="109"/>
      <c r="H44" s="76" t="s">
        <v>238</v>
      </c>
      <c r="I44" s="260">
        <v>27541.5</v>
      </c>
      <c r="J44" s="77"/>
      <c r="K44" s="119" t="s">
        <v>586</v>
      </c>
      <c r="L44" s="119"/>
      <c r="M44" s="76" t="s">
        <v>595</v>
      </c>
      <c r="N44" s="77">
        <v>27769.49</v>
      </c>
      <c r="O44" s="119" t="s">
        <v>588</v>
      </c>
      <c r="P44" s="341"/>
      <c r="Q44" s="78"/>
    </row>
    <row r="45" spans="1:17" x14ac:dyDescent="0.2">
      <c r="A45" s="263"/>
      <c r="B45" s="71"/>
      <c r="C45" s="36"/>
      <c r="D45" s="95"/>
      <c r="E45" s="71"/>
      <c r="F45" s="71"/>
      <c r="G45" s="264"/>
      <c r="H45" s="71"/>
      <c r="I45" s="268">
        <v>30000</v>
      </c>
      <c r="J45" s="73"/>
      <c r="K45" s="3" t="s">
        <v>598</v>
      </c>
      <c r="L45" s="3"/>
      <c r="M45" s="71" t="s">
        <v>596</v>
      </c>
      <c r="N45" s="73">
        <v>20000</v>
      </c>
      <c r="O45" s="3" t="s">
        <v>588</v>
      </c>
      <c r="P45" s="306"/>
      <c r="Q45" s="151"/>
    </row>
    <row r="46" spans="1:17" x14ac:dyDescent="0.2">
      <c r="A46" s="263"/>
      <c r="B46" s="71"/>
      <c r="C46" s="36"/>
      <c r="D46" s="95"/>
      <c r="E46" s="71"/>
      <c r="F46" s="71"/>
      <c r="G46" s="264"/>
      <c r="H46" s="71"/>
      <c r="I46" s="270"/>
      <c r="J46" s="73"/>
      <c r="K46" s="3" t="s">
        <v>597</v>
      </c>
      <c r="L46" s="3"/>
      <c r="M46" s="71" t="s">
        <v>596</v>
      </c>
      <c r="N46" s="73">
        <v>10149.370000000001</v>
      </c>
      <c r="O46" s="3" t="s">
        <v>176</v>
      </c>
      <c r="P46" s="306"/>
      <c r="Q46" s="151"/>
    </row>
    <row r="47" spans="1:17" x14ac:dyDescent="0.2">
      <c r="A47" s="263"/>
      <c r="B47" s="71"/>
      <c r="C47" s="36"/>
      <c r="D47" s="95"/>
      <c r="E47" s="71"/>
      <c r="F47" s="71"/>
      <c r="G47" s="264"/>
      <c r="H47" s="71"/>
      <c r="I47" s="268">
        <v>20000</v>
      </c>
      <c r="J47" s="73"/>
      <c r="K47" s="3" t="s">
        <v>600</v>
      </c>
      <c r="L47" s="71"/>
      <c r="M47" s="71" t="s">
        <v>248</v>
      </c>
      <c r="N47" s="73">
        <v>8269.64</v>
      </c>
      <c r="O47" s="3" t="s">
        <v>176</v>
      </c>
      <c r="P47" s="306"/>
      <c r="Q47" s="151"/>
    </row>
    <row r="48" spans="1:17" x14ac:dyDescent="0.2">
      <c r="A48" s="263"/>
      <c r="B48" s="71"/>
      <c r="C48" s="36"/>
      <c r="D48" s="95"/>
      <c r="E48" s="71"/>
      <c r="F48" s="71"/>
      <c r="G48" s="264"/>
      <c r="H48" s="71"/>
      <c r="I48" s="73"/>
      <c r="J48" s="73"/>
      <c r="K48" s="71"/>
      <c r="L48" s="71"/>
      <c r="M48" s="71" t="s">
        <v>559</v>
      </c>
      <c r="N48" s="73">
        <v>12000</v>
      </c>
      <c r="O48" s="71" t="s">
        <v>176</v>
      </c>
      <c r="P48" s="306"/>
      <c r="Q48" s="151"/>
    </row>
    <row r="49" spans="1:17" x14ac:dyDescent="0.2">
      <c r="A49" s="263"/>
      <c r="B49" s="71"/>
      <c r="C49" s="36"/>
      <c r="D49" s="95"/>
      <c r="E49" s="71"/>
      <c r="F49" s="71"/>
      <c r="G49" s="264"/>
      <c r="H49" s="71"/>
      <c r="I49" s="73"/>
      <c r="J49" s="73"/>
      <c r="K49" s="71"/>
      <c r="L49" s="71"/>
      <c r="M49" s="71"/>
      <c r="N49" s="73"/>
      <c r="O49" s="71"/>
      <c r="P49" s="306"/>
      <c r="Q49" s="151"/>
    </row>
    <row r="50" spans="1:17" x14ac:dyDescent="0.2">
      <c r="A50" s="98" t="s">
        <v>242</v>
      </c>
      <c r="B50" s="3" t="s">
        <v>239</v>
      </c>
      <c r="C50" s="108" t="s">
        <v>240</v>
      </c>
      <c r="D50" s="36" t="s">
        <v>281</v>
      </c>
      <c r="E50" s="3" t="s">
        <v>241</v>
      </c>
      <c r="F50" s="3"/>
      <c r="G50" s="111">
        <v>24480.95</v>
      </c>
      <c r="H50" s="3" t="s">
        <v>243</v>
      </c>
      <c r="I50" s="66"/>
      <c r="J50" s="67">
        <v>11994</v>
      </c>
      <c r="K50" s="3" t="s">
        <v>357</v>
      </c>
      <c r="L50" s="3"/>
      <c r="M50" s="3" t="s">
        <v>192</v>
      </c>
      <c r="N50" s="66"/>
      <c r="O50" s="3"/>
      <c r="P50" s="305"/>
      <c r="Q50" s="80"/>
    </row>
    <row r="51" spans="1:17" x14ac:dyDescent="0.2">
      <c r="A51" s="98"/>
      <c r="B51" s="3"/>
      <c r="C51" s="108"/>
      <c r="D51" s="36"/>
      <c r="E51" s="3"/>
      <c r="F51" s="3"/>
      <c r="G51" s="110"/>
      <c r="H51" s="3"/>
      <c r="I51" s="66"/>
      <c r="J51" s="67">
        <v>10000</v>
      </c>
      <c r="K51" s="3" t="s">
        <v>376</v>
      </c>
      <c r="L51" s="3"/>
      <c r="M51" s="3" t="s">
        <v>192</v>
      </c>
      <c r="N51" s="66"/>
      <c r="O51" s="3"/>
      <c r="P51" s="305"/>
      <c r="Q51" s="80"/>
    </row>
    <row r="52" spans="1:17" x14ac:dyDescent="0.2">
      <c r="A52" s="98"/>
      <c r="B52" s="3"/>
      <c r="C52" s="108"/>
      <c r="D52" s="36"/>
      <c r="E52" s="3"/>
      <c r="F52" s="3"/>
      <c r="G52" s="110"/>
      <c r="H52" s="3"/>
      <c r="I52" s="66"/>
      <c r="J52" s="67">
        <v>2486.9499999999998</v>
      </c>
      <c r="K52" s="3" t="s">
        <v>376</v>
      </c>
      <c r="L52" s="3"/>
      <c r="M52" s="3" t="s">
        <v>602</v>
      </c>
      <c r="N52" s="66"/>
      <c r="O52" s="3"/>
      <c r="P52" s="305"/>
      <c r="Q52" s="80"/>
    </row>
    <row r="53" spans="1:17" x14ac:dyDescent="0.2">
      <c r="A53" s="98" t="s">
        <v>246</v>
      </c>
      <c r="B53" s="3" t="s">
        <v>245</v>
      </c>
      <c r="C53" s="108" t="s">
        <v>244</v>
      </c>
      <c r="D53" s="36" t="s">
        <v>281</v>
      </c>
      <c r="E53" s="3" t="s">
        <v>274</v>
      </c>
      <c r="F53" s="3"/>
      <c r="G53" s="111">
        <v>12900</v>
      </c>
      <c r="H53" s="3" t="s">
        <v>238</v>
      </c>
      <c r="I53" s="66"/>
      <c r="J53" s="67">
        <v>12900</v>
      </c>
      <c r="K53" s="3" t="s">
        <v>247</v>
      </c>
      <c r="L53" s="3"/>
      <c r="M53" s="3" t="s">
        <v>248</v>
      </c>
      <c r="N53" s="66">
        <v>11481.61</v>
      </c>
      <c r="O53" s="66" t="s">
        <v>243</v>
      </c>
      <c r="P53" s="305"/>
      <c r="Q53" s="80"/>
    </row>
    <row r="54" spans="1:17" ht="15" thickBot="1" x14ac:dyDescent="0.25">
      <c r="A54" s="99"/>
      <c r="B54" s="84"/>
      <c r="C54" s="100"/>
      <c r="D54" s="83"/>
      <c r="E54" s="84"/>
      <c r="F54" s="84"/>
      <c r="G54" s="125"/>
      <c r="H54" s="84"/>
      <c r="I54" s="85"/>
      <c r="J54" s="85"/>
      <c r="K54" s="84"/>
      <c r="L54" s="84"/>
      <c r="M54" s="84"/>
      <c r="N54" s="85"/>
      <c r="O54" s="84"/>
      <c r="P54" s="343"/>
      <c r="Q54" s="86"/>
    </row>
    <row r="55" spans="1:17" ht="29.45" customHeight="1" thickBot="1" x14ac:dyDescent="0.25">
      <c r="A55" s="126"/>
      <c r="B55" s="127"/>
      <c r="C55" s="128"/>
      <c r="D55" s="129"/>
      <c r="E55" s="127"/>
      <c r="F55" s="127"/>
      <c r="G55" s="130"/>
      <c r="H55" s="127"/>
      <c r="I55" s="131"/>
      <c r="J55" s="131"/>
      <c r="K55" s="127"/>
      <c r="L55" s="127"/>
      <c r="M55" s="127"/>
      <c r="N55" s="131"/>
      <c r="O55" s="127"/>
      <c r="P55" s="346"/>
      <c r="Q55" s="132"/>
    </row>
    <row r="56" spans="1:17" x14ac:dyDescent="0.2">
      <c r="A56" s="212">
        <v>44532</v>
      </c>
      <c r="B56" s="119" t="s">
        <v>627</v>
      </c>
      <c r="C56" s="120" t="s">
        <v>259</v>
      </c>
      <c r="D56" s="121" t="s">
        <v>260</v>
      </c>
      <c r="E56" s="119" t="s">
        <v>427</v>
      </c>
      <c r="F56" s="271">
        <v>93465.14</v>
      </c>
      <c r="G56" s="122"/>
      <c r="H56" s="119" t="s">
        <v>261</v>
      </c>
      <c r="I56" s="272">
        <v>43465.14</v>
      </c>
      <c r="J56" s="123"/>
      <c r="K56" s="119" t="s">
        <v>601</v>
      </c>
      <c r="L56" s="119"/>
      <c r="M56" s="119" t="s">
        <v>604</v>
      </c>
      <c r="N56" s="123">
        <v>19000</v>
      </c>
      <c r="O56" s="119" t="s">
        <v>605</v>
      </c>
      <c r="P56" s="341"/>
      <c r="Q56" s="124"/>
    </row>
    <row r="57" spans="1:17" x14ac:dyDescent="0.2">
      <c r="A57" s="263"/>
      <c r="B57" s="3"/>
      <c r="C57" s="108"/>
      <c r="D57" s="36"/>
      <c r="E57" s="3"/>
      <c r="F57" s="3"/>
      <c r="G57" s="41"/>
      <c r="H57" s="3"/>
      <c r="I57" s="67"/>
      <c r="J57" s="66"/>
      <c r="K57" s="3" t="s">
        <v>606</v>
      </c>
      <c r="L57" s="3"/>
      <c r="M57" s="3" t="s">
        <v>603</v>
      </c>
      <c r="N57" s="66">
        <v>24371.66</v>
      </c>
      <c r="O57" s="66" t="s">
        <v>243</v>
      </c>
      <c r="P57" s="66"/>
      <c r="Q57" s="3"/>
    </row>
    <row r="58" spans="1:17" x14ac:dyDescent="0.2">
      <c r="A58" s="263"/>
      <c r="B58" s="3"/>
      <c r="C58" s="108"/>
      <c r="D58" s="36"/>
      <c r="E58" s="3"/>
      <c r="F58" s="3"/>
      <c r="G58" s="41"/>
      <c r="H58" s="3"/>
      <c r="I58" s="273">
        <v>35000</v>
      </c>
      <c r="J58" s="66"/>
      <c r="K58" s="3" t="s">
        <v>608</v>
      </c>
      <c r="L58" s="3"/>
      <c r="M58" s="3" t="s">
        <v>248</v>
      </c>
      <c r="N58" s="66">
        <v>34765.39</v>
      </c>
      <c r="O58" s="66" t="s">
        <v>176</v>
      </c>
      <c r="P58" s="66"/>
      <c r="Q58" s="3"/>
    </row>
    <row r="59" spans="1:17" x14ac:dyDescent="0.2">
      <c r="A59" s="263"/>
      <c r="B59" s="3"/>
      <c r="C59" s="108"/>
      <c r="D59" s="36"/>
      <c r="E59" s="3"/>
      <c r="F59" s="3"/>
      <c r="G59" s="41"/>
      <c r="H59" s="3"/>
      <c r="I59" s="297">
        <v>15000</v>
      </c>
      <c r="J59" s="66"/>
      <c r="K59" s="3" t="s">
        <v>609</v>
      </c>
      <c r="L59" s="3"/>
      <c r="M59" s="3" t="s">
        <v>610</v>
      </c>
      <c r="N59" s="66">
        <v>15099.32</v>
      </c>
      <c r="O59" s="66" t="s">
        <v>176</v>
      </c>
      <c r="P59" s="305"/>
      <c r="Q59" s="269"/>
    </row>
    <row r="60" spans="1:17" x14ac:dyDescent="0.2">
      <c r="A60" s="263"/>
      <c r="B60" s="3"/>
      <c r="C60" s="108"/>
      <c r="D60" s="36"/>
      <c r="E60" s="3"/>
      <c r="F60" s="3"/>
      <c r="G60" s="41"/>
      <c r="H60" s="3"/>
      <c r="I60" s="66"/>
      <c r="J60" s="66"/>
      <c r="K60" s="3"/>
      <c r="L60" s="3"/>
      <c r="M60" s="3"/>
      <c r="N60" s="66"/>
      <c r="O60" s="3"/>
      <c r="P60" s="305"/>
      <c r="Q60" s="269"/>
    </row>
    <row r="61" spans="1:17" x14ac:dyDescent="0.2">
      <c r="A61" s="263"/>
      <c r="B61" s="3"/>
      <c r="C61" s="108"/>
      <c r="D61" s="36"/>
      <c r="E61" s="3"/>
      <c r="F61" s="3"/>
      <c r="G61" s="41"/>
      <c r="H61" s="3"/>
      <c r="I61" s="66"/>
      <c r="J61" s="66"/>
      <c r="K61" s="3"/>
      <c r="L61" s="3"/>
      <c r="M61" s="3"/>
      <c r="N61" s="66"/>
      <c r="O61" s="3"/>
      <c r="P61" s="305"/>
      <c r="Q61" s="80"/>
    </row>
    <row r="62" spans="1:17" x14ac:dyDescent="0.2">
      <c r="A62" s="263"/>
      <c r="B62" s="3"/>
      <c r="C62" s="108"/>
      <c r="D62" s="36"/>
      <c r="E62" s="3"/>
      <c r="F62" s="3"/>
      <c r="G62" s="41"/>
      <c r="H62" s="3"/>
      <c r="I62" s="66"/>
      <c r="J62" s="66"/>
      <c r="K62" s="3"/>
      <c r="L62" s="3"/>
      <c r="M62" s="3"/>
      <c r="N62" s="66"/>
      <c r="O62" s="3"/>
      <c r="P62" s="305"/>
      <c r="Q62" s="80"/>
    </row>
    <row r="63" spans="1:17" x14ac:dyDescent="0.2">
      <c r="A63" s="98" t="s">
        <v>262</v>
      </c>
      <c r="B63" s="3" t="s">
        <v>263</v>
      </c>
      <c r="C63" s="108" t="s">
        <v>264</v>
      </c>
      <c r="D63" s="36" t="s">
        <v>260</v>
      </c>
      <c r="E63" s="3" t="s">
        <v>338</v>
      </c>
      <c r="F63" s="3"/>
      <c r="G63" s="116">
        <v>30207.41</v>
      </c>
      <c r="H63" s="3" t="s">
        <v>265</v>
      </c>
      <c r="I63" s="66"/>
      <c r="J63" s="67">
        <v>7207.41</v>
      </c>
      <c r="K63" s="3" t="s">
        <v>374</v>
      </c>
      <c r="L63" s="3"/>
      <c r="M63" s="3" t="s">
        <v>192</v>
      </c>
      <c r="N63" s="66"/>
      <c r="O63" s="3"/>
      <c r="P63" s="305"/>
      <c r="Q63" s="80"/>
    </row>
    <row r="64" spans="1:17" x14ac:dyDescent="0.2">
      <c r="A64" s="98"/>
      <c r="B64" s="3"/>
      <c r="C64" s="108"/>
      <c r="D64" s="36"/>
      <c r="E64" s="3"/>
      <c r="F64" s="3"/>
      <c r="G64" s="41"/>
      <c r="H64" s="3"/>
      <c r="I64" s="66"/>
      <c r="J64" s="67">
        <v>7000</v>
      </c>
      <c r="K64" s="3" t="s">
        <v>373</v>
      </c>
      <c r="L64" s="3"/>
      <c r="M64" s="3" t="s">
        <v>192</v>
      </c>
      <c r="N64" s="66"/>
      <c r="O64" s="3"/>
      <c r="P64" s="305"/>
      <c r="Q64" s="80"/>
    </row>
    <row r="65" spans="1:17" x14ac:dyDescent="0.2">
      <c r="A65" s="98"/>
      <c r="B65" s="3"/>
      <c r="C65" s="108"/>
      <c r="D65" s="36"/>
      <c r="E65" s="3"/>
      <c r="F65" s="3"/>
      <c r="G65" s="41"/>
      <c r="H65" s="3"/>
      <c r="I65" s="66"/>
      <c r="J65" s="67">
        <v>4600</v>
      </c>
      <c r="K65" s="3" t="s">
        <v>416</v>
      </c>
      <c r="L65" s="3"/>
      <c r="M65" s="3" t="s">
        <v>418</v>
      </c>
      <c r="N65" s="66"/>
      <c r="O65" s="3"/>
      <c r="P65" s="305"/>
      <c r="Q65" s="80"/>
    </row>
    <row r="66" spans="1:17" x14ac:dyDescent="0.2">
      <c r="A66" s="98"/>
      <c r="B66" s="3"/>
      <c r="C66" s="108"/>
      <c r="D66" s="36"/>
      <c r="E66" s="3"/>
      <c r="F66" s="3"/>
      <c r="G66" s="41"/>
      <c r="H66" s="3"/>
      <c r="I66" s="66"/>
      <c r="J66" s="67">
        <v>8400</v>
      </c>
      <c r="K66" s="3" t="s">
        <v>417</v>
      </c>
      <c r="L66" s="3"/>
      <c r="M66" s="3" t="s">
        <v>419</v>
      </c>
      <c r="N66" s="66"/>
      <c r="O66" s="3"/>
      <c r="P66" s="305"/>
      <c r="Q66" s="80"/>
    </row>
    <row r="67" spans="1:17" x14ac:dyDescent="0.2">
      <c r="A67" s="98"/>
      <c r="B67" s="3"/>
      <c r="C67" s="108"/>
      <c r="D67" s="36"/>
      <c r="E67" s="3"/>
      <c r="F67" s="3"/>
      <c r="G67" s="41"/>
      <c r="H67" s="3"/>
      <c r="I67" s="66"/>
      <c r="J67" s="67">
        <v>3000</v>
      </c>
      <c r="K67" s="3" t="s">
        <v>425</v>
      </c>
      <c r="L67" s="3"/>
      <c r="M67" s="3" t="s">
        <v>377</v>
      </c>
      <c r="N67" s="66"/>
      <c r="O67" s="3"/>
      <c r="P67" s="305"/>
      <c r="Q67" s="80"/>
    </row>
    <row r="68" spans="1:17" x14ac:dyDescent="0.2">
      <c r="A68" s="98" t="s">
        <v>742</v>
      </c>
      <c r="B68" s="3" t="s">
        <v>266</v>
      </c>
      <c r="C68" s="108" t="s">
        <v>359</v>
      </c>
      <c r="D68" s="36" t="s">
        <v>260</v>
      </c>
      <c r="E68" s="3" t="s">
        <v>140</v>
      </c>
      <c r="F68" s="3"/>
      <c r="G68" s="116">
        <v>12500</v>
      </c>
      <c r="H68" s="3" t="s">
        <v>261</v>
      </c>
      <c r="I68" s="66"/>
      <c r="J68" s="67">
        <v>12500</v>
      </c>
      <c r="K68" s="3" t="s">
        <v>267</v>
      </c>
      <c r="L68" s="3"/>
      <c r="M68" s="3" t="s">
        <v>626</v>
      </c>
      <c r="N68" s="66">
        <v>11110.67</v>
      </c>
      <c r="O68" s="66" t="s">
        <v>182</v>
      </c>
      <c r="P68" s="305"/>
      <c r="Q68" s="80"/>
    </row>
    <row r="69" spans="1:17" ht="15" thickBot="1" x14ac:dyDescent="0.25">
      <c r="A69" s="99"/>
      <c r="B69" s="84"/>
      <c r="C69" s="100"/>
      <c r="D69" s="83"/>
      <c r="E69" s="84"/>
      <c r="F69" s="84"/>
      <c r="G69" s="96"/>
      <c r="H69" s="84"/>
      <c r="I69" s="85"/>
      <c r="J69" s="85"/>
      <c r="K69" s="84"/>
      <c r="L69" s="84"/>
      <c r="M69" s="84"/>
      <c r="N69" s="85"/>
      <c r="O69" s="84"/>
      <c r="P69" s="343"/>
      <c r="Q69" s="86"/>
    </row>
    <row r="70" spans="1:17" ht="27" customHeight="1" thickBot="1" x14ac:dyDescent="0.25">
      <c r="A70" s="311"/>
      <c r="B70" s="91"/>
      <c r="C70" s="157"/>
      <c r="D70" s="158"/>
      <c r="E70" s="91"/>
      <c r="F70" s="91"/>
      <c r="G70" s="92"/>
      <c r="H70" s="91"/>
      <c r="I70" s="93"/>
      <c r="J70" s="93"/>
      <c r="K70" s="91"/>
      <c r="L70" s="91"/>
      <c r="M70" s="91"/>
      <c r="N70" s="93"/>
      <c r="O70" s="91"/>
      <c r="P70" s="345"/>
      <c r="Q70" s="245"/>
    </row>
    <row r="71" spans="1:17" x14ac:dyDescent="0.2">
      <c r="A71" s="212">
        <v>44502</v>
      </c>
      <c r="B71" s="76" t="s">
        <v>632</v>
      </c>
      <c r="C71" s="148" t="s">
        <v>331</v>
      </c>
      <c r="D71" s="75" t="s">
        <v>337</v>
      </c>
      <c r="E71" s="76" t="s">
        <v>333</v>
      </c>
      <c r="F71" s="255">
        <v>71900.350000000006</v>
      </c>
      <c r="G71" s="149"/>
      <c r="H71" s="76" t="s">
        <v>345</v>
      </c>
      <c r="I71" s="310">
        <v>20000</v>
      </c>
      <c r="J71" s="77"/>
      <c r="K71" s="76" t="s">
        <v>624</v>
      </c>
      <c r="L71" s="76"/>
      <c r="M71" s="76" t="s">
        <v>629</v>
      </c>
      <c r="N71" s="77">
        <v>20094.919999999998</v>
      </c>
      <c r="O71" s="76" t="s">
        <v>625</v>
      </c>
      <c r="P71" s="77"/>
      <c r="Q71" s="78"/>
    </row>
    <row r="72" spans="1:17" x14ac:dyDescent="0.2">
      <c r="A72" s="312"/>
      <c r="B72" s="3"/>
      <c r="C72" s="108"/>
      <c r="D72" s="36"/>
      <c r="E72" s="3"/>
      <c r="F72" s="3"/>
      <c r="G72" s="41"/>
      <c r="H72" s="3"/>
      <c r="I72" s="297">
        <v>21900.35</v>
      </c>
      <c r="J72" s="66"/>
      <c r="K72" s="3" t="s">
        <v>628</v>
      </c>
      <c r="L72" s="3"/>
      <c r="M72" s="3" t="s">
        <v>690</v>
      </c>
      <c r="N72" s="66">
        <v>10000</v>
      </c>
      <c r="O72" s="3" t="s">
        <v>193</v>
      </c>
      <c r="P72" s="66">
        <v>21885.35</v>
      </c>
      <c r="Q72" s="80" t="s">
        <v>648</v>
      </c>
    </row>
    <row r="73" spans="1:17" x14ac:dyDescent="0.2">
      <c r="A73" s="312"/>
      <c r="B73" s="3"/>
      <c r="C73" s="108"/>
      <c r="D73" s="36"/>
      <c r="E73" s="3"/>
      <c r="F73" s="3"/>
      <c r="G73" s="41"/>
      <c r="H73" s="3"/>
      <c r="I73" s="67"/>
      <c r="J73" s="66"/>
      <c r="K73" s="3" t="s">
        <v>630</v>
      </c>
      <c r="L73" s="3"/>
      <c r="M73" s="3" t="s">
        <v>631</v>
      </c>
      <c r="N73" s="66">
        <v>12258.48</v>
      </c>
      <c r="O73" s="3" t="s">
        <v>193</v>
      </c>
      <c r="P73" s="66"/>
      <c r="Q73" s="80"/>
    </row>
    <row r="74" spans="1:17" x14ac:dyDescent="0.2">
      <c r="A74" s="312"/>
      <c r="B74" s="3"/>
      <c r="C74" s="108"/>
      <c r="D74" s="36"/>
      <c r="E74" s="3"/>
      <c r="F74" s="3"/>
      <c r="G74" s="41"/>
      <c r="H74" s="3"/>
      <c r="I74" s="297">
        <v>30000</v>
      </c>
      <c r="J74" s="66"/>
      <c r="K74" s="3" t="s">
        <v>646</v>
      </c>
      <c r="L74" s="3"/>
      <c r="M74" s="3" t="s">
        <v>688</v>
      </c>
      <c r="N74" s="66">
        <v>18000</v>
      </c>
      <c r="O74" s="3" t="s">
        <v>193</v>
      </c>
      <c r="P74" s="66">
        <v>29985</v>
      </c>
      <c r="Q74" s="80" t="s">
        <v>648</v>
      </c>
    </row>
    <row r="75" spans="1:17" x14ac:dyDescent="0.2">
      <c r="A75" s="312"/>
      <c r="B75" s="3"/>
      <c r="C75" s="108"/>
      <c r="D75" s="36"/>
      <c r="E75" s="3"/>
      <c r="F75" s="3"/>
      <c r="G75" s="41"/>
      <c r="H75" s="3"/>
      <c r="I75" s="66"/>
      <c r="J75" s="66"/>
      <c r="K75" s="3" t="s">
        <v>646</v>
      </c>
      <c r="L75" s="3"/>
      <c r="M75" s="3" t="s">
        <v>631</v>
      </c>
      <c r="N75" s="66">
        <v>12000</v>
      </c>
      <c r="O75" s="66" t="s">
        <v>193</v>
      </c>
      <c r="P75" s="66"/>
      <c r="Q75" s="80"/>
    </row>
    <row r="76" spans="1:17" x14ac:dyDescent="0.2">
      <c r="A76" s="312"/>
      <c r="B76" s="3"/>
      <c r="C76" s="108"/>
      <c r="D76" s="36"/>
      <c r="E76" s="3"/>
      <c r="F76" s="3"/>
      <c r="G76" s="41"/>
      <c r="H76" s="3"/>
      <c r="I76" s="66"/>
      <c r="J76" s="66"/>
      <c r="K76" s="3" t="s">
        <v>646</v>
      </c>
      <c r="L76" s="3"/>
      <c r="M76" s="3" t="s">
        <v>579</v>
      </c>
      <c r="N76" s="66">
        <v>583.23</v>
      </c>
      <c r="O76" s="66" t="s">
        <v>176</v>
      </c>
      <c r="P76" s="66"/>
      <c r="Q76" s="80"/>
    </row>
    <row r="77" spans="1:17" x14ac:dyDescent="0.2">
      <c r="A77" s="312"/>
      <c r="B77" s="3"/>
      <c r="C77" s="108"/>
      <c r="D77" s="36"/>
      <c r="E77" s="3"/>
      <c r="F77" s="3"/>
      <c r="G77" s="41"/>
      <c r="H77" s="3"/>
      <c r="I77" s="66"/>
      <c r="J77" s="66"/>
      <c r="K77" s="3"/>
      <c r="L77" s="3"/>
      <c r="M77" s="3"/>
      <c r="N77" s="66"/>
      <c r="O77" s="66" t="s">
        <v>176</v>
      </c>
      <c r="P77" s="66"/>
      <c r="Q77" s="80"/>
    </row>
    <row r="78" spans="1:17" x14ac:dyDescent="0.2">
      <c r="A78" s="312"/>
      <c r="B78" s="3"/>
      <c r="C78" s="108"/>
      <c r="D78" s="36"/>
      <c r="E78" s="3"/>
      <c r="F78" s="3"/>
      <c r="G78" s="41"/>
      <c r="H78" s="3"/>
      <c r="I78" s="66"/>
      <c r="J78" s="66"/>
      <c r="K78" s="3"/>
      <c r="L78" s="3"/>
      <c r="M78" s="3"/>
      <c r="N78" s="66"/>
      <c r="O78" s="66" t="s">
        <v>176</v>
      </c>
      <c r="P78" s="66"/>
      <c r="Q78" s="80"/>
    </row>
    <row r="79" spans="1:17" x14ac:dyDescent="0.2">
      <c r="A79" s="98" t="s">
        <v>334</v>
      </c>
      <c r="B79" s="3" t="s">
        <v>335</v>
      </c>
      <c r="C79" s="108" t="s">
        <v>336</v>
      </c>
      <c r="D79" s="36" t="s">
        <v>337</v>
      </c>
      <c r="E79" s="3" t="s">
        <v>339</v>
      </c>
      <c r="F79" s="3"/>
      <c r="G79" s="116">
        <v>18170.36</v>
      </c>
      <c r="H79" s="3" t="s">
        <v>340</v>
      </c>
      <c r="I79" s="66"/>
      <c r="J79" s="67">
        <v>18170.36</v>
      </c>
      <c r="K79" s="3" t="s">
        <v>525</v>
      </c>
      <c r="L79" s="3"/>
      <c r="M79" s="3" t="s">
        <v>192</v>
      </c>
      <c r="N79" s="66"/>
      <c r="O79" s="66" t="s">
        <v>176</v>
      </c>
      <c r="P79" s="66"/>
      <c r="Q79" s="80"/>
    </row>
    <row r="80" spans="1:17" x14ac:dyDescent="0.2">
      <c r="A80" s="98" t="s">
        <v>341</v>
      </c>
      <c r="B80" s="3" t="s">
        <v>342</v>
      </c>
      <c r="C80" s="108" t="s">
        <v>336</v>
      </c>
      <c r="D80" s="36" t="s">
        <v>337</v>
      </c>
      <c r="E80" s="3" t="s">
        <v>343</v>
      </c>
      <c r="F80" s="3"/>
      <c r="G80" s="116">
        <v>3512.31</v>
      </c>
      <c r="H80" s="3" t="s">
        <v>340</v>
      </c>
      <c r="I80" s="66"/>
      <c r="J80" s="67">
        <v>3512.31</v>
      </c>
      <c r="K80" s="3" t="s">
        <v>525</v>
      </c>
      <c r="L80" s="3"/>
      <c r="M80" s="3" t="s">
        <v>418</v>
      </c>
      <c r="N80" s="66"/>
      <c r="O80" s="66" t="s">
        <v>176</v>
      </c>
      <c r="P80" s="66"/>
      <c r="Q80" s="80"/>
    </row>
    <row r="81" spans="1:17" x14ac:dyDescent="0.2">
      <c r="A81" s="98" t="s">
        <v>351</v>
      </c>
      <c r="B81" s="3" t="s">
        <v>350</v>
      </c>
      <c r="C81" s="108" t="s">
        <v>349</v>
      </c>
      <c r="D81" s="36" t="s">
        <v>337</v>
      </c>
      <c r="E81" s="3" t="s">
        <v>344</v>
      </c>
      <c r="F81" s="3"/>
      <c r="G81" s="116">
        <v>13800</v>
      </c>
      <c r="H81" s="3" t="s">
        <v>346</v>
      </c>
      <c r="I81" s="66"/>
      <c r="J81" s="67">
        <v>13800</v>
      </c>
      <c r="K81" s="3" t="s">
        <v>347</v>
      </c>
      <c r="L81" s="3"/>
      <c r="M81" s="3" t="s">
        <v>348</v>
      </c>
      <c r="N81" s="66">
        <v>12337.19</v>
      </c>
      <c r="O81" s="66" t="s">
        <v>176</v>
      </c>
      <c r="P81" s="66"/>
      <c r="Q81" s="80"/>
    </row>
    <row r="82" spans="1:17" x14ac:dyDescent="0.2">
      <c r="A82" s="98"/>
      <c r="B82" s="3"/>
      <c r="C82" s="34"/>
      <c r="D82" s="36"/>
      <c r="E82" s="3"/>
      <c r="F82" s="3"/>
      <c r="G82" s="41"/>
      <c r="H82" s="3"/>
      <c r="I82" s="66"/>
      <c r="J82" s="66"/>
      <c r="K82" s="3"/>
      <c r="L82" s="3"/>
      <c r="M82" s="3"/>
      <c r="N82" s="66"/>
      <c r="O82" s="66" t="s">
        <v>176</v>
      </c>
      <c r="P82" s="66"/>
      <c r="Q82" s="80"/>
    </row>
    <row r="83" spans="1:17" ht="15" thickBot="1" x14ac:dyDescent="0.25">
      <c r="A83" s="99"/>
      <c r="B83" s="84"/>
      <c r="C83" s="100"/>
      <c r="D83" s="83"/>
      <c r="E83" s="84"/>
      <c r="F83" s="84"/>
      <c r="G83" s="96"/>
      <c r="H83" s="84"/>
      <c r="I83" s="85"/>
      <c r="J83" s="85"/>
      <c r="K83" s="84"/>
      <c r="L83" s="84"/>
      <c r="M83" s="84"/>
      <c r="N83" s="85"/>
      <c r="O83" s="85"/>
      <c r="P83" s="85"/>
      <c r="Q83" s="86"/>
    </row>
    <row r="84" spans="1:17" ht="18" customHeight="1" thickBot="1" x14ac:dyDescent="0.25">
      <c r="A84" s="91"/>
      <c r="B84" s="91"/>
      <c r="C84" s="157"/>
      <c r="D84" s="158"/>
      <c r="E84" s="91"/>
      <c r="F84" s="91"/>
      <c r="G84" s="92"/>
      <c r="H84" s="91"/>
      <c r="I84" s="93"/>
      <c r="J84" s="93"/>
      <c r="K84" s="91"/>
      <c r="L84" s="91"/>
      <c r="M84" s="91"/>
      <c r="N84" s="93"/>
      <c r="O84" s="91"/>
      <c r="P84" s="93"/>
      <c r="Q84" s="91"/>
    </row>
    <row r="85" spans="1:17" x14ac:dyDescent="0.2">
      <c r="A85" s="198" t="s">
        <v>378</v>
      </c>
      <c r="B85" s="76" t="s">
        <v>710</v>
      </c>
      <c r="C85" s="148" t="s">
        <v>379</v>
      </c>
      <c r="D85" s="75" t="s">
        <v>380</v>
      </c>
      <c r="E85" s="76" t="s">
        <v>333</v>
      </c>
      <c r="F85" s="255">
        <v>109688.44</v>
      </c>
      <c r="G85" s="109"/>
      <c r="H85" s="76" t="s">
        <v>345</v>
      </c>
      <c r="I85" s="348">
        <v>49688.44</v>
      </c>
      <c r="J85" s="77"/>
      <c r="K85" s="76" t="s">
        <v>685</v>
      </c>
      <c r="L85" s="76"/>
      <c r="M85" s="76" t="s">
        <v>691</v>
      </c>
      <c r="N85" s="77">
        <v>10000</v>
      </c>
      <c r="O85" s="76" t="s">
        <v>687</v>
      </c>
      <c r="P85" s="344">
        <v>49673.440000000002</v>
      </c>
      <c r="Q85" s="80" t="s">
        <v>648</v>
      </c>
    </row>
    <row r="86" spans="1:17" x14ac:dyDescent="0.2">
      <c r="A86" s="298"/>
      <c r="B86" s="71"/>
      <c r="C86" s="147"/>
      <c r="D86" s="95"/>
      <c r="E86" s="71"/>
      <c r="F86" s="71"/>
      <c r="G86" s="264"/>
      <c r="H86" s="71"/>
      <c r="I86" s="152"/>
      <c r="J86" s="73"/>
      <c r="K86" s="71" t="s">
        <v>685</v>
      </c>
      <c r="L86" s="71"/>
      <c r="M86" s="71" t="s">
        <v>689</v>
      </c>
      <c r="N86" s="73">
        <v>20000</v>
      </c>
      <c r="O86" s="66" t="s">
        <v>686</v>
      </c>
      <c r="P86" s="306"/>
      <c r="Q86" s="151"/>
    </row>
    <row r="87" spans="1:17" x14ac:dyDescent="0.2">
      <c r="A87" s="298"/>
      <c r="B87" s="71"/>
      <c r="C87" s="147"/>
      <c r="D87" s="95"/>
      <c r="E87" s="71"/>
      <c r="F87" s="71"/>
      <c r="G87" s="264"/>
      <c r="H87" s="71"/>
      <c r="I87" s="152"/>
      <c r="J87" s="73"/>
      <c r="K87" s="71" t="s">
        <v>685</v>
      </c>
      <c r="L87" s="71"/>
      <c r="M87" s="3" t="s">
        <v>579</v>
      </c>
      <c r="N87" s="73">
        <v>20843.68</v>
      </c>
      <c r="O87" s="66" t="s">
        <v>176</v>
      </c>
      <c r="P87" s="306"/>
      <c r="Q87" s="151"/>
    </row>
    <row r="88" spans="1:17" x14ac:dyDescent="0.2">
      <c r="A88" s="298"/>
      <c r="B88" s="71"/>
      <c r="C88" s="147"/>
      <c r="D88" s="95"/>
      <c r="E88" s="71"/>
      <c r="F88" s="71"/>
      <c r="G88" s="264"/>
      <c r="H88" s="71"/>
      <c r="I88" s="349">
        <v>25000</v>
      </c>
      <c r="J88" s="73"/>
      <c r="K88" s="71" t="s">
        <v>703</v>
      </c>
      <c r="L88" s="71"/>
      <c r="M88" s="3" t="s">
        <v>559</v>
      </c>
      <c r="N88" s="66">
        <v>6000</v>
      </c>
      <c r="O88" s="3" t="s">
        <v>193</v>
      </c>
      <c r="P88" s="306">
        <v>24985</v>
      </c>
      <c r="Q88" s="151" t="s">
        <v>705</v>
      </c>
    </row>
    <row r="89" spans="1:17" x14ac:dyDescent="0.2">
      <c r="A89" s="298"/>
      <c r="B89" s="71"/>
      <c r="C89" s="147"/>
      <c r="D89" s="95"/>
      <c r="E89" s="71"/>
      <c r="F89" s="71"/>
      <c r="G89" s="264"/>
      <c r="H89" s="71"/>
      <c r="I89" s="152"/>
      <c r="J89" s="73"/>
      <c r="K89" s="71" t="s">
        <v>703</v>
      </c>
      <c r="L89" s="71"/>
      <c r="M89" s="3" t="s">
        <v>704</v>
      </c>
      <c r="N89" s="66">
        <v>2500</v>
      </c>
      <c r="O89" s="3" t="s">
        <v>193</v>
      </c>
      <c r="P89" s="306"/>
      <c r="Q89" s="151"/>
    </row>
    <row r="90" spans="1:17" x14ac:dyDescent="0.2">
      <c r="A90" s="298"/>
      <c r="B90" s="71"/>
      <c r="C90" s="147"/>
      <c r="D90" s="95"/>
      <c r="E90" s="71"/>
      <c r="F90" s="71"/>
      <c r="G90" s="264"/>
      <c r="H90" s="71"/>
      <c r="I90" s="152"/>
      <c r="J90" s="73"/>
      <c r="K90" s="71" t="s">
        <v>703</v>
      </c>
      <c r="L90" s="71"/>
      <c r="M90" s="3" t="s">
        <v>579</v>
      </c>
      <c r="N90" s="73">
        <v>9500</v>
      </c>
      <c r="O90" s="66" t="s">
        <v>176</v>
      </c>
      <c r="P90" s="306"/>
      <c r="Q90" s="151"/>
    </row>
    <row r="91" spans="1:17" x14ac:dyDescent="0.2">
      <c r="A91" s="298"/>
      <c r="B91" s="71"/>
      <c r="C91" s="147"/>
      <c r="D91" s="95"/>
      <c r="E91" s="71"/>
      <c r="F91" s="71"/>
      <c r="G91" s="264"/>
      <c r="H91" s="71"/>
      <c r="I91" s="152"/>
      <c r="J91" s="73"/>
      <c r="K91" s="71" t="s">
        <v>703</v>
      </c>
      <c r="L91" s="71"/>
      <c r="M91" s="70" t="s">
        <v>579</v>
      </c>
      <c r="N91" s="93">
        <v>7494.34</v>
      </c>
      <c r="O91" s="173" t="s">
        <v>176</v>
      </c>
      <c r="P91" s="306"/>
      <c r="Q91" s="151"/>
    </row>
    <row r="92" spans="1:17" x14ac:dyDescent="0.2">
      <c r="A92" s="298"/>
      <c r="B92" s="71"/>
      <c r="C92" s="147"/>
      <c r="D92" s="95"/>
      <c r="E92" s="71"/>
      <c r="F92" s="71"/>
      <c r="G92" s="264"/>
      <c r="H92" s="71"/>
      <c r="I92" s="349">
        <v>35000</v>
      </c>
      <c r="J92" s="73"/>
      <c r="K92" s="71" t="s">
        <v>709</v>
      </c>
      <c r="L92" s="71"/>
      <c r="M92" s="3" t="s">
        <v>728</v>
      </c>
      <c r="N92" s="66">
        <v>9000</v>
      </c>
      <c r="O92" s="3" t="s">
        <v>687</v>
      </c>
      <c r="P92" s="306">
        <v>34985</v>
      </c>
      <c r="Q92" s="151" t="s">
        <v>636</v>
      </c>
    </row>
    <row r="93" spans="1:17" x14ac:dyDescent="0.2">
      <c r="A93" s="298"/>
      <c r="B93" s="71"/>
      <c r="C93" s="147"/>
      <c r="D93" s="95"/>
      <c r="E93" s="71"/>
      <c r="F93" s="71"/>
      <c r="G93" s="264"/>
      <c r="H93" s="71"/>
      <c r="I93" s="73"/>
      <c r="J93" s="73"/>
      <c r="K93" s="71" t="s">
        <v>709</v>
      </c>
      <c r="L93" s="71"/>
      <c r="M93" s="3" t="s">
        <v>579</v>
      </c>
      <c r="N93" s="73">
        <v>26013.74</v>
      </c>
      <c r="O93" s="66" t="s">
        <v>176</v>
      </c>
      <c r="P93" s="306"/>
      <c r="Q93" s="151"/>
    </row>
    <row r="94" spans="1:17" x14ac:dyDescent="0.2">
      <c r="A94" s="298"/>
      <c r="B94" s="71"/>
      <c r="C94" s="147"/>
      <c r="D94" s="95"/>
      <c r="E94" s="71"/>
      <c r="F94" s="71"/>
      <c r="G94" s="264"/>
      <c r="H94" s="71"/>
      <c r="I94" s="73"/>
      <c r="J94" s="73"/>
      <c r="K94" s="71"/>
      <c r="L94" s="71"/>
      <c r="M94" s="71"/>
      <c r="N94" s="73"/>
      <c r="O94" s="71"/>
      <c r="P94" s="306"/>
      <c r="Q94" s="151"/>
    </row>
    <row r="95" spans="1:17" x14ac:dyDescent="0.2">
      <c r="A95" s="98" t="s">
        <v>381</v>
      </c>
      <c r="B95" s="3" t="s">
        <v>382</v>
      </c>
      <c r="C95" s="108" t="s">
        <v>264</v>
      </c>
      <c r="D95" s="36" t="s">
        <v>380</v>
      </c>
      <c r="E95" s="3" t="s">
        <v>383</v>
      </c>
      <c r="F95" s="3"/>
      <c r="G95" s="111">
        <v>27931.06</v>
      </c>
      <c r="H95" s="3" t="s">
        <v>384</v>
      </c>
      <c r="I95" s="66"/>
      <c r="J95" s="67">
        <v>7931.06</v>
      </c>
      <c r="K95" s="3" t="s">
        <v>476</v>
      </c>
      <c r="L95" s="3"/>
      <c r="M95" s="3" t="s">
        <v>477</v>
      </c>
      <c r="N95" s="66"/>
      <c r="O95" s="3"/>
      <c r="P95" s="305"/>
      <c r="Q95" s="80"/>
    </row>
    <row r="96" spans="1:17" x14ac:dyDescent="0.2">
      <c r="A96" s="98"/>
      <c r="B96" s="3"/>
      <c r="C96" s="108"/>
      <c r="D96" s="36"/>
      <c r="E96" s="3"/>
      <c r="F96" s="3"/>
      <c r="G96" s="110"/>
      <c r="H96" s="3"/>
      <c r="I96" s="66"/>
      <c r="J96" s="67">
        <v>5300</v>
      </c>
      <c r="K96" s="3" t="s">
        <v>478</v>
      </c>
      <c r="L96" s="3"/>
      <c r="M96" s="3" t="s">
        <v>479</v>
      </c>
      <c r="N96" s="66"/>
      <c r="O96" s="3"/>
      <c r="P96" s="305"/>
      <c r="Q96" s="80"/>
    </row>
    <row r="97" spans="1:17" x14ac:dyDescent="0.2">
      <c r="A97" s="98"/>
      <c r="B97" s="3"/>
      <c r="C97" s="108"/>
      <c r="D97" s="36"/>
      <c r="E97" s="3"/>
      <c r="F97" s="3"/>
      <c r="G97" s="110"/>
      <c r="H97" s="3"/>
      <c r="I97" s="66"/>
      <c r="J97" s="67">
        <v>6700</v>
      </c>
      <c r="K97" s="3" t="s">
        <v>478</v>
      </c>
      <c r="L97" s="3"/>
      <c r="M97" s="3" t="s">
        <v>480</v>
      </c>
      <c r="N97" s="66"/>
      <c r="O97" s="3"/>
      <c r="P97" s="305"/>
      <c r="Q97" s="80"/>
    </row>
    <row r="98" spans="1:17" x14ac:dyDescent="0.2">
      <c r="A98" s="98"/>
      <c r="B98" s="3"/>
      <c r="C98" s="108"/>
      <c r="D98" s="36"/>
      <c r="E98" s="3"/>
      <c r="F98" s="3"/>
      <c r="G98" s="110"/>
      <c r="H98" s="3"/>
      <c r="I98" s="66"/>
      <c r="J98" s="67">
        <v>8000</v>
      </c>
      <c r="K98" s="3" t="s">
        <v>481</v>
      </c>
      <c r="L98" s="3"/>
      <c r="M98" s="3" t="s">
        <v>192</v>
      </c>
      <c r="N98" s="66"/>
      <c r="O98" s="3"/>
      <c r="P98" s="305"/>
      <c r="Q98" s="80"/>
    </row>
    <row r="99" spans="1:17" x14ac:dyDescent="0.2">
      <c r="A99" s="98"/>
      <c r="B99" s="3"/>
      <c r="C99" s="108"/>
      <c r="D99" s="36"/>
      <c r="E99" s="3"/>
      <c r="F99" s="3"/>
      <c r="G99" s="110"/>
      <c r="H99" s="3"/>
      <c r="I99" s="66"/>
      <c r="J99" s="66"/>
      <c r="K99" s="3"/>
      <c r="L99" s="3"/>
      <c r="M99" s="3"/>
      <c r="N99" s="66"/>
      <c r="O99" s="3"/>
      <c r="P99" s="305"/>
      <c r="Q99" s="80"/>
    </row>
    <row r="100" spans="1:17" x14ac:dyDescent="0.2">
      <c r="A100" s="98" t="s">
        <v>381</v>
      </c>
      <c r="B100" s="3" t="s">
        <v>385</v>
      </c>
      <c r="C100" s="177" t="s">
        <v>406</v>
      </c>
      <c r="D100" s="36" t="s">
        <v>380</v>
      </c>
      <c r="E100" s="159" t="s">
        <v>386</v>
      </c>
      <c r="F100" s="159"/>
      <c r="G100" s="111">
        <v>3344.65</v>
      </c>
      <c r="H100" s="3" t="s">
        <v>384</v>
      </c>
      <c r="I100" s="66"/>
      <c r="J100" s="67">
        <v>3344.65</v>
      </c>
      <c r="K100" s="3" t="s">
        <v>441</v>
      </c>
      <c r="L100" s="3"/>
      <c r="M100" s="3" t="s">
        <v>442</v>
      </c>
      <c r="N100" s="66"/>
      <c r="O100" s="3"/>
      <c r="P100" s="305"/>
      <c r="Q100" s="80"/>
    </row>
    <row r="101" spans="1:17" x14ac:dyDescent="0.2">
      <c r="A101" s="98" t="s">
        <v>387</v>
      </c>
      <c r="B101" s="3" t="s">
        <v>433</v>
      </c>
      <c r="C101" s="108" t="s">
        <v>743</v>
      </c>
      <c r="D101" s="36" t="s">
        <v>380</v>
      </c>
      <c r="E101" s="3" t="s">
        <v>389</v>
      </c>
      <c r="F101" s="3"/>
      <c r="G101" s="111">
        <v>13687</v>
      </c>
      <c r="H101" s="3" t="s">
        <v>345</v>
      </c>
      <c r="I101" s="66"/>
      <c r="J101" s="67">
        <v>13687</v>
      </c>
      <c r="K101" s="3" t="s">
        <v>432</v>
      </c>
      <c r="L101" s="3"/>
      <c r="M101" s="71" t="s">
        <v>727</v>
      </c>
      <c r="N101" s="66">
        <v>2188.42</v>
      </c>
      <c r="O101" s="66" t="s">
        <v>176</v>
      </c>
      <c r="P101" s="305"/>
      <c r="Q101" s="80"/>
    </row>
    <row r="102" spans="1:17" x14ac:dyDescent="0.2">
      <c r="A102" s="98"/>
      <c r="B102" s="3"/>
      <c r="C102" s="34"/>
      <c r="D102" s="36" t="s">
        <v>380</v>
      </c>
      <c r="E102" s="3" t="s">
        <v>389</v>
      </c>
      <c r="F102" s="3"/>
      <c r="G102" s="111">
        <v>313</v>
      </c>
      <c r="H102" s="3" t="s">
        <v>345</v>
      </c>
      <c r="I102" s="66"/>
      <c r="J102" s="67">
        <v>313</v>
      </c>
      <c r="K102" s="3" t="s">
        <v>432</v>
      </c>
      <c r="L102" s="3"/>
      <c r="M102" s="71" t="s">
        <v>393</v>
      </c>
      <c r="N102" s="66">
        <v>3138.2</v>
      </c>
      <c r="O102" s="66" t="s">
        <v>176</v>
      </c>
      <c r="P102" s="305"/>
      <c r="Q102" s="80"/>
    </row>
    <row r="103" spans="1:17" x14ac:dyDescent="0.2">
      <c r="A103" s="98"/>
      <c r="B103" s="3"/>
      <c r="C103" s="34"/>
      <c r="D103" s="36"/>
      <c r="E103" s="3"/>
      <c r="F103" s="3"/>
      <c r="G103" s="110"/>
      <c r="H103" s="3"/>
      <c r="I103" s="66"/>
      <c r="J103" s="66"/>
      <c r="K103" s="3" t="s">
        <v>432</v>
      </c>
      <c r="L103" s="3"/>
      <c r="M103" s="71" t="s">
        <v>730</v>
      </c>
      <c r="N103" s="66">
        <v>7200</v>
      </c>
      <c r="O103" s="66" t="s">
        <v>176</v>
      </c>
      <c r="P103" s="305"/>
      <c r="Q103" s="80"/>
    </row>
    <row r="104" spans="1:17" x14ac:dyDescent="0.2">
      <c r="A104" s="163"/>
      <c r="B104" s="70"/>
      <c r="C104" s="226" t="s">
        <v>394</v>
      </c>
      <c r="D104" s="227"/>
      <c r="E104" s="70" t="s">
        <v>390</v>
      </c>
      <c r="F104" s="70"/>
      <c r="G104" s="164">
        <v>1780.52</v>
      </c>
      <c r="H104" s="70" t="s">
        <v>384</v>
      </c>
      <c r="I104" s="173"/>
      <c r="J104" s="113">
        <v>1780.52</v>
      </c>
      <c r="K104" s="70" t="s">
        <v>391</v>
      </c>
      <c r="L104" s="70"/>
      <c r="M104" s="70" t="s">
        <v>392</v>
      </c>
      <c r="N104" s="173"/>
      <c r="O104" s="70"/>
      <c r="P104" s="342"/>
      <c r="Q104" s="114"/>
    </row>
    <row r="105" spans="1:17" ht="15" thickBot="1" x14ac:dyDescent="0.25">
      <c r="A105" s="99"/>
      <c r="B105" s="84"/>
      <c r="C105" s="160"/>
      <c r="D105" s="83"/>
      <c r="E105" s="84"/>
      <c r="F105" s="84"/>
      <c r="G105" s="125"/>
      <c r="H105" s="84"/>
      <c r="I105" s="85"/>
      <c r="J105" s="85"/>
      <c r="K105" s="84"/>
      <c r="L105" s="84"/>
      <c r="M105" s="84"/>
      <c r="N105" s="85"/>
      <c r="O105" s="84"/>
      <c r="P105" s="343"/>
      <c r="Q105" s="86"/>
    </row>
    <row r="106" spans="1:17" ht="30" customHeight="1" thickBot="1" x14ac:dyDescent="0.25">
      <c r="A106" s="91"/>
      <c r="B106" s="91"/>
      <c r="C106" s="162"/>
      <c r="D106" s="158"/>
      <c r="E106" s="91"/>
      <c r="F106" s="91"/>
      <c r="G106" s="91"/>
      <c r="H106" s="91"/>
      <c r="I106" s="93"/>
      <c r="J106" s="91"/>
      <c r="K106" s="91"/>
      <c r="L106" s="91"/>
      <c r="M106" s="91"/>
      <c r="N106" s="93"/>
      <c r="O106" s="91"/>
      <c r="P106" s="93"/>
      <c r="Q106" s="91"/>
    </row>
    <row r="107" spans="1:17" x14ac:dyDescent="0.2">
      <c r="A107" s="198" t="s">
        <v>405</v>
      </c>
      <c r="B107" s="76" t="s">
        <v>741</v>
      </c>
      <c r="C107" s="148" t="s">
        <v>395</v>
      </c>
      <c r="D107" s="75" t="s">
        <v>396</v>
      </c>
      <c r="E107" s="76" t="s">
        <v>404</v>
      </c>
      <c r="F107" s="255">
        <v>108134.93</v>
      </c>
      <c r="G107" s="172"/>
      <c r="H107" s="76" t="s">
        <v>403</v>
      </c>
      <c r="I107" s="354">
        <v>28134.93</v>
      </c>
      <c r="J107" s="77"/>
      <c r="K107" s="76" t="s">
        <v>725</v>
      </c>
      <c r="L107" s="76"/>
      <c r="M107" s="76" t="s">
        <v>734</v>
      </c>
      <c r="N107" s="77">
        <v>6652.47</v>
      </c>
      <c r="O107" s="76" t="s">
        <v>726</v>
      </c>
      <c r="P107" s="344">
        <v>28119.93</v>
      </c>
      <c r="Q107" s="78" t="s">
        <v>744</v>
      </c>
    </row>
    <row r="108" spans="1:17" x14ac:dyDescent="0.2">
      <c r="A108" s="298"/>
      <c r="B108" s="71"/>
      <c r="C108" s="147"/>
      <c r="D108" s="95"/>
      <c r="E108" s="71"/>
      <c r="F108" s="71"/>
      <c r="G108" s="168"/>
      <c r="H108" s="71"/>
      <c r="I108" s="152"/>
      <c r="J108" s="73"/>
      <c r="K108" s="71"/>
      <c r="L108" s="71"/>
      <c r="M108" s="71" t="s">
        <v>729</v>
      </c>
      <c r="N108" s="73">
        <v>11800</v>
      </c>
      <c r="O108" s="71" t="s">
        <v>726</v>
      </c>
      <c r="P108" s="306"/>
      <c r="Q108" s="151"/>
    </row>
    <row r="109" spans="1:17" x14ac:dyDescent="0.2">
      <c r="A109" s="298"/>
      <c r="B109" s="71"/>
      <c r="C109" s="147"/>
      <c r="D109" s="95"/>
      <c r="E109" s="71"/>
      <c r="F109" s="71"/>
      <c r="G109" s="168"/>
      <c r="H109" s="71"/>
      <c r="I109" s="152"/>
      <c r="J109" s="73"/>
      <c r="K109" s="71"/>
      <c r="L109" s="71"/>
      <c r="M109" s="71" t="s">
        <v>731</v>
      </c>
      <c r="N109" s="73">
        <v>9000</v>
      </c>
      <c r="O109" s="71" t="s">
        <v>726</v>
      </c>
      <c r="P109" s="306"/>
      <c r="Q109" s="151"/>
    </row>
    <row r="110" spans="1:17" x14ac:dyDescent="0.2">
      <c r="A110" s="298"/>
      <c r="B110" s="71"/>
      <c r="C110" s="147"/>
      <c r="D110" s="95"/>
      <c r="E110" s="71"/>
      <c r="F110" s="71"/>
      <c r="G110" s="168"/>
      <c r="H110" s="71"/>
      <c r="I110" s="355">
        <v>50000</v>
      </c>
      <c r="J110" s="73"/>
      <c r="K110" s="71" t="s">
        <v>732</v>
      </c>
      <c r="L110" s="71"/>
      <c r="M110" s="71" t="s">
        <v>735</v>
      </c>
      <c r="N110" s="73">
        <v>48388.02</v>
      </c>
      <c r="O110" s="71" t="s">
        <v>726</v>
      </c>
      <c r="P110" s="306">
        <v>49985</v>
      </c>
      <c r="Q110" s="151" t="s">
        <v>744</v>
      </c>
    </row>
    <row r="111" spans="1:17" x14ac:dyDescent="0.2">
      <c r="A111" s="298"/>
      <c r="B111" s="71"/>
      <c r="C111" s="147"/>
      <c r="D111" s="95"/>
      <c r="E111" s="71"/>
      <c r="F111" s="71"/>
      <c r="G111" s="168"/>
      <c r="H111" s="71"/>
      <c r="I111" s="355">
        <v>30000</v>
      </c>
      <c r="J111" s="73"/>
      <c r="K111" s="71" t="s">
        <v>733</v>
      </c>
      <c r="L111" s="71"/>
      <c r="M111" s="71" t="s">
        <v>736</v>
      </c>
      <c r="N111" s="73">
        <v>6002.27</v>
      </c>
      <c r="O111" s="71" t="s">
        <v>726</v>
      </c>
      <c r="P111" s="306">
        <v>29985</v>
      </c>
      <c r="Q111" s="151" t="s">
        <v>744</v>
      </c>
    </row>
    <row r="112" spans="1:17" x14ac:dyDescent="0.2">
      <c r="A112" s="298"/>
      <c r="B112" s="71"/>
      <c r="C112" s="147"/>
      <c r="D112" s="95"/>
      <c r="E112" s="71"/>
      <c r="F112" s="71"/>
      <c r="G112" s="168"/>
      <c r="H112" s="71"/>
      <c r="I112" s="73"/>
      <c r="J112" s="73"/>
      <c r="K112" s="71"/>
      <c r="L112" s="71"/>
      <c r="M112" s="71" t="s">
        <v>731</v>
      </c>
      <c r="N112" s="73">
        <v>7000</v>
      </c>
      <c r="O112" s="71" t="s">
        <v>726</v>
      </c>
      <c r="P112" s="306"/>
      <c r="Q112" s="151"/>
    </row>
    <row r="113" spans="1:17" x14ac:dyDescent="0.2">
      <c r="A113" s="298"/>
      <c r="B113" s="71"/>
      <c r="C113" s="147"/>
      <c r="D113" s="95"/>
      <c r="E113" s="71"/>
      <c r="F113" s="71"/>
      <c r="G113" s="168"/>
      <c r="H113" s="71"/>
      <c r="I113" s="73"/>
      <c r="J113" s="73"/>
      <c r="K113" s="71"/>
      <c r="L113" s="71"/>
      <c r="M113" s="71" t="s">
        <v>737</v>
      </c>
      <c r="N113" s="73">
        <v>3000</v>
      </c>
      <c r="O113" s="71" t="s">
        <v>726</v>
      </c>
      <c r="P113" s="306"/>
      <c r="Q113" s="151"/>
    </row>
    <row r="114" spans="1:17" x14ac:dyDescent="0.2">
      <c r="A114" s="298"/>
      <c r="B114" s="71"/>
      <c r="C114" s="147"/>
      <c r="D114" s="95"/>
      <c r="E114" s="71"/>
      <c r="F114" s="71"/>
      <c r="G114" s="168"/>
      <c r="H114" s="71"/>
      <c r="I114" s="73"/>
      <c r="J114" s="73"/>
      <c r="K114" s="71"/>
      <c r="L114" s="71"/>
      <c r="M114" s="71" t="s">
        <v>559</v>
      </c>
      <c r="N114" s="73">
        <v>13000</v>
      </c>
      <c r="O114" s="71" t="s">
        <v>726</v>
      </c>
      <c r="P114" s="306"/>
      <c r="Q114" s="151"/>
    </row>
    <row r="115" spans="1:17" x14ac:dyDescent="0.2">
      <c r="A115" s="298"/>
      <c r="B115" s="71"/>
      <c r="C115" s="147"/>
      <c r="D115" s="95"/>
      <c r="E115" s="71"/>
      <c r="F115" s="71"/>
      <c r="G115" s="168"/>
      <c r="H115" s="71"/>
      <c r="I115" s="73"/>
      <c r="J115" s="73"/>
      <c r="K115" s="71"/>
      <c r="L115" s="71"/>
      <c r="M115" s="71"/>
      <c r="N115" s="73"/>
      <c r="O115" s="71"/>
      <c r="P115" s="306"/>
      <c r="Q115" s="151"/>
    </row>
    <row r="116" spans="1:17" x14ac:dyDescent="0.2">
      <c r="A116" s="298"/>
      <c r="B116" s="71"/>
      <c r="C116" s="147"/>
      <c r="D116" s="95"/>
      <c r="E116" s="71"/>
      <c r="F116" s="71"/>
      <c r="G116" s="168"/>
      <c r="H116" s="71"/>
      <c r="I116" s="73"/>
      <c r="J116" s="73"/>
      <c r="K116" s="71"/>
      <c r="L116" s="71"/>
      <c r="M116" s="71"/>
      <c r="N116" s="73"/>
      <c r="O116" s="71"/>
      <c r="P116" s="306"/>
      <c r="Q116" s="151"/>
    </row>
    <row r="117" spans="1:17" x14ac:dyDescent="0.2">
      <c r="A117" s="150" t="s">
        <v>381</v>
      </c>
      <c r="B117" s="71" t="s">
        <v>397</v>
      </c>
      <c r="C117" s="108" t="s">
        <v>264</v>
      </c>
      <c r="D117" s="95" t="s">
        <v>396</v>
      </c>
      <c r="E117" s="3" t="s">
        <v>449</v>
      </c>
      <c r="F117" s="3"/>
      <c r="G117" s="178">
        <v>26913.96</v>
      </c>
      <c r="H117" s="3" t="s">
        <v>384</v>
      </c>
      <c r="I117" s="73"/>
      <c r="J117" s="152">
        <v>2600</v>
      </c>
      <c r="K117" s="71" t="s">
        <v>436</v>
      </c>
      <c r="L117" s="71"/>
      <c r="M117" s="71" t="s">
        <v>438</v>
      </c>
      <c r="N117" s="73"/>
      <c r="O117" s="71"/>
      <c r="P117" s="306"/>
      <c r="Q117" s="151"/>
    </row>
    <row r="118" spans="1:17" x14ac:dyDescent="0.2">
      <c r="A118" s="150"/>
      <c r="B118" s="71"/>
      <c r="C118" s="108"/>
      <c r="D118" s="95"/>
      <c r="E118" s="3"/>
      <c r="F118" s="71"/>
      <c r="G118" s="168"/>
      <c r="H118" s="71"/>
      <c r="I118" s="73"/>
      <c r="J118" s="152">
        <v>4313.96</v>
      </c>
      <c r="K118" s="71" t="s">
        <v>440</v>
      </c>
      <c r="L118" s="71"/>
      <c r="M118" s="71" t="s">
        <v>439</v>
      </c>
      <c r="N118" s="73"/>
      <c r="O118" s="71"/>
      <c r="P118" s="306"/>
      <c r="Q118" s="151"/>
    </row>
    <row r="119" spans="1:17" x14ac:dyDescent="0.2">
      <c r="A119" s="150"/>
      <c r="B119" s="71"/>
      <c r="C119" s="108"/>
      <c r="D119" s="95"/>
      <c r="E119" s="3"/>
      <c r="F119" s="71"/>
      <c r="G119" s="168"/>
      <c r="H119" s="71"/>
      <c r="I119" s="73"/>
      <c r="J119" s="152">
        <v>5000</v>
      </c>
      <c r="K119" s="71" t="s">
        <v>443</v>
      </c>
      <c r="L119" s="71"/>
      <c r="M119" s="71" t="s">
        <v>444</v>
      </c>
      <c r="N119" s="73"/>
      <c r="O119" s="71"/>
      <c r="P119" s="306"/>
      <c r="Q119" s="151"/>
    </row>
    <row r="120" spans="1:17" x14ac:dyDescent="0.2">
      <c r="A120" s="150"/>
      <c r="B120" s="71"/>
      <c r="C120" s="108"/>
      <c r="D120" s="95"/>
      <c r="E120" s="3"/>
      <c r="F120" s="71"/>
      <c r="G120" s="168"/>
      <c r="H120" s="71"/>
      <c r="I120" s="73"/>
      <c r="J120" s="152">
        <v>5000</v>
      </c>
      <c r="K120" s="71" t="s">
        <v>452</v>
      </c>
      <c r="L120" s="71"/>
      <c r="M120" s="71" t="s">
        <v>192</v>
      </c>
      <c r="N120" s="73"/>
      <c r="O120" s="71"/>
      <c r="P120" s="306"/>
      <c r="Q120" s="151"/>
    </row>
    <row r="121" spans="1:17" x14ac:dyDescent="0.2">
      <c r="A121" s="150"/>
      <c r="B121" s="71"/>
      <c r="C121" s="108"/>
      <c r="D121" s="95"/>
      <c r="E121" s="3"/>
      <c r="F121" s="71"/>
      <c r="G121" s="168"/>
      <c r="H121" s="71"/>
      <c r="I121" s="73"/>
      <c r="J121" s="152">
        <v>5000</v>
      </c>
      <c r="K121" s="71" t="s">
        <v>453</v>
      </c>
      <c r="L121" s="71"/>
      <c r="M121" s="71" t="s">
        <v>192</v>
      </c>
      <c r="N121" s="73"/>
      <c r="O121" s="71"/>
      <c r="P121" s="306"/>
      <c r="Q121" s="151"/>
    </row>
    <row r="122" spans="1:17" x14ac:dyDescent="0.2">
      <c r="A122" s="150"/>
      <c r="B122" s="71"/>
      <c r="C122" s="108"/>
      <c r="D122" s="95"/>
      <c r="E122" s="3"/>
      <c r="F122" s="71"/>
      <c r="G122" s="168"/>
      <c r="H122" s="71"/>
      <c r="I122" s="73"/>
      <c r="J122" s="152">
        <v>5000</v>
      </c>
      <c r="K122" s="71" t="s">
        <v>454</v>
      </c>
      <c r="L122" s="71"/>
      <c r="M122" s="71" t="s">
        <v>192</v>
      </c>
      <c r="N122" s="73"/>
      <c r="O122" s="71"/>
      <c r="P122" s="306"/>
      <c r="Q122" s="151"/>
    </row>
    <row r="123" spans="1:17" x14ac:dyDescent="0.2">
      <c r="A123" s="150"/>
      <c r="B123" s="71"/>
      <c r="C123" s="108"/>
      <c r="D123" s="95"/>
      <c r="E123" s="3"/>
      <c r="F123" s="71"/>
      <c r="G123" s="168"/>
      <c r="H123" s="71"/>
      <c r="I123" s="73"/>
      <c r="J123" s="73"/>
      <c r="K123" s="71"/>
      <c r="L123" s="71"/>
      <c r="M123" s="71"/>
      <c r="N123" s="73"/>
      <c r="O123" s="71"/>
      <c r="P123" s="306"/>
      <c r="Q123" s="151"/>
    </row>
    <row r="124" spans="1:17" x14ac:dyDescent="0.2">
      <c r="A124" s="150" t="s">
        <v>387</v>
      </c>
      <c r="B124" s="71" t="s">
        <v>399</v>
      </c>
      <c r="C124" s="108" t="s">
        <v>388</v>
      </c>
      <c r="D124" s="95" t="s">
        <v>396</v>
      </c>
      <c r="E124" s="3" t="s">
        <v>389</v>
      </c>
      <c r="F124" s="71"/>
      <c r="G124" s="169">
        <v>14000</v>
      </c>
      <c r="H124" s="71" t="s">
        <v>398</v>
      </c>
      <c r="I124" s="73"/>
      <c r="J124" s="152">
        <v>14000</v>
      </c>
      <c r="K124" s="71" t="s">
        <v>401</v>
      </c>
      <c r="L124" s="71"/>
      <c r="M124" s="71" t="s">
        <v>348</v>
      </c>
      <c r="N124" s="73">
        <v>3259.44</v>
      </c>
      <c r="O124" s="66" t="s">
        <v>176</v>
      </c>
      <c r="P124" s="306"/>
      <c r="Q124" s="151"/>
    </row>
    <row r="125" spans="1:17" x14ac:dyDescent="0.2">
      <c r="A125" s="150"/>
      <c r="B125" s="71"/>
      <c r="C125" s="108"/>
      <c r="D125" s="95"/>
      <c r="E125" s="3"/>
      <c r="F125" s="71"/>
      <c r="G125" s="168"/>
      <c r="H125" s="71"/>
      <c r="I125" s="73"/>
      <c r="J125" s="73"/>
      <c r="K125" s="71"/>
      <c r="L125" s="71"/>
      <c r="M125" s="71" t="s">
        <v>402</v>
      </c>
      <c r="N125" s="73">
        <v>9200</v>
      </c>
      <c r="O125" s="66" t="s">
        <v>176</v>
      </c>
      <c r="P125" s="306"/>
      <c r="Q125" s="151"/>
    </row>
    <row r="126" spans="1:17" x14ac:dyDescent="0.2">
      <c r="A126" s="150"/>
      <c r="B126" s="71"/>
      <c r="C126" s="42" t="s">
        <v>394</v>
      </c>
      <c r="D126" s="171"/>
      <c r="E126" s="6" t="s">
        <v>390</v>
      </c>
      <c r="F126" s="3"/>
      <c r="G126" s="111">
        <v>3502.12</v>
      </c>
      <c r="H126" s="3" t="s">
        <v>384</v>
      </c>
      <c r="I126" s="66"/>
      <c r="J126" s="67">
        <v>3502.12</v>
      </c>
      <c r="K126" s="3" t="s">
        <v>400</v>
      </c>
      <c r="L126" s="3"/>
      <c r="M126" s="3" t="s">
        <v>437</v>
      </c>
      <c r="N126" s="73"/>
      <c r="O126" s="71"/>
      <c r="P126" s="306"/>
      <c r="Q126" s="151"/>
    </row>
    <row r="127" spans="1:17" ht="15" thickBot="1" x14ac:dyDescent="0.25">
      <c r="A127" s="126"/>
      <c r="B127" s="127"/>
      <c r="C127" s="160"/>
      <c r="D127" s="83"/>
      <c r="E127" s="84"/>
      <c r="F127" s="84"/>
      <c r="G127" s="85"/>
      <c r="H127" s="84"/>
      <c r="I127" s="85"/>
      <c r="J127" s="85"/>
      <c r="K127" s="84"/>
      <c r="L127" s="84"/>
      <c r="M127" s="84"/>
      <c r="N127" s="131"/>
      <c r="O127" s="127"/>
      <c r="P127" s="346"/>
      <c r="Q127" s="132"/>
    </row>
    <row r="128" spans="1:17" ht="27.6" customHeight="1" thickBot="1" x14ac:dyDescent="0.25">
      <c r="A128" s="117"/>
      <c r="B128" s="91"/>
      <c r="C128" s="162"/>
      <c r="D128" s="158"/>
      <c r="E128" s="91"/>
      <c r="F128" s="91"/>
      <c r="G128" s="93"/>
      <c r="H128" s="91"/>
      <c r="I128" s="93"/>
      <c r="J128" s="93"/>
      <c r="K128" s="91"/>
      <c r="L128" s="91"/>
      <c r="M128" s="91"/>
      <c r="N128" s="93"/>
      <c r="O128" s="91"/>
      <c r="P128" s="345"/>
      <c r="Q128" s="118"/>
    </row>
    <row r="129" spans="1:17" x14ac:dyDescent="0.2">
      <c r="A129" s="198" t="s">
        <v>420</v>
      </c>
      <c r="B129" s="76" t="s">
        <v>553</v>
      </c>
      <c r="C129" s="148" t="s">
        <v>199</v>
      </c>
      <c r="D129" s="75" t="s">
        <v>447</v>
      </c>
      <c r="E129" s="76" t="s">
        <v>404</v>
      </c>
      <c r="F129" s="255">
        <v>50522.48</v>
      </c>
      <c r="G129" s="172"/>
      <c r="H129" s="76" t="s">
        <v>403</v>
      </c>
      <c r="I129" s="209">
        <v>15156.74</v>
      </c>
      <c r="J129" s="77"/>
      <c r="K129" s="76" t="s">
        <v>424</v>
      </c>
      <c r="L129" s="76"/>
      <c r="M129" s="76" t="s">
        <v>429</v>
      </c>
      <c r="N129" s="77">
        <v>14152.64</v>
      </c>
      <c r="O129" s="76" t="s">
        <v>423</v>
      </c>
      <c r="P129" s="344"/>
      <c r="Q129" s="78"/>
    </row>
    <row r="130" spans="1:17" x14ac:dyDescent="0.2">
      <c r="A130" s="174"/>
      <c r="B130" s="71"/>
      <c r="C130" s="147"/>
      <c r="D130" s="95"/>
      <c r="E130" s="71"/>
      <c r="F130" s="71"/>
      <c r="G130" s="168"/>
      <c r="H130" s="71"/>
      <c r="I130" s="152">
        <v>15365.74</v>
      </c>
      <c r="J130" s="73"/>
      <c r="K130" s="71" t="s">
        <v>428</v>
      </c>
      <c r="L130" s="71"/>
      <c r="M130" s="71" t="s">
        <v>430</v>
      </c>
      <c r="N130" s="73">
        <v>12000</v>
      </c>
      <c r="O130" s="71" t="s">
        <v>176</v>
      </c>
      <c r="P130" s="306"/>
      <c r="Q130" s="151"/>
    </row>
    <row r="131" spans="1:17" x14ac:dyDescent="0.2">
      <c r="A131" s="3"/>
      <c r="B131" s="3"/>
      <c r="C131" s="36"/>
      <c r="D131" s="36"/>
      <c r="E131" s="3"/>
      <c r="F131" s="3"/>
      <c r="G131" s="41"/>
      <c r="H131" s="3"/>
      <c r="I131" s="67"/>
      <c r="J131" s="66"/>
      <c r="K131" s="71" t="s">
        <v>428</v>
      </c>
      <c r="L131" s="3"/>
      <c r="M131" s="3" t="s">
        <v>431</v>
      </c>
      <c r="N131" s="73">
        <v>2262.3200000000002</v>
      </c>
      <c r="O131" s="71" t="s">
        <v>176</v>
      </c>
      <c r="P131" s="306"/>
      <c r="Q131" s="151"/>
    </row>
    <row r="132" spans="1:17" x14ac:dyDescent="0.2">
      <c r="A132" s="3"/>
      <c r="B132" s="3"/>
      <c r="C132" s="36"/>
      <c r="D132" s="36"/>
      <c r="E132" s="3"/>
      <c r="F132" s="3"/>
      <c r="G132" s="41"/>
      <c r="H132" s="3"/>
      <c r="I132" s="257">
        <v>20000</v>
      </c>
      <c r="J132" s="66"/>
      <c r="K132" s="3" t="s">
        <v>554</v>
      </c>
      <c r="L132" s="3"/>
      <c r="M132" s="3" t="s">
        <v>555</v>
      </c>
      <c r="N132" s="73">
        <v>19788.79</v>
      </c>
      <c r="O132" s="71" t="s">
        <v>176</v>
      </c>
      <c r="P132" s="306"/>
      <c r="Q132" s="151"/>
    </row>
    <row r="133" spans="1:17" x14ac:dyDescent="0.2">
      <c r="A133" s="3"/>
      <c r="B133" s="3"/>
      <c r="C133" s="36"/>
      <c r="D133" s="36"/>
      <c r="E133" s="3"/>
      <c r="F133" s="3"/>
      <c r="G133" s="41"/>
      <c r="H133" s="3"/>
      <c r="I133" s="66"/>
      <c r="J133" s="66"/>
      <c r="K133" s="3"/>
      <c r="L133" s="3"/>
      <c r="M133" s="3"/>
      <c r="N133" s="73"/>
      <c r="O133" s="71"/>
      <c r="P133" s="306"/>
      <c r="Q133" s="151"/>
    </row>
    <row r="134" spans="1:17" x14ac:dyDescent="0.2">
      <c r="A134" s="3" t="s">
        <v>445</v>
      </c>
      <c r="B134" s="3" t="s">
        <v>524</v>
      </c>
      <c r="C134" s="108" t="s">
        <v>446</v>
      </c>
      <c r="D134" s="36" t="s">
        <v>448</v>
      </c>
      <c r="E134" s="3" t="s">
        <v>449</v>
      </c>
      <c r="F134" s="3"/>
      <c r="G134" s="222">
        <v>14272.64</v>
      </c>
      <c r="H134" s="3" t="s">
        <v>384</v>
      </c>
      <c r="I134" s="66"/>
      <c r="J134" s="223">
        <v>5272.64</v>
      </c>
      <c r="K134" s="3" t="s">
        <v>521</v>
      </c>
      <c r="L134" s="3"/>
      <c r="M134" s="3" t="s">
        <v>522</v>
      </c>
      <c r="N134" s="73"/>
      <c r="O134" s="71"/>
      <c r="P134" s="306"/>
      <c r="Q134" s="151"/>
    </row>
    <row r="135" spans="1:17" x14ac:dyDescent="0.2">
      <c r="A135" s="174"/>
      <c r="B135" s="71"/>
      <c r="C135" s="108"/>
      <c r="D135" s="36"/>
      <c r="E135" s="3"/>
      <c r="F135" s="3"/>
      <c r="G135" s="167"/>
      <c r="H135" s="3"/>
      <c r="I135" s="66"/>
      <c r="J135" s="223">
        <v>9000</v>
      </c>
      <c r="K135" s="3" t="s">
        <v>521</v>
      </c>
      <c r="L135" s="3"/>
      <c r="M135" s="3" t="s">
        <v>523</v>
      </c>
      <c r="N135" s="73"/>
      <c r="O135" s="71"/>
      <c r="P135" s="306"/>
      <c r="Q135" s="151"/>
    </row>
    <row r="136" spans="1:17" x14ac:dyDescent="0.2">
      <c r="A136" s="174" t="s">
        <v>445</v>
      </c>
      <c r="B136" s="71" t="s">
        <v>450</v>
      </c>
      <c r="C136" s="108" t="s">
        <v>446</v>
      </c>
      <c r="D136" s="36" t="s">
        <v>448</v>
      </c>
      <c r="E136" s="3" t="s">
        <v>451</v>
      </c>
      <c r="F136" s="3"/>
      <c r="G136" s="178">
        <v>4603.5200000000004</v>
      </c>
      <c r="H136" s="3" t="s">
        <v>384</v>
      </c>
      <c r="I136" s="66"/>
      <c r="J136" s="11">
        <v>4603.5200000000004</v>
      </c>
      <c r="K136" s="3" t="s">
        <v>472</v>
      </c>
      <c r="L136" s="3"/>
      <c r="M136" s="3" t="s">
        <v>473</v>
      </c>
      <c r="N136" s="73"/>
      <c r="O136" s="71"/>
      <c r="P136" s="306"/>
      <c r="Q136" s="151"/>
    </row>
    <row r="137" spans="1:17" x14ac:dyDescent="0.2">
      <c r="A137" s="3" t="s">
        <v>421</v>
      </c>
      <c r="B137" s="3" t="s">
        <v>360</v>
      </c>
      <c r="C137" s="3" t="s">
        <v>358</v>
      </c>
      <c r="D137" s="3" t="s">
        <v>361</v>
      </c>
      <c r="E137" s="3" t="s">
        <v>355</v>
      </c>
      <c r="F137" s="3"/>
      <c r="G137" s="111">
        <v>14000</v>
      </c>
      <c r="H137" s="3" t="s">
        <v>356</v>
      </c>
      <c r="I137" s="66"/>
      <c r="J137" s="67">
        <v>14000</v>
      </c>
      <c r="K137" s="3" t="s">
        <v>422</v>
      </c>
      <c r="L137" s="3"/>
      <c r="M137" s="3" t="s">
        <v>348</v>
      </c>
      <c r="N137" s="73">
        <v>12866.77</v>
      </c>
      <c r="O137" s="71" t="s">
        <v>176</v>
      </c>
      <c r="P137" s="306"/>
      <c r="Q137" s="80"/>
    </row>
    <row r="138" spans="1:17" x14ac:dyDescent="0.2">
      <c r="A138" s="98"/>
      <c r="B138" s="3"/>
      <c r="C138" s="108"/>
      <c r="D138" s="36"/>
      <c r="E138" s="3"/>
      <c r="F138" s="3"/>
      <c r="G138" s="66"/>
      <c r="H138" s="3"/>
      <c r="I138" s="66"/>
      <c r="J138" s="66"/>
      <c r="K138" s="3"/>
      <c r="L138" s="3"/>
      <c r="M138" s="3"/>
      <c r="N138" s="73"/>
      <c r="O138" s="71"/>
      <c r="P138" s="306"/>
      <c r="Q138" s="80"/>
    </row>
    <row r="139" spans="1:17" x14ac:dyDescent="0.2">
      <c r="A139" s="98"/>
      <c r="B139" s="3"/>
      <c r="C139" s="108"/>
      <c r="D139" s="36"/>
      <c r="E139" s="3"/>
      <c r="F139" s="3"/>
      <c r="G139" s="66"/>
      <c r="H139" s="3"/>
      <c r="I139" s="66"/>
      <c r="J139" s="66"/>
      <c r="K139" s="3"/>
      <c r="L139" s="3"/>
      <c r="M139" s="3"/>
      <c r="N139" s="66"/>
      <c r="O139" s="3"/>
      <c r="P139" s="305"/>
      <c r="Q139" s="80"/>
    </row>
    <row r="140" spans="1:17" ht="15" thickBot="1" x14ac:dyDescent="0.25">
      <c r="A140" s="99"/>
      <c r="B140" s="84"/>
      <c r="C140" s="160"/>
      <c r="D140" s="83"/>
      <c r="E140" s="84"/>
      <c r="F140" s="84"/>
      <c r="G140" s="85"/>
      <c r="H140" s="84"/>
      <c r="I140" s="85"/>
      <c r="J140" s="85"/>
      <c r="K140" s="84"/>
      <c r="L140" s="84"/>
      <c r="M140" s="84"/>
      <c r="N140" s="85"/>
      <c r="O140" s="84"/>
      <c r="P140" s="343"/>
      <c r="Q140" s="86"/>
    </row>
    <row r="141" spans="1:17" x14ac:dyDescent="0.2">
      <c r="A141" s="71"/>
      <c r="B141" s="71"/>
      <c r="C141" s="94"/>
      <c r="D141" s="95"/>
      <c r="E141" s="71"/>
      <c r="F141" s="71"/>
      <c r="G141" s="72"/>
      <c r="H141" s="71"/>
      <c r="I141" s="73"/>
      <c r="J141" s="73"/>
      <c r="K141" s="71"/>
      <c r="L141" s="71"/>
      <c r="M141" s="71"/>
      <c r="N141" s="73"/>
      <c r="O141" s="71"/>
      <c r="P141" s="73"/>
      <c r="Q141" s="71"/>
    </row>
    <row r="142" spans="1:17" x14ac:dyDescent="0.2">
      <c r="A142" s="3"/>
      <c r="B142" s="3"/>
      <c r="C142" s="34" t="s">
        <v>87</v>
      </c>
      <c r="D142" s="36">
        <f>SUM(D2:D141)</f>
        <v>0</v>
      </c>
      <c r="E142" s="3">
        <f>SUM(E2:E141)</f>
        <v>0</v>
      </c>
      <c r="F142" s="6">
        <f>SUM(F2:F141)</f>
        <v>715690.44</v>
      </c>
      <c r="G142" s="110"/>
      <c r="H142" s="3"/>
      <c r="I142" s="221">
        <f>SUM(I2:I141)</f>
        <v>715690.44000000006</v>
      </c>
      <c r="J142" s="66"/>
      <c r="K142" s="3"/>
      <c r="L142" s="3"/>
      <c r="M142" s="3"/>
      <c r="N142" s="66"/>
      <c r="O142" s="3"/>
      <c r="P142" s="66"/>
      <c r="Q142" s="3"/>
    </row>
    <row r="144" spans="1:17" x14ac:dyDescent="0.2">
      <c r="H144" t="s">
        <v>234</v>
      </c>
    </row>
  </sheetData>
  <autoFilter ref="A1:Q144" xr:uid="{00000000-0001-0000-0500-000000000000}"/>
  <phoneticPr fontId="7" type="noConversion"/>
  <pageMargins left="0.7" right="0.7" top="0.75" bottom="0.75" header="0.3" footer="0.3"/>
  <pageSetup paperSize="9" scale="59" fitToHeight="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供应商汇总</vt:lpstr>
      <vt:lpstr>ESP</vt:lpstr>
      <vt:lpstr>HK USLINK</vt:lpstr>
      <vt:lpstr>FUZHOU USLINK2023</vt:lpstr>
      <vt:lpstr>FUZHOU2022</vt:lpstr>
      <vt:lpstr>TRULY CREATIVITY LIMITED</vt:lpstr>
      <vt:lpstr>ROBUST WEALTHY LIMITED</vt:lpstr>
      <vt:lpstr>ZHEJIANG THONG TRADING CO LTD</vt:lpstr>
      <vt:lpstr>BYEN TRADING CO.,LTD</vt:lpstr>
      <vt:lpstr>单独支付的海运费</vt:lpstr>
      <vt:lpstr>UNICO STAR SRL  见支付意大利公司表</vt:lpstr>
      <vt:lpstr>备注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zhiya</dc:creator>
  <cp:lastModifiedBy>unico</cp:lastModifiedBy>
  <cp:lastPrinted>2022-10-25T14:30:04Z</cp:lastPrinted>
  <dcterms:created xsi:type="dcterms:W3CDTF">2015-06-05T18:19:34Z</dcterms:created>
  <dcterms:modified xsi:type="dcterms:W3CDTF">2023-07-19T12:03:35Z</dcterms:modified>
</cp:coreProperties>
</file>