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-19\COVID-19-TweetIDs-master\social-network\new\lunwen\待处理\finished\"/>
    </mc:Choice>
  </mc:AlternateContent>
  <xr:revisionPtr revIDLastSave="0" documentId="13_ncr:1_{3822C793-B6AF-42C6-92E6-28C4C94997D4}" xr6:coauthVersionLast="46" xr6:coauthVersionMax="46" xr10:uidLastSave="{00000000-0000-0000-0000-000000000000}"/>
  <bookViews>
    <workbookView xWindow="-98" yWindow="-98" windowWidth="19396" windowHeight="10395" firstSheet="8" activeTab="11" xr2:uid="{00000000-000D-0000-FFFF-FFFF00000000}"/>
  </bookViews>
  <sheets>
    <sheet name="tweetNetInfo" sheetId="1" r:id="rId1"/>
    <sheet name="Origin" sheetId="2" r:id="rId2"/>
    <sheet name="层级情感极性强度变化" sheetId="3" r:id="rId3"/>
    <sheet name="层级情感极性数量变化" sheetId="4" r:id="rId4"/>
    <sheet name="afterbili" sheetId="5" r:id="rId5"/>
    <sheet name="uservalue" sheetId="6" r:id="rId6"/>
    <sheet name="1-5月份情感强度" sheetId="7" r:id="rId7"/>
    <sheet name="1-5月份情感极性" sheetId="8" r:id="rId8"/>
    <sheet name="不同讨论话题" sheetId="9" r:id="rId9"/>
    <sheet name="不同讨论话题情感极性" sheetId="10" r:id="rId10"/>
    <sheet name="不同部门" sheetId="11" r:id="rId11"/>
    <sheet name="不同部门情感极性" sheetId="12" r:id="rId12"/>
  </sheets>
  <externalReferences>
    <externalReference r:id="rId13"/>
  </externalReferences>
  <calcPr calcId="181029"/>
</workbook>
</file>

<file path=xl/calcChain.xml><?xml version="1.0" encoding="utf-8"?>
<calcChain xmlns="http://schemas.openxmlformats.org/spreadsheetml/2006/main">
  <c r="K48" i="10" l="1"/>
  <c r="K47" i="10"/>
  <c r="K46" i="10"/>
  <c r="F46" i="10"/>
  <c r="B46" i="10"/>
  <c r="F45" i="10"/>
  <c r="E45" i="10"/>
  <c r="D45" i="10"/>
  <c r="C45" i="10"/>
  <c r="B45" i="10"/>
  <c r="K45" i="10" s="1"/>
  <c r="K44" i="10"/>
  <c r="K41" i="10"/>
  <c r="K40" i="10"/>
  <c r="F39" i="10"/>
  <c r="K39" i="10" s="1"/>
  <c r="B39" i="10"/>
  <c r="H38" i="10"/>
  <c r="G38" i="10"/>
  <c r="F38" i="10"/>
  <c r="E38" i="10"/>
  <c r="D38" i="10"/>
  <c r="C38" i="10"/>
  <c r="K38" i="10" s="1"/>
  <c r="B38" i="10"/>
  <c r="K37" i="10"/>
  <c r="K34" i="10"/>
  <c r="K33" i="10"/>
  <c r="F32" i="10"/>
  <c r="B32" i="10"/>
  <c r="K32" i="10" s="1"/>
  <c r="K31" i="10"/>
  <c r="H31" i="10"/>
  <c r="G31" i="10"/>
  <c r="F31" i="10"/>
  <c r="E31" i="10"/>
  <c r="D31" i="10"/>
  <c r="C31" i="10"/>
  <c r="B31" i="10"/>
  <c r="K30" i="10"/>
  <c r="E4" i="2"/>
  <c r="D4" i="2"/>
  <c r="C4" i="2"/>
  <c r="B4" i="2"/>
  <c r="D3" i="2"/>
  <c r="C3" i="2"/>
  <c r="B3" i="2"/>
  <c r="D2" i="2"/>
  <c r="C2" i="2"/>
  <c r="B2" i="2"/>
  <c r="F1" i="2"/>
  <c r="E1" i="2"/>
  <c r="D1" i="2"/>
  <c r="C1" i="2"/>
  <c r="B1" i="2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</calcChain>
</file>

<file path=xl/sharedStrings.xml><?xml version="1.0" encoding="utf-8"?>
<sst xmlns="http://schemas.openxmlformats.org/spreadsheetml/2006/main" count="760" uniqueCount="277">
  <si>
    <t>tno</t>
  </si>
  <si>
    <t>month</t>
  </si>
  <si>
    <t>topic</t>
    <phoneticPr fontId="2" type="noConversion"/>
  </si>
  <si>
    <t>depart</t>
    <phoneticPr fontId="2" type="noConversion"/>
  </si>
  <si>
    <t>emotion</t>
    <phoneticPr fontId="2" type="noConversion"/>
  </si>
  <si>
    <t>e_value</t>
  </si>
  <si>
    <t>translevel</t>
    <phoneticPr fontId="2" type="noConversion"/>
  </si>
  <si>
    <t>firstlayer-retweetNo</t>
    <phoneticPr fontId="2" type="noConversion"/>
  </si>
  <si>
    <t>pos-percent</t>
    <phoneticPr fontId="2" type="noConversion"/>
  </si>
  <si>
    <t>neturl-percent</t>
    <phoneticPr fontId="2" type="noConversion"/>
  </si>
  <si>
    <t>neg-percent</t>
    <phoneticPr fontId="2" type="noConversion"/>
  </si>
  <si>
    <t>nodes</t>
    <phoneticPr fontId="2" type="noConversion"/>
  </si>
  <si>
    <t>edges</t>
    <phoneticPr fontId="2" type="noConversion"/>
  </si>
  <si>
    <t>dia-network</t>
    <phoneticPr fontId="2" type="noConversion"/>
  </si>
  <si>
    <t>scope-spread</t>
    <phoneticPr fontId="2" type="noConversion"/>
  </si>
  <si>
    <t>degree-spread</t>
    <phoneticPr fontId="2" type="noConversion"/>
  </si>
  <si>
    <t>velocity-spread</t>
    <phoneticPr fontId="2" type="noConversion"/>
  </si>
  <si>
    <t>interface-no</t>
    <phoneticPr fontId="2" type="noConversion"/>
  </si>
  <si>
    <t>maxvalue</t>
    <phoneticPr fontId="2" type="noConversion"/>
  </si>
  <si>
    <t>1220829014811607043</t>
  </si>
  <si>
    <t>Knowledge</t>
    <phoneticPr fontId="2" type="noConversion"/>
  </si>
  <si>
    <t>CDC</t>
    <phoneticPr fontId="2" type="noConversion"/>
  </si>
  <si>
    <t>Analytical</t>
    <phoneticPr fontId="3" type="noConversion"/>
  </si>
  <si>
    <t>1256309675269615616</t>
  </si>
  <si>
    <t>1237015471532244993</t>
  </si>
  <si>
    <t>HHS</t>
    <phoneticPr fontId="2" type="noConversion"/>
  </si>
  <si>
    <t>1246243351503962113</t>
  </si>
  <si>
    <t>1262820432010502146</t>
  </si>
  <si>
    <t>Angry</t>
    <phoneticPr fontId="2" type="noConversion"/>
  </si>
  <si>
    <t>1235661369170710529</t>
  </si>
  <si>
    <t>1234968109217349641</t>
  </si>
  <si>
    <t>Alert</t>
    <phoneticPr fontId="2" type="noConversion"/>
  </si>
  <si>
    <t>Fearful</t>
    <phoneticPr fontId="2" type="noConversion"/>
  </si>
  <si>
    <t>1233801937566433291</t>
  </si>
  <si>
    <t>Management</t>
    <phoneticPr fontId="2" type="noConversion"/>
  </si>
  <si>
    <t>1235557938443350017</t>
  </si>
  <si>
    <t>Assertive</t>
    <phoneticPr fontId="8" type="noConversion"/>
  </si>
  <si>
    <t>1239630673943482372</t>
  </si>
  <si>
    <t>NIH</t>
    <phoneticPr fontId="2" type="noConversion"/>
  </si>
  <si>
    <t>1233846715469488128</t>
  </si>
  <si>
    <t>FDA</t>
    <phoneticPr fontId="2" type="noConversion"/>
  </si>
  <si>
    <t>1229858124766408704</t>
  </si>
  <si>
    <t>CDC</t>
  </si>
  <si>
    <t>1223312319205249024</t>
  </si>
  <si>
    <t>1234949770957017088</t>
  </si>
  <si>
    <t>1232737244416442369</t>
  </si>
  <si>
    <t>1233891883195211780</t>
  </si>
  <si>
    <t>1240328361924272129</t>
  </si>
  <si>
    <t>1234918730984878080</t>
  </si>
  <si>
    <t>MANAGEMENT</t>
    <phoneticPr fontId="0" type="noConversion"/>
  </si>
  <si>
    <t>NIH</t>
  </si>
  <si>
    <t>Assertive</t>
    <phoneticPr fontId="0" type="noConversion"/>
  </si>
  <si>
    <t>1221623107397595137</t>
  </si>
  <si>
    <t xml:space="preserve"> ALERT</t>
  </si>
  <si>
    <t>1224827041054412801</t>
  </si>
  <si>
    <t>FDA</t>
  </si>
  <si>
    <t>SAD</t>
  </si>
  <si>
    <t>1234856329090666496</t>
  </si>
  <si>
    <t>1233886903016968192</t>
  </si>
  <si>
    <t>Analytical</t>
    <phoneticPr fontId="0" type="noConversion"/>
  </si>
  <si>
    <t>1234201238280994817</t>
  </si>
  <si>
    <t>RELATED KONWLEDGE</t>
    <phoneticPr fontId="18" type="noConversion"/>
  </si>
  <si>
    <t xml:space="preserve">CDC	</t>
  </si>
  <si>
    <t>Analytical</t>
    <phoneticPr fontId="18" type="noConversion"/>
  </si>
  <si>
    <t>1235226933450989571</t>
  </si>
  <si>
    <t>MANAGEMENT</t>
    <phoneticPr fontId="18" type="noConversion"/>
  </si>
  <si>
    <t>Assertive</t>
    <phoneticPr fontId="18" type="noConversion"/>
  </si>
  <si>
    <t>1262118447648997381</t>
  </si>
  <si>
    <t>1233082374927388673</t>
  </si>
  <si>
    <t>1222255281951903746</t>
  </si>
  <si>
    <t>OUTBREAK  ALERT</t>
    <phoneticPr fontId="18" type="noConversion"/>
  </si>
  <si>
    <t>Assertive</t>
  </si>
  <si>
    <t>1227615594163449856</t>
  </si>
  <si>
    <t>1235258461698633729</t>
  </si>
  <si>
    <t>1224719446775869441</t>
  </si>
  <si>
    <t>1224049848296656896</t>
  </si>
  <si>
    <t>1222979023623553024</t>
  </si>
  <si>
    <t>Fearful</t>
    <phoneticPr fontId="18" type="noConversion"/>
  </si>
  <si>
    <t>1228424740563537923</t>
  </si>
  <si>
    <t>1223627565878788096</t>
  </si>
  <si>
    <t>1263242533422891008</t>
  </si>
  <si>
    <t>1220784620796551173</t>
  </si>
  <si>
    <t>1223350241539215360</t>
  </si>
  <si>
    <t>1253061019708076033</t>
  </si>
  <si>
    <t>1221856362885533697</t>
  </si>
  <si>
    <t>Sad</t>
    <phoneticPr fontId="18" type="noConversion"/>
  </si>
  <si>
    <t>1222191627579600896</t>
  </si>
  <si>
    <t xml:space="preserve">HHS.gov	</t>
  </si>
  <si>
    <t>1228369597440647169</t>
  </si>
  <si>
    <t>1227333670442295296</t>
  </si>
  <si>
    <t>1225079130384936962</t>
  </si>
  <si>
    <t>1234878962314174465</t>
  </si>
  <si>
    <t>1266415877227978752</t>
  </si>
  <si>
    <t>1225465226927181826</t>
  </si>
  <si>
    <t>1230938662134853632</t>
  </si>
  <si>
    <t>1233891108654108672</t>
  </si>
  <si>
    <t>1221805818359767041</t>
  </si>
  <si>
    <t>1222245476600250368</t>
  </si>
  <si>
    <t>1227663600006893574</t>
  </si>
  <si>
    <t>1228005592100483072</t>
  </si>
  <si>
    <t>1230960312498708484</t>
  </si>
  <si>
    <t>1234966625746653185</t>
  </si>
  <si>
    <t>1232666932798685185</t>
  </si>
  <si>
    <t>1225796505522655233</t>
  </si>
  <si>
    <t>1265051021312774147</t>
  </si>
  <si>
    <t>1229803019488899072</t>
  </si>
  <si>
    <t>1267084419338309632</t>
  </si>
  <si>
    <t>1234902513444380673</t>
  </si>
  <si>
    <t>1223723965887197184</t>
  </si>
  <si>
    <t>1222567046455623682</t>
  </si>
  <si>
    <t>1234954200800518145</t>
  </si>
  <si>
    <t>1259889015773421573</t>
  </si>
  <si>
    <t>1226893602678300672</t>
  </si>
  <si>
    <t>1224358157885083648</t>
  </si>
  <si>
    <t>1225857817208381443</t>
  </si>
  <si>
    <t>1266750724559560707</t>
  </si>
  <si>
    <t>1221831995795345409</t>
  </si>
  <si>
    <t>1229814354549395456</t>
  </si>
  <si>
    <t>1235201588261683201</t>
  </si>
  <si>
    <t>1245084712126865410</t>
  </si>
  <si>
    <t>1222157641528545280</t>
  </si>
  <si>
    <t>1234854299693395968</t>
  </si>
  <si>
    <t>1225118514069082112</t>
  </si>
  <si>
    <t>1230245674316390401</t>
  </si>
  <si>
    <t>ANGRY</t>
    <phoneticPr fontId="18" type="noConversion"/>
  </si>
  <si>
    <t>1246142679379062786</t>
  </si>
  <si>
    <t>1222925949383200768</t>
  </si>
  <si>
    <t>1221906876465668096</t>
  </si>
  <si>
    <t>1261422617547829250</t>
  </si>
  <si>
    <t xml:space="preserve">NIH	</t>
  </si>
  <si>
    <t>1227326648934191104</t>
  </si>
  <si>
    <t>1223259670149849088</t>
  </si>
  <si>
    <t>1229763503721975808</t>
  </si>
  <si>
    <t>1230583008492769281</t>
  </si>
  <si>
    <t>1227317157832384514</t>
  </si>
  <si>
    <t>1235235314249146375</t>
  </si>
  <si>
    <t>1228432728179134464</t>
  </si>
  <si>
    <t>1225471213968875520</t>
  </si>
  <si>
    <t>1233850936059142145</t>
  </si>
  <si>
    <t>1262757168463310848</t>
  </si>
  <si>
    <t>1256591022655750145</t>
  </si>
  <si>
    <t>1225487084061954049</t>
  </si>
  <si>
    <t>1225782016613941249</t>
  </si>
  <si>
    <t>1230554715588423681</t>
  </si>
  <si>
    <t>1230195774828482560</t>
  </si>
  <si>
    <t>1222538896610906114</t>
  </si>
  <si>
    <t>1229481906753933314</t>
  </si>
  <si>
    <t>1258835277021278208</t>
  </si>
  <si>
    <t>1223703828081582089</t>
  </si>
  <si>
    <t>1220029366207483905</t>
  </si>
  <si>
    <t>RELATED KONWLEDGE</t>
  </si>
  <si>
    <t>1225848676821716994</t>
  </si>
  <si>
    <t>1235238329412616193</t>
  </si>
  <si>
    <t>1230527299595927554</t>
  </si>
  <si>
    <t>1229782630545141763</t>
  </si>
  <si>
    <t>1221786437055655937</t>
  </si>
  <si>
    <t>1262798311200718848</t>
  </si>
  <si>
    <t>1224781935785992194</t>
  </si>
  <si>
    <t>1263934417753571328</t>
  </si>
  <si>
    <t>1223303686627176449</t>
  </si>
  <si>
    <t>1230554341444116480</t>
  </si>
  <si>
    <t>sad</t>
    <phoneticPr fontId="18" type="noConversion"/>
  </si>
  <si>
    <t>1254849802371829760</t>
  </si>
  <si>
    <t>1257429896277700609</t>
  </si>
  <si>
    <t>1228772478262140928</t>
  </si>
  <si>
    <t>1224002288802574336</t>
  </si>
  <si>
    <t>1227226537700839426</t>
  </si>
  <si>
    <t>1249040050089795584</t>
  </si>
  <si>
    <t>1265269460463738880</t>
  </si>
  <si>
    <t>1232025408448626688</t>
  </si>
  <si>
    <t>1250786778606448643</t>
  </si>
  <si>
    <t>1223345141563449350</t>
  </si>
  <si>
    <t>1255880595521052672</t>
  </si>
  <si>
    <t>1222537896839786496</t>
  </si>
  <si>
    <t>1229837736884002816</t>
  </si>
  <si>
    <t>1220791254037827584</t>
  </si>
  <si>
    <t>1227978276599205888</t>
  </si>
  <si>
    <t>1265731756445126659</t>
  </si>
  <si>
    <t>1257748360393621507</t>
  </si>
  <si>
    <t>1228046954116079617</t>
  </si>
  <si>
    <t>1223346135428845568</t>
  </si>
  <si>
    <t>1227291972953616386</t>
  </si>
  <si>
    <t>1228082562481831936</t>
  </si>
  <si>
    <t>1224327626455687168</t>
  </si>
  <si>
    <t>1251551024424288262</t>
  </si>
  <si>
    <t>1234938849488506880</t>
  </si>
  <si>
    <t>1237761756707069953</t>
  </si>
  <si>
    <t>1260973199497596928</t>
  </si>
  <si>
    <t>1258852678224011266</t>
  </si>
  <si>
    <t>1222964446458458112</t>
  </si>
  <si>
    <t>1228442440211816453</t>
  </si>
  <si>
    <t xml:space="preserve">U.S. FDA	</t>
  </si>
  <si>
    <t>1248697828525985796</t>
  </si>
  <si>
    <t>1222616291866841088</t>
  </si>
  <si>
    <t>Date</t>
    <phoneticPr fontId="19" type="noConversion"/>
  </si>
  <si>
    <t>Emotion</t>
    <phoneticPr fontId="19" type="noConversion"/>
  </si>
  <si>
    <t>Topic</t>
    <phoneticPr fontId="19" type="noConversion"/>
  </si>
  <si>
    <t>Author</t>
    <phoneticPr fontId="19" type="noConversion"/>
  </si>
  <si>
    <t>data</t>
    <phoneticPr fontId="19" type="noConversion"/>
  </si>
  <si>
    <t>Jan</t>
    <phoneticPr fontId="19" type="noConversion"/>
  </si>
  <si>
    <t>Feb</t>
    <phoneticPr fontId="19" type="noConversion"/>
  </si>
  <si>
    <t>March</t>
    <phoneticPr fontId="19" type="noConversion"/>
  </si>
  <si>
    <t>Apr</t>
    <phoneticPr fontId="19" type="noConversion"/>
  </si>
  <si>
    <t>May</t>
    <phoneticPr fontId="19" type="noConversion"/>
  </si>
  <si>
    <t>emotion</t>
    <phoneticPr fontId="19" type="noConversion"/>
  </si>
  <si>
    <t>Negative</t>
  </si>
  <si>
    <t>Neutral</t>
    <phoneticPr fontId="19" type="noConversion"/>
  </si>
  <si>
    <t>Positive</t>
    <phoneticPr fontId="19" type="noConversion"/>
  </si>
  <si>
    <t>Management</t>
  </si>
  <si>
    <t>related knowledge</t>
  </si>
  <si>
    <t>alert</t>
  </si>
  <si>
    <t>rumor</t>
    <phoneticPr fontId="19" type="noConversion"/>
  </si>
  <si>
    <t>depart</t>
    <phoneticPr fontId="19" type="noConversion"/>
  </si>
  <si>
    <t>HHS</t>
    <phoneticPr fontId="19" type="noConversion"/>
  </si>
  <si>
    <t>NIH</t>
    <phoneticPr fontId="19" type="noConversion"/>
  </si>
  <si>
    <t>CDC</t>
    <phoneticPr fontId="19" type="noConversion"/>
  </si>
  <si>
    <t>FDA</t>
    <phoneticPr fontId="19" type="noConversion"/>
  </si>
  <si>
    <t>level 0</t>
    <phoneticPr fontId="3" type="noConversion"/>
  </si>
  <si>
    <t>level 1</t>
    <phoneticPr fontId="3" type="noConversion"/>
  </si>
  <si>
    <t>level 2</t>
    <phoneticPr fontId="3" type="noConversion"/>
  </si>
  <si>
    <t>level 3</t>
    <phoneticPr fontId="3" type="noConversion"/>
  </si>
  <si>
    <t>level 4</t>
  </si>
  <si>
    <t>level 5</t>
  </si>
  <si>
    <t>Emotion Intensity of Tweets</t>
  </si>
  <si>
    <t>positive</t>
    <phoneticPr fontId="3" type="noConversion"/>
  </si>
  <si>
    <t>netural</t>
    <phoneticPr fontId="3" type="noConversion"/>
  </si>
  <si>
    <t>negative</t>
  </si>
  <si>
    <t>neutral</t>
    <phoneticPr fontId="3" type="noConversion"/>
  </si>
  <si>
    <t>negative</t>
    <phoneticPr fontId="3" type="noConversion"/>
  </si>
  <si>
    <t>情感极性占比平均值</t>
  </si>
  <si>
    <t>keyuser</t>
    <phoneticPr fontId="4" type="noConversion"/>
  </si>
  <si>
    <t>afteruser</t>
    <phoneticPr fontId="4" type="noConversion"/>
  </si>
  <si>
    <t>emotion_value</t>
  </si>
  <si>
    <t>Jan</t>
    <phoneticPr fontId="5" type="noConversion"/>
  </si>
  <si>
    <t>Feb</t>
    <phoneticPr fontId="5" type="noConversion"/>
  </si>
  <si>
    <t>March</t>
    <phoneticPr fontId="5" type="noConversion"/>
  </si>
  <si>
    <t>Apr</t>
    <phoneticPr fontId="8" type="noConversion"/>
  </si>
  <si>
    <t>May</t>
    <phoneticPr fontId="8" type="noConversion"/>
  </si>
  <si>
    <t>level 0</t>
    <phoneticPr fontId="5" type="noConversion"/>
  </si>
  <si>
    <t>level 1</t>
    <phoneticPr fontId="5" type="noConversion"/>
  </si>
  <si>
    <t>level 2</t>
    <phoneticPr fontId="5" type="noConversion"/>
  </si>
  <si>
    <t>level 3</t>
    <phoneticPr fontId="5" type="noConversion"/>
  </si>
  <si>
    <t>Jan</t>
    <phoneticPr fontId="8" type="noConversion"/>
  </si>
  <si>
    <t>Negative</t>
    <phoneticPr fontId="8" type="noConversion"/>
  </si>
  <si>
    <t>Neutral</t>
    <phoneticPr fontId="8" type="noConversion"/>
  </si>
  <si>
    <t>Positive</t>
    <phoneticPr fontId="8" type="noConversion"/>
  </si>
  <si>
    <t>Feb</t>
    <phoneticPr fontId="8" type="noConversion"/>
  </si>
  <si>
    <t>level 2</t>
  </si>
  <si>
    <t>level 3</t>
  </si>
  <si>
    <t>March</t>
    <phoneticPr fontId="8" type="noConversion"/>
  </si>
  <si>
    <t>Knowledge</t>
    <phoneticPr fontId="5" type="noConversion"/>
  </si>
  <si>
    <t>Alert</t>
    <phoneticPr fontId="6" type="noConversion"/>
  </si>
  <si>
    <t>Management</t>
    <phoneticPr fontId="6" type="noConversion"/>
  </si>
  <si>
    <t>level 4</t>
    <phoneticPr fontId="5" type="noConversion"/>
  </si>
  <si>
    <t>Knowledge</t>
    <phoneticPr fontId="4" type="noConversion"/>
  </si>
  <si>
    <t>Negative</t>
    <phoneticPr fontId="5" type="noConversion"/>
  </si>
  <si>
    <t>Neutral</t>
    <phoneticPr fontId="5" type="noConversion"/>
  </si>
  <si>
    <t>Positive</t>
    <phoneticPr fontId="5" type="noConversion"/>
  </si>
  <si>
    <t>level 0</t>
    <phoneticPr fontId="4" type="noConversion"/>
  </si>
  <si>
    <t>level 1</t>
    <phoneticPr fontId="4" type="noConversion"/>
  </si>
  <si>
    <t>Alert</t>
    <phoneticPr fontId="5" type="noConversion"/>
  </si>
  <si>
    <t>level 2</t>
    <phoneticPr fontId="4" type="noConversion"/>
  </si>
  <si>
    <t>level 3</t>
    <phoneticPr fontId="4" type="noConversion"/>
  </si>
  <si>
    <t>level 4</t>
    <phoneticPr fontId="4" type="noConversion"/>
  </si>
  <si>
    <t>Management</t>
    <phoneticPr fontId="5" type="noConversion"/>
  </si>
  <si>
    <t>HHS</t>
    <phoneticPr fontId="8" type="noConversion"/>
  </si>
  <si>
    <r>
      <t>N</t>
    </r>
    <r>
      <rPr>
        <sz val="11"/>
        <color indexed="8"/>
        <rFont val="宋体"/>
        <charset val="134"/>
      </rPr>
      <t>IH</t>
    </r>
  </si>
  <si>
    <r>
      <t>C</t>
    </r>
    <r>
      <rPr>
        <sz val="11"/>
        <color indexed="8"/>
        <rFont val="宋体"/>
        <charset val="134"/>
      </rPr>
      <t>DC</t>
    </r>
  </si>
  <si>
    <t>FDA</t>
    <phoneticPr fontId="5" type="noConversion"/>
  </si>
  <si>
    <t>level 0</t>
    <phoneticPr fontId="8" type="noConversion"/>
  </si>
  <si>
    <t>level 1</t>
    <phoneticPr fontId="8" type="noConversion"/>
  </si>
  <si>
    <t>level 2</t>
    <phoneticPr fontId="8" type="noConversion"/>
  </si>
  <si>
    <t>HHS</t>
  </si>
  <si>
    <t>Negative</t>
    <phoneticPr fontId="4" type="noConversion"/>
  </si>
  <si>
    <t>Neutral</t>
    <phoneticPr fontId="4" type="noConversion"/>
  </si>
  <si>
    <t>Positive</t>
    <phoneticPr fontId="4" type="noConversion"/>
  </si>
  <si>
    <t>CDC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</si>
</sst>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49" fontId="18" fillId="0" borderId="0" xfId="0" quotePrefix="1" applyNumberFormat="1" applyFont="1" applyAlignment="1">
      <alignment vertical="center"/>
    </xf>
    <xf numFmtId="1" fontId="18" fillId="0" borderId="0" xfId="0" quotePrefix="1" applyNumberFormat="1" applyFont="1" applyAlignment="1">
      <alignment vertical="center"/>
    </xf>
    <xf numFmtId="0" fontId="18" fillId="0" borderId="0" xfId="0" quotePrefix="1" applyFont="1" applyAlignment="1">
      <alignment vertical="center"/>
    </xf>
    <xf numFmtId="2" fontId="18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42">
      <alignment vertical="center"/>
    </xf>
    <xf numFmtId="164" fontId="19" fillId="0" borderId="0" xfId="42" applyNumberFormat="1">
      <alignment vertical="center"/>
    </xf>
    <xf numFmtId="0" fontId="20" fillId="0" borderId="0" xfId="43">
      <alignment vertical="center"/>
    </xf>
    <xf numFmtId="0" fontId="20" fillId="0" borderId="0" xfId="43" applyAlignment="1"/>
    <xf numFmtId="0" fontId="1" fillId="0" borderId="0" xfId="43" quotePrefix="1" applyFont="1">
      <alignment vertical="center"/>
    </xf>
    <xf numFmtId="10" fontId="20" fillId="0" borderId="0" xfId="43" applyNumberFormat="1">
      <alignment vertical="center"/>
    </xf>
    <xf numFmtId="0" fontId="1" fillId="0" borderId="0" xfId="43" applyFont="1">
      <alignment vertical="center"/>
    </xf>
    <xf numFmtId="9" fontId="1" fillId="0" borderId="0" xfId="44" applyNumberFormat="1">
      <alignment vertical="center"/>
    </xf>
    <xf numFmtId="0" fontId="1" fillId="0" borderId="0" xfId="44" applyAlignment="1">
      <alignment vertical="center" wrapText="1"/>
    </xf>
    <xf numFmtId="0" fontId="1" fillId="0" borderId="0" xfId="44">
      <alignment vertical="center"/>
    </xf>
    <xf numFmtId="0" fontId="1" fillId="0" borderId="0" xfId="44" quotePrefix="1">
      <alignment vertical="center"/>
    </xf>
    <xf numFmtId="0" fontId="20" fillId="0" borderId="0" xfId="43" quotePrefix="1">
      <alignment vertical="center"/>
    </xf>
    <xf numFmtId="0" fontId="18" fillId="0" borderId="0" xfId="43" quotePrefix="1" applyFont="1">
      <alignment vertical="center"/>
    </xf>
    <xf numFmtId="0" fontId="18" fillId="0" borderId="0" xfId="43" applyFont="1">
      <alignment vertical="center"/>
    </xf>
    <xf numFmtId="10" fontId="20" fillId="0" borderId="0" xfId="43" quotePrefix="1" applyNumberFormat="1">
      <alignment vertical="center"/>
    </xf>
    <xf numFmtId="9" fontId="20" fillId="0" borderId="0" xfId="43" applyNumberFormat="1">
      <alignment vertical="center"/>
    </xf>
    <xf numFmtId="0" fontId="20" fillId="0" borderId="0" xfId="43" applyAlignment="1">
      <alignment horizontal="center" vertical="center"/>
    </xf>
    <xf numFmtId="10" fontId="20" fillId="0" borderId="0" xfId="43" quotePrefix="1" applyNumberFormat="1" applyAlignment="1">
      <alignment horizontal="center" vertical="center"/>
    </xf>
    <xf numFmtId="0" fontId="20" fillId="0" borderId="0" xfId="43" quotePrefix="1" applyAlignment="1">
      <alignment horizontal="center" vertical="center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常规 2" xfId="43" xr:uid="{D76A6E71-8267-4602-B69A-A4AFA7D0B859}"/>
    <cellStyle name="常规 2 2" xfId="44" xr:uid="{8C4A1ACD-4C0A-439F-8BE9-75D4325F501F}"/>
    <cellStyle name="常规 3" xfId="42" xr:uid="{71E2F5B2-83D9-4FEF-8449-B5C2E5D3C012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Jan.,1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5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60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126-44C7-8C7D-AE1ED38449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Negative,</a:t>
                    </a:r>
                  </a:p>
                  <a:p>
                    <a:r>
                      <a:rPr lang="en-US" altLang="zh-CN">
                        <a:solidFill>
                          <a:schemeClr val="bg1"/>
                        </a:solidFill>
                      </a:rPr>
                      <a:t>34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.75%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126-44C7-8C7D-AE1ED38449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Management,</a:t>
                    </a:r>
                  </a:p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4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0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43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126-44C7-8C7D-AE1ED38449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HHS,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29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08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126-44C7-8C7D-AE1ED3844933}"/>
                </c:ext>
              </c:extLst>
            </c:dLbl>
            <c:spPr>
              <a:effectLst>
                <a:outerShdw dist="50800" sx="1000" sy="1000" algn="ctr" rotWithShape="0">
                  <a:srgbClr val="000000">
                    <a:alpha val="43137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Origin!$A$1:$A$4</c:f>
              <c:strCache>
                <c:ptCount val="4"/>
                <c:pt idx="0">
                  <c:v>Date</c:v>
                </c:pt>
                <c:pt idx="1">
                  <c:v>Emotion</c:v>
                </c:pt>
                <c:pt idx="2">
                  <c:v>Topic</c:v>
                </c:pt>
                <c:pt idx="3">
                  <c:v>Author</c:v>
                </c:pt>
              </c:strCache>
            </c:strRef>
          </c:cat>
          <c:val>
            <c:numRef>
              <c:f>Origin!$B$1:$B$4</c:f>
              <c:numCache>
                <c:formatCode>0.00_ </c:formatCode>
                <c:ptCount val="4"/>
                <c:pt idx="0">
                  <c:v>15.602836879432624</c:v>
                </c:pt>
                <c:pt idx="1">
                  <c:v>34.751773049645394</c:v>
                </c:pt>
                <c:pt idx="2">
                  <c:v>40.425531914893618</c:v>
                </c:pt>
                <c:pt idx="3">
                  <c:v>29.078014184397162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6-44C7-8C7D-AE1ED3844933}"/>
            </c:ext>
          </c:extLst>
        </c:ser>
        <c:ser>
          <c:idx val="1"/>
          <c:order val="1"/>
          <c:spPr>
            <a:solidFill>
              <a:schemeClr val="accent2"/>
            </a:solidFill>
            <a:effectLst>
              <a:outerShdw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Feb.,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42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55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126-44C7-8C7D-AE1ED38449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Neutral,</a:t>
                    </a:r>
                  </a:p>
                  <a:p>
                    <a:r>
                      <a:rPr lang="en-US" altLang="zh-CN">
                        <a:solidFill>
                          <a:schemeClr val="bg1"/>
                        </a:solidFill>
                      </a:rPr>
                      <a:t>10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64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126-44C7-8C7D-AE1ED38449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Knowledge,</a:t>
                    </a:r>
                  </a:p>
                  <a:p>
                    <a:r>
                      <a:rPr lang="en-US" altLang="zh-CN">
                        <a:solidFill>
                          <a:schemeClr val="bg1"/>
                        </a:solidFill>
                      </a:rPr>
                      <a:t>36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17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126-44C7-8C7D-AE1ED38449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NIH,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9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22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126-44C7-8C7D-AE1ED3844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Origin!$A$1:$A$4</c:f>
              <c:strCache>
                <c:ptCount val="4"/>
                <c:pt idx="0">
                  <c:v>Date</c:v>
                </c:pt>
                <c:pt idx="1">
                  <c:v>Emotion</c:v>
                </c:pt>
                <c:pt idx="2">
                  <c:v>Topic</c:v>
                </c:pt>
                <c:pt idx="3">
                  <c:v>Author</c:v>
                </c:pt>
              </c:strCache>
            </c:strRef>
          </c:cat>
          <c:val>
            <c:numRef>
              <c:f>Origin!$C$1:$C$4</c:f>
              <c:numCache>
                <c:formatCode>0.00_ </c:formatCode>
                <c:ptCount val="4"/>
                <c:pt idx="0">
                  <c:v>42.553191489361701</c:v>
                </c:pt>
                <c:pt idx="1">
                  <c:v>10.638297872340425</c:v>
                </c:pt>
                <c:pt idx="2">
                  <c:v>36.170212765957444</c:v>
                </c:pt>
                <c:pt idx="3">
                  <c:v>9.2198581560283692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6-44C7-8C7D-AE1ED3844933}"/>
            </c:ext>
          </c:extLst>
        </c:ser>
        <c:ser>
          <c:idx val="2"/>
          <c:order val="2"/>
          <c:spPr>
            <a:solidFill>
              <a:schemeClr val="accent6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March,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19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86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126-44C7-8C7D-AE1ED38449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Positive,</a:t>
                    </a:r>
                  </a:p>
                  <a:p>
                    <a:r>
                      <a:rPr lang="en-US" altLang="zh-CN">
                        <a:solidFill>
                          <a:schemeClr val="bg1"/>
                        </a:solidFill>
                      </a:rPr>
                      <a:t>54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61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126-44C7-8C7D-AE1ED38449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en-US"/>
                      <a:t>Alert,</a:t>
                    </a:r>
                  </a:p>
                  <a:p>
                    <a:r>
                      <a:rPr lang="en-US" altLang="en-US"/>
                      <a:t>23.</a:t>
                    </a:r>
                    <a:r>
                      <a:rPr lang="en-US" altLang="zh-CN"/>
                      <a:t>40</a:t>
                    </a:r>
                    <a:r>
                      <a:rPr lang="en-US" altLang="en-US"/>
                      <a:t>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126-44C7-8C7D-AE1ED38449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CDC,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58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87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126-44C7-8C7D-AE1ED3844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Origin!$A$1:$A$4</c:f>
              <c:strCache>
                <c:ptCount val="4"/>
                <c:pt idx="0">
                  <c:v>Date</c:v>
                </c:pt>
                <c:pt idx="1">
                  <c:v>Emotion</c:v>
                </c:pt>
                <c:pt idx="2">
                  <c:v>Topic</c:v>
                </c:pt>
                <c:pt idx="3">
                  <c:v>Author</c:v>
                </c:pt>
              </c:strCache>
            </c:strRef>
          </c:cat>
          <c:val>
            <c:numRef>
              <c:f>Origin!$D$1:$D$4</c:f>
              <c:numCache>
                <c:formatCode>0.00_ </c:formatCode>
                <c:ptCount val="4"/>
                <c:pt idx="0">
                  <c:v>19.858156028368793</c:v>
                </c:pt>
                <c:pt idx="1">
                  <c:v>54.609929078014183</c:v>
                </c:pt>
                <c:pt idx="2">
                  <c:v>23.404255319148938</c:v>
                </c:pt>
                <c:pt idx="3">
                  <c:v>58.865248226950357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26-44C7-8C7D-AE1ED3844933}"/>
            </c:ext>
          </c:extLst>
        </c:ser>
        <c:ser>
          <c:idx val="3"/>
          <c:order val="3"/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Apr.,7.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09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126-44C7-8C7D-AE1ED38449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en-US"/>
                      <a:t>Debate,4.13%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126-44C7-8C7D-AE1ED38449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FDA,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84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126-44C7-8C7D-AE1ED3844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Origin!$A$1:$A$4</c:f>
              <c:strCache>
                <c:ptCount val="4"/>
                <c:pt idx="0">
                  <c:v>Date</c:v>
                </c:pt>
                <c:pt idx="1">
                  <c:v>Emotion</c:v>
                </c:pt>
                <c:pt idx="2">
                  <c:v>Topic</c:v>
                </c:pt>
                <c:pt idx="3">
                  <c:v>Author</c:v>
                </c:pt>
              </c:strCache>
            </c:strRef>
          </c:cat>
          <c:val>
            <c:numRef>
              <c:f>Origin!$E$1:$E$4</c:f>
              <c:numCache>
                <c:formatCode>0.00_ </c:formatCode>
                <c:ptCount val="4"/>
                <c:pt idx="0">
                  <c:v>7.0921985815602833</c:v>
                </c:pt>
                <c:pt idx="3">
                  <c:v>2.8368794326241136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26-44C7-8C7D-AE1ED3844933}"/>
            </c:ext>
          </c:extLst>
        </c:ser>
        <c:ser>
          <c:idx val="4"/>
          <c:order val="4"/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May,14.</a:t>
                    </a:r>
                    <a:r>
                      <a:rPr lang="en-US" altLang="zh-CN">
                        <a:solidFill>
                          <a:schemeClr val="bg1"/>
                        </a:solidFill>
                      </a:rPr>
                      <a:t>89</a:t>
                    </a:r>
                    <a:r>
                      <a:rPr lang="en-US" altLang="en-US">
                        <a:solidFill>
                          <a:schemeClr val="bg1"/>
                        </a:solidFill>
                      </a:rPr>
                      <a:t>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126-44C7-8C7D-AE1ED38449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en-US">
                        <a:solidFill>
                          <a:schemeClr val="bg1"/>
                        </a:solidFill>
                      </a:rPr>
                      <a:t>FDA,3.31% 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A126-44C7-8C7D-AE1ED3844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Origin!$A$1:$A$4</c:f>
              <c:strCache>
                <c:ptCount val="4"/>
                <c:pt idx="0">
                  <c:v>Date</c:v>
                </c:pt>
                <c:pt idx="1">
                  <c:v>Emotion</c:v>
                </c:pt>
                <c:pt idx="2">
                  <c:v>Topic</c:v>
                </c:pt>
                <c:pt idx="3">
                  <c:v>Author</c:v>
                </c:pt>
              </c:strCache>
            </c:strRef>
          </c:cat>
          <c:val>
            <c:numRef>
              <c:f>Origin!$F$1:$F$4</c:f>
              <c:numCache>
                <c:formatCode>0.00_ </c:formatCode>
                <c:ptCount val="4"/>
                <c:pt idx="0">
                  <c:v>14.893617021276595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126-44C7-8C7D-AE1ED384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100"/>
        <c:axId val="234062208"/>
        <c:axId val="234063744"/>
      </c:barChart>
      <c:catAx>
        <c:axId val="23406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063744"/>
        <c:crosses val="autoZero"/>
        <c:auto val="1"/>
        <c:lblAlgn val="ctr"/>
        <c:lblOffset val="100"/>
        <c:noMultiLvlLbl val="0"/>
      </c:catAx>
      <c:valAx>
        <c:axId val="234063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062208"/>
        <c:crosses val="autoZero"/>
        <c:crossBetween val="between"/>
      </c:valAx>
      <c:spPr>
        <a:ln w="19050"/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不同部门!$A$7</c:f>
              <c:strCache>
                <c:ptCount val="1"/>
                <c:pt idx="0">
                  <c:v>level 5</c:v>
                </c:pt>
              </c:strCache>
            </c:strRef>
          </c:tx>
          <c:invertIfNegative val="0"/>
          <c:cat>
            <c:strRef>
              <c:f>不同部门!$B$1:$E$1</c:f>
              <c:strCache>
                <c:ptCount val="4"/>
                <c:pt idx="0">
                  <c:v>HHS</c:v>
                </c:pt>
                <c:pt idx="1">
                  <c:v>NIH</c:v>
                </c:pt>
                <c:pt idx="2">
                  <c:v>CDC</c:v>
                </c:pt>
                <c:pt idx="3">
                  <c:v>FDA</c:v>
                </c:pt>
              </c:strCache>
            </c:strRef>
          </c:cat>
          <c:val>
            <c:numRef>
              <c:f>不同部门!$B$7:$E$7</c:f>
              <c:numCache>
                <c:formatCode>General</c:formatCode>
                <c:ptCount val="4"/>
                <c:pt idx="2">
                  <c:v>0.19835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A-4996-ABBD-806594C27836}"/>
            </c:ext>
          </c:extLst>
        </c:ser>
        <c:ser>
          <c:idx val="4"/>
          <c:order val="1"/>
          <c:tx>
            <c:strRef>
              <c:f>不同部门!$A$6</c:f>
              <c:strCache>
                <c:ptCount val="1"/>
                <c:pt idx="0">
                  <c:v>level 4</c:v>
                </c:pt>
              </c:strCache>
            </c:strRef>
          </c:tx>
          <c:invertIfNegative val="0"/>
          <c:cat>
            <c:strRef>
              <c:f>不同部门!$B$1:$E$1</c:f>
              <c:strCache>
                <c:ptCount val="4"/>
                <c:pt idx="0">
                  <c:v>HHS</c:v>
                </c:pt>
                <c:pt idx="1">
                  <c:v>NIH</c:v>
                </c:pt>
                <c:pt idx="2">
                  <c:v>CDC</c:v>
                </c:pt>
                <c:pt idx="3">
                  <c:v>FDA</c:v>
                </c:pt>
              </c:strCache>
            </c:strRef>
          </c:cat>
          <c:val>
            <c:numRef>
              <c:f>不同部门!$B$6:$E$6</c:f>
              <c:numCache>
                <c:formatCode>General</c:formatCode>
                <c:ptCount val="4"/>
                <c:pt idx="2">
                  <c:v>-0.20211250000000003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A-4996-ABBD-806594C27836}"/>
            </c:ext>
          </c:extLst>
        </c:ser>
        <c:ser>
          <c:idx val="3"/>
          <c:order val="2"/>
          <c:tx>
            <c:strRef>
              <c:f>不同部门!$A$5</c:f>
              <c:strCache>
                <c:ptCount val="1"/>
                <c:pt idx="0">
                  <c:v>level 3</c:v>
                </c:pt>
              </c:strCache>
            </c:strRef>
          </c:tx>
          <c:invertIfNegative val="0"/>
          <c:cat>
            <c:strRef>
              <c:f>不同部门!$B$1:$E$1</c:f>
              <c:strCache>
                <c:ptCount val="4"/>
                <c:pt idx="0">
                  <c:v>HHS</c:v>
                </c:pt>
                <c:pt idx="1">
                  <c:v>NIH</c:v>
                </c:pt>
                <c:pt idx="2">
                  <c:v>CDC</c:v>
                </c:pt>
                <c:pt idx="3">
                  <c:v>FDA</c:v>
                </c:pt>
              </c:strCache>
            </c:strRef>
          </c:cat>
          <c:val>
            <c:numRef>
              <c:f>不同部门!$B$5:$E$5</c:f>
              <c:numCache>
                <c:formatCode>General</c:formatCode>
                <c:ptCount val="4"/>
                <c:pt idx="2">
                  <c:v>-8.1834999999999991E-2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A-4996-ABBD-806594C27836}"/>
            </c:ext>
          </c:extLst>
        </c:ser>
        <c:ser>
          <c:idx val="0"/>
          <c:order val="3"/>
          <c:tx>
            <c:strRef>
              <c:f>不同部门!$A$4</c:f>
              <c:strCache>
                <c:ptCount val="1"/>
                <c:pt idx="0">
                  <c:v>level 2</c:v>
                </c:pt>
              </c:strCache>
            </c:strRef>
          </c:tx>
          <c:invertIfNegative val="0"/>
          <c:cat>
            <c:strRef>
              <c:f>不同部门!$B$1:$E$1</c:f>
              <c:strCache>
                <c:ptCount val="4"/>
                <c:pt idx="0">
                  <c:v>HHS</c:v>
                </c:pt>
                <c:pt idx="1">
                  <c:v>NIH</c:v>
                </c:pt>
                <c:pt idx="2">
                  <c:v>CDC</c:v>
                </c:pt>
                <c:pt idx="3">
                  <c:v>FDA</c:v>
                </c:pt>
              </c:strCache>
            </c:strRef>
          </c:cat>
          <c:val>
            <c:numRef>
              <c:f>不同部门!$B$4:$E$4</c:f>
              <c:numCache>
                <c:formatCode>General</c:formatCode>
                <c:ptCount val="4"/>
                <c:pt idx="2">
                  <c:v>1.0261709783638922E-2</c:v>
                </c:pt>
                <c:pt idx="3">
                  <c:v>-0.14084999999999998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A-4996-ABBD-806594C27836}"/>
            </c:ext>
          </c:extLst>
        </c:ser>
        <c:ser>
          <c:idx val="1"/>
          <c:order val="4"/>
          <c:tx>
            <c:strRef>
              <c:f>不同部门!$A$3</c:f>
              <c:strCache>
                <c:ptCount val="1"/>
                <c:pt idx="0">
                  <c:v>level 1</c:v>
                </c:pt>
              </c:strCache>
            </c:strRef>
          </c:tx>
          <c:invertIfNegative val="0"/>
          <c:cat>
            <c:strRef>
              <c:f>不同部门!$B$1:$E$1</c:f>
              <c:strCache>
                <c:ptCount val="4"/>
                <c:pt idx="0">
                  <c:v>HHS</c:v>
                </c:pt>
                <c:pt idx="1">
                  <c:v>NIH</c:v>
                </c:pt>
                <c:pt idx="2">
                  <c:v>CDC</c:v>
                </c:pt>
                <c:pt idx="3">
                  <c:v>FDA</c:v>
                </c:pt>
              </c:strCache>
            </c:strRef>
          </c:cat>
          <c:val>
            <c:numRef>
              <c:f>不同部门!$B$3:$E$3</c:f>
              <c:numCache>
                <c:formatCode>General</c:formatCode>
                <c:ptCount val="4"/>
                <c:pt idx="0">
                  <c:v>0.10882552631578947</c:v>
                </c:pt>
                <c:pt idx="1">
                  <c:v>0.24536190476190475</c:v>
                </c:pt>
                <c:pt idx="2">
                  <c:v>6.0934208650036611E-3</c:v>
                </c:pt>
                <c:pt idx="3">
                  <c:v>-0.10678888888888889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A-4996-ABBD-806594C27836}"/>
            </c:ext>
          </c:extLst>
        </c:ser>
        <c:ser>
          <c:idx val="2"/>
          <c:order val="5"/>
          <c:tx>
            <c:strRef>
              <c:f>不同部门!$A$2</c:f>
              <c:strCache>
                <c:ptCount val="1"/>
                <c:pt idx="0">
                  <c:v>level 0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不同部门!$B$1:$E$1</c:f>
              <c:strCache>
                <c:ptCount val="4"/>
                <c:pt idx="0">
                  <c:v>HHS</c:v>
                </c:pt>
                <c:pt idx="1">
                  <c:v>NIH</c:v>
                </c:pt>
                <c:pt idx="2">
                  <c:v>CDC</c:v>
                </c:pt>
                <c:pt idx="3">
                  <c:v>FDA</c:v>
                </c:pt>
              </c:strCache>
            </c:strRef>
          </c:cat>
          <c:val>
            <c:numRef>
              <c:f>不同部门!$B$2:$E$2</c:f>
              <c:numCache>
                <c:formatCode>General</c:formatCode>
                <c:ptCount val="4"/>
                <c:pt idx="0">
                  <c:v>0.56279999999999997</c:v>
                </c:pt>
                <c:pt idx="1">
                  <c:v>0.2779666666666667</c:v>
                </c:pt>
                <c:pt idx="2">
                  <c:v>0.23304999999999998</c:v>
                </c:pt>
                <c:pt idx="3">
                  <c:v>0.34549999999999997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A-4996-ABBD-806594C2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63096616"/>
        <c:axId val="1"/>
      </c:barChart>
      <c:catAx>
        <c:axId val="3630966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baseline="0">
                <a:latin typeface="+mn-lt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baseline="0">
                <a:latin typeface="+mn-lt"/>
              </a:defRPr>
            </a:pPr>
            <a:endParaRPr lang="en-US"/>
          </a:p>
        </c:txPr>
        <c:crossAx val="3630966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aseline="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+mj-lt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不同部门情感极性!$D$2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46C-411E-BD0A-AC36462D0659}"/>
              </c:ext>
            </c:extLst>
          </c:dPt>
          <c:cat>
            <c:strRef>
              <c:f>不同部门情感极性!$A$3:$A$22</c:f>
              <c:strCache>
                <c:ptCount val="20"/>
                <c:pt idx="0">
                  <c:v>level 0</c:v>
                </c:pt>
                <c:pt idx="1">
                  <c:v>level 1</c:v>
                </c:pt>
                <c:pt idx="4">
                  <c:v>level 0</c:v>
                </c:pt>
                <c:pt idx="5">
                  <c:v>level 1</c:v>
                </c:pt>
                <c:pt idx="8">
                  <c:v>level 0</c:v>
                </c:pt>
                <c:pt idx="9">
                  <c:v>level 1</c:v>
                </c:pt>
                <c:pt idx="10">
                  <c:v>level 2</c:v>
                </c:pt>
                <c:pt idx="11">
                  <c:v>level 3</c:v>
                </c:pt>
                <c:pt idx="12">
                  <c:v>level 4</c:v>
                </c:pt>
                <c:pt idx="13">
                  <c:v>level 5</c:v>
                </c:pt>
                <c:pt idx="17">
                  <c:v>level 0</c:v>
                </c:pt>
                <c:pt idx="18">
                  <c:v>level 1</c:v>
                </c:pt>
                <c:pt idx="19">
                  <c:v>level 2</c:v>
                </c:pt>
              </c:strCache>
            </c:strRef>
          </c:cat>
          <c:val>
            <c:numRef>
              <c:f>不同部门情感极性!$D$3:$D$22</c:f>
              <c:numCache>
                <c:formatCode>0.00%</c:formatCode>
                <c:ptCount val="20"/>
                <c:pt idx="0">
                  <c:v>1</c:v>
                </c:pt>
                <c:pt idx="1">
                  <c:v>0.43779904306220097</c:v>
                </c:pt>
                <c:pt idx="3">
                  <c:v>0</c:v>
                </c:pt>
                <c:pt idx="4">
                  <c:v>0.33333333333333331</c:v>
                </c:pt>
                <c:pt idx="5">
                  <c:v>0.41269841269841273</c:v>
                </c:pt>
                <c:pt idx="7">
                  <c:v>0</c:v>
                </c:pt>
                <c:pt idx="8">
                  <c:v>0.5714285714285714</c:v>
                </c:pt>
                <c:pt idx="9">
                  <c:v>0.30950054911001074</c:v>
                </c:pt>
                <c:pt idx="10">
                  <c:v>0.45295193824706526</c:v>
                </c:pt>
                <c:pt idx="11">
                  <c:v>0.29285714285714282</c:v>
                </c:pt>
                <c:pt idx="12">
                  <c:v>0.25</c:v>
                </c:pt>
                <c:pt idx="13">
                  <c:v>0.48199999999999998</c:v>
                </c:pt>
                <c:pt idx="16">
                  <c:v>0</c:v>
                </c:pt>
                <c:pt idx="17">
                  <c:v>1</c:v>
                </c:pt>
                <c:pt idx="18">
                  <c:v>0.33333333333333331</c:v>
                </c:pt>
                <c:pt idx="19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C-411E-BD0A-AC36462D0659}"/>
            </c:ext>
          </c:extLst>
        </c:ser>
        <c:ser>
          <c:idx val="1"/>
          <c:order val="1"/>
          <c:tx>
            <c:strRef>
              <c:f>不同部门情感极性!$C$2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6C-411E-BD0A-AC36462D065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46C-411E-BD0A-AC36462D065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6C-411E-BD0A-AC36462D065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46C-411E-BD0A-AC36462D0659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6C-411E-BD0A-AC36462D0659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46C-411E-BD0A-AC36462D0659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6C-411E-BD0A-AC36462D0659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46C-411E-BD0A-AC36462D0659}"/>
              </c:ext>
            </c:extLst>
          </c:dPt>
          <c:cat>
            <c:strRef>
              <c:f>不同部门情感极性!$A$3:$A$22</c:f>
              <c:strCache>
                <c:ptCount val="20"/>
                <c:pt idx="0">
                  <c:v>level 0</c:v>
                </c:pt>
                <c:pt idx="1">
                  <c:v>level 1</c:v>
                </c:pt>
                <c:pt idx="4">
                  <c:v>level 0</c:v>
                </c:pt>
                <c:pt idx="5">
                  <c:v>level 1</c:v>
                </c:pt>
                <c:pt idx="8">
                  <c:v>level 0</c:v>
                </c:pt>
                <c:pt idx="9">
                  <c:v>level 1</c:v>
                </c:pt>
                <c:pt idx="10">
                  <c:v>level 2</c:v>
                </c:pt>
                <c:pt idx="11">
                  <c:v>level 3</c:v>
                </c:pt>
                <c:pt idx="12">
                  <c:v>level 4</c:v>
                </c:pt>
                <c:pt idx="13">
                  <c:v>level 5</c:v>
                </c:pt>
                <c:pt idx="17">
                  <c:v>level 0</c:v>
                </c:pt>
                <c:pt idx="18">
                  <c:v>level 1</c:v>
                </c:pt>
                <c:pt idx="19">
                  <c:v>level 2</c:v>
                </c:pt>
              </c:strCache>
            </c:strRef>
          </c:cat>
          <c:val>
            <c:numRef>
              <c:f>不同部门情感极性!$C$3:$C$22</c:f>
              <c:numCache>
                <c:formatCode>0.00%</c:formatCode>
                <c:ptCount val="20"/>
                <c:pt idx="0">
                  <c:v>0</c:v>
                </c:pt>
                <c:pt idx="1">
                  <c:v>0.38516746411483249</c:v>
                </c:pt>
                <c:pt idx="3">
                  <c:v>0</c:v>
                </c:pt>
                <c:pt idx="4">
                  <c:v>0.66666666666666663</c:v>
                </c:pt>
                <c:pt idx="5">
                  <c:v>0.58730158730158732</c:v>
                </c:pt>
                <c:pt idx="7">
                  <c:v>0</c:v>
                </c:pt>
                <c:pt idx="8">
                  <c:v>7.1428571428571425E-2</c:v>
                </c:pt>
                <c:pt idx="9">
                  <c:v>0.36782977175302839</c:v>
                </c:pt>
                <c:pt idx="10">
                  <c:v>0.29113386042006495</c:v>
                </c:pt>
                <c:pt idx="11">
                  <c:v>0.17571428571428571</c:v>
                </c:pt>
                <c:pt idx="12">
                  <c:v>0.25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C-411E-BD0A-AC36462D0659}"/>
            </c:ext>
          </c:extLst>
        </c:ser>
        <c:ser>
          <c:idx val="2"/>
          <c:order val="2"/>
          <c:tx>
            <c:strRef>
              <c:f>不同部门情感极性!$B$2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46C-411E-BD0A-AC36462D065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6C-411E-BD0A-AC36462D065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46C-411E-BD0A-AC36462D065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6C-411E-BD0A-AC36462D0659}"/>
              </c:ext>
            </c:extLst>
          </c:dPt>
          <c:cat>
            <c:strRef>
              <c:f>不同部门情感极性!$A$3:$A$22</c:f>
              <c:strCache>
                <c:ptCount val="20"/>
                <c:pt idx="0">
                  <c:v>level 0</c:v>
                </c:pt>
                <c:pt idx="1">
                  <c:v>level 1</c:v>
                </c:pt>
                <c:pt idx="4">
                  <c:v>level 0</c:v>
                </c:pt>
                <c:pt idx="5">
                  <c:v>level 1</c:v>
                </c:pt>
                <c:pt idx="8">
                  <c:v>level 0</c:v>
                </c:pt>
                <c:pt idx="9">
                  <c:v>level 1</c:v>
                </c:pt>
                <c:pt idx="10">
                  <c:v>level 2</c:v>
                </c:pt>
                <c:pt idx="11">
                  <c:v>level 3</c:v>
                </c:pt>
                <c:pt idx="12">
                  <c:v>level 4</c:v>
                </c:pt>
                <c:pt idx="13">
                  <c:v>level 5</c:v>
                </c:pt>
                <c:pt idx="17">
                  <c:v>level 0</c:v>
                </c:pt>
                <c:pt idx="18">
                  <c:v>level 1</c:v>
                </c:pt>
                <c:pt idx="19">
                  <c:v>level 2</c:v>
                </c:pt>
              </c:strCache>
            </c:strRef>
          </c:cat>
          <c:val>
            <c:numRef>
              <c:f>不同部门情感极性!$B$3:$B$22</c:f>
              <c:numCache>
                <c:formatCode>0.00%</c:formatCode>
                <c:ptCount val="20"/>
                <c:pt idx="0">
                  <c:v>0</c:v>
                </c:pt>
                <c:pt idx="1">
                  <c:v>0.17703349282296649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0.35714285714285715</c:v>
                </c:pt>
                <c:pt idx="9">
                  <c:v>0.31894038244910961</c:v>
                </c:pt>
                <c:pt idx="10">
                  <c:v>0.2529816500132217</c:v>
                </c:pt>
                <c:pt idx="11">
                  <c:v>0.47428571428571431</c:v>
                </c:pt>
                <c:pt idx="12">
                  <c:v>0.5</c:v>
                </c:pt>
                <c:pt idx="13">
                  <c:v>0.51800000000000002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0.41666666666666669</c:v>
                </c:pt>
                <c:pt idx="19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6C-411E-BD0A-AC36462D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362961952"/>
        <c:axId val="1"/>
      </c:barChart>
      <c:catAx>
        <c:axId val="3629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629619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层级情感极性强度变化!$B$10</c:f>
              <c:strCache>
                <c:ptCount val="1"/>
                <c:pt idx="0">
                  <c:v>Emotion Intensity of Tweets</c:v>
                </c:pt>
              </c:strCache>
            </c:strRef>
          </c:tx>
          <c:invertIfNegative val="0"/>
          <c:dLbls>
            <c:numFmt formatCode="#,##0.00_ ;[Red]\-#,##0.00\ 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层级情感极性强度变化!$A$1:$A$6</c:f>
              <c:strCache>
                <c:ptCount val="6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4">
                  <c:v>level 4</c:v>
                </c:pt>
                <c:pt idx="5">
                  <c:v>level 5</c:v>
                </c:pt>
              </c:strCache>
            </c:strRef>
          </c:cat>
          <c:val>
            <c:numRef>
              <c:f>层级情感极性强度变化!$B$1:$B$6</c:f>
              <c:numCache>
                <c:formatCode>General</c:formatCode>
                <c:ptCount val="6"/>
                <c:pt idx="0">
                  <c:v>0.28448636363636398</c:v>
                </c:pt>
                <c:pt idx="1">
                  <c:v>3.2667181470939909E-2</c:v>
                </c:pt>
                <c:pt idx="2">
                  <c:v>-1.4923575180300899E-2</c:v>
                </c:pt>
                <c:pt idx="3">
                  <c:v>-8.1834999999999991E-2</c:v>
                </c:pt>
                <c:pt idx="4">
                  <c:v>-0.20211250000000003</c:v>
                </c:pt>
                <c:pt idx="5">
                  <c:v>0.19835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2-4962-9791-34618819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925928"/>
        <c:axId val="1"/>
      </c:barChart>
      <c:catAx>
        <c:axId val="570925928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txPr>
          <a:bodyPr rot="-2700000" vert="horz" anchor="ctr" anchorCtr="1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0925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层级情感极性数量变化!$B$1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1.5308486439195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F8-47FA-A332-4B274EBB3A2C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层级情感极性数量变化!$A$2:$A$7</c:f>
              <c:strCache>
                <c:ptCount val="6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4">
                  <c:v>level 4</c:v>
                </c:pt>
                <c:pt idx="5">
                  <c:v>level 5</c:v>
                </c:pt>
              </c:strCache>
            </c:strRef>
          </c:cat>
          <c:val>
            <c:numRef>
              <c:f>层级情感极性数量变化!$B$2:$B$7</c:f>
              <c:numCache>
                <c:formatCode>0.00%</c:formatCode>
                <c:ptCount val="6"/>
                <c:pt idx="0">
                  <c:v>0.63636363636363602</c:v>
                </c:pt>
                <c:pt idx="1">
                  <c:v>0.33848640962544502</c:v>
                </c:pt>
                <c:pt idx="2">
                  <c:v>0.46019010159367058</c:v>
                </c:pt>
                <c:pt idx="3">
                  <c:v>0.29285714285714282</c:v>
                </c:pt>
                <c:pt idx="4">
                  <c:v>0.48799999999999999</c:v>
                </c:pt>
                <c:pt idx="5">
                  <c:v>0.45400000000000001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8-47FA-A332-4B274EBB3A2C}"/>
            </c:ext>
          </c:extLst>
        </c:ser>
        <c:ser>
          <c:idx val="0"/>
          <c:order val="1"/>
          <c:tx>
            <c:strRef>
              <c:f>层级情感极性数量变化!$C$1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dLbl>
              <c:idx val="1"/>
              <c:layout>
                <c:manualLayout>
                  <c:x val="0"/>
                  <c:y val="-6.419737532808399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F8-47FA-A332-4B274EBB3A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F8-47FA-A332-4B274EBB3A2C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层级情感极性数量变化!$A$2:$A$7</c:f>
              <c:strCache>
                <c:ptCount val="6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4">
                  <c:v>level 4</c:v>
                </c:pt>
                <c:pt idx="5">
                  <c:v>level 5</c:v>
                </c:pt>
              </c:strCache>
            </c:strRef>
          </c:cat>
          <c:val>
            <c:numRef>
              <c:f>层级情感极性数量变化!$C$2:$C$7</c:f>
              <c:numCache>
                <c:formatCode>0.00%</c:formatCode>
                <c:ptCount val="6"/>
                <c:pt idx="0">
                  <c:v>0.13636363636363635</c:v>
                </c:pt>
                <c:pt idx="1">
                  <c:v>0.38326620430349201</c:v>
                </c:pt>
                <c:pt idx="2">
                  <c:v>0.24634403574005498</c:v>
                </c:pt>
                <c:pt idx="3">
                  <c:v>0.17571428571428571</c:v>
                </c:pt>
                <c:pt idx="4">
                  <c:v>0.26200000000000001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8-47FA-A332-4B274EBB3A2C}"/>
            </c:ext>
          </c:extLst>
        </c:ser>
        <c:ser>
          <c:idx val="3"/>
          <c:order val="2"/>
          <c:tx>
            <c:strRef>
              <c:f>层级情感极性数量变化!$D$1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层级情感极性数量变化!$A$2:$A$7</c:f>
              <c:strCache>
                <c:ptCount val="6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4">
                  <c:v>level 4</c:v>
                </c:pt>
                <c:pt idx="5">
                  <c:v>level 5</c:v>
                </c:pt>
              </c:strCache>
            </c:strRef>
          </c:cat>
          <c:val>
            <c:numRef>
              <c:f>层级情感极性数量变化!$D$2:$D$7</c:f>
              <c:numCache>
                <c:formatCode>0.00%</c:formatCode>
                <c:ptCount val="6"/>
                <c:pt idx="0">
                  <c:v>0.22727272727272727</c:v>
                </c:pt>
                <c:pt idx="1">
                  <c:v>0.27587419726970303</c:v>
                </c:pt>
                <c:pt idx="2">
                  <c:v>0.29098447308811071</c:v>
                </c:pt>
                <c:pt idx="3">
                  <c:v>0.47428571428571431</c:v>
                </c:pt>
                <c:pt idx="4">
                  <c:v>0.5</c:v>
                </c:pt>
                <c:pt idx="5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8-47FA-A332-4B274EBB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3786656"/>
        <c:axId val="1"/>
      </c:barChart>
      <c:catAx>
        <c:axId val="563786656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563786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afterbili!$A$6</c:f>
              <c:strCache>
                <c:ptCount val="1"/>
                <c:pt idx="0">
                  <c:v>情感极性占比平均值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42B1-48C1-9EC1-7BC43C6560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42B1-48C1-9EC1-7BC43C6560A1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afterbili!$B$1:$B$3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afterbili!$A$1:$A$3</c:f>
              <c:numCache>
                <c:formatCode>0%</c:formatCode>
                <c:ptCount val="3"/>
                <c:pt idx="0">
                  <c:v>0.22222222222222221</c:v>
                </c:pt>
                <c:pt idx="1">
                  <c:v>0.101851851851852</c:v>
                </c:pt>
                <c:pt idx="2">
                  <c:v>0.67592592592592593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1-48C1-9EC1-7BC43C65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70900016"/>
        <c:axId val="1"/>
      </c:barChart>
      <c:catAx>
        <c:axId val="5709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570900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uservalue!$A$12</c:f>
              <c:strCache>
                <c:ptCount val="1"/>
                <c:pt idx="0">
                  <c:v>afteruser</c:v>
                </c:pt>
              </c:strCache>
            </c:strRef>
          </c:tx>
          <c:invertIfNegative val="0"/>
          <c:cat>
            <c:strRef>
              <c:f>uservalue!$C$15</c:f>
              <c:strCache>
                <c:ptCount val="1"/>
                <c:pt idx="0">
                  <c:v>emotion_value</c:v>
                </c:pt>
              </c:strCache>
            </c:strRef>
          </c:cat>
          <c:val>
            <c:numRef>
              <c:f>uservalue!$E$12</c:f>
              <c:numCache>
                <c:formatCode>General</c:formatCode>
                <c:ptCount val="1"/>
                <c:pt idx="0">
                  <c:v>-0.13181296296296299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4-40BE-8E4B-7C8372215BC6}"/>
            </c:ext>
          </c:extLst>
        </c:ser>
        <c:ser>
          <c:idx val="1"/>
          <c:order val="1"/>
          <c:tx>
            <c:strRef>
              <c:f>uservalue!$A$11</c:f>
              <c:strCache>
                <c:ptCount val="1"/>
                <c:pt idx="0">
                  <c:v>keyuser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uservalue!$C$15</c:f>
              <c:strCache>
                <c:ptCount val="1"/>
                <c:pt idx="0">
                  <c:v>emotion_value</c:v>
                </c:pt>
              </c:strCache>
            </c:strRef>
          </c:cat>
          <c:val>
            <c:numRef>
              <c:f>uservalue!$E$11</c:f>
              <c:numCache>
                <c:formatCode>General</c:formatCode>
                <c:ptCount val="1"/>
                <c:pt idx="0">
                  <c:v>0.42949999999999999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4-40BE-8E4B-7C837221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572833040"/>
        <c:axId val="1"/>
      </c:barChart>
      <c:catAx>
        <c:axId val="5728330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crossAx val="572833040"/>
        <c:crossesAt val="0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'1-5月份情感强度'!$A$7</c:f>
              <c:strCache>
                <c:ptCount val="1"/>
                <c:pt idx="0">
                  <c:v>level 5</c:v>
                </c:pt>
              </c:strCache>
            </c:strRef>
          </c:tx>
          <c:invertIfNegative val="0"/>
          <c:cat>
            <c:strRef>
              <c:f>'1-5月份情感强度'!$B$1:$F$1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'1-5月份情感强度'!$B$7:$F$7</c:f>
              <c:numCache>
                <c:formatCode>General</c:formatCode>
                <c:ptCount val="5"/>
                <c:pt idx="1">
                  <c:v>-0.36120000000000002</c:v>
                </c:pt>
                <c:pt idx="2">
                  <c:v>0.75790000000000002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5-4999-8FD0-99C8073BE190}"/>
            </c:ext>
          </c:extLst>
        </c:ser>
        <c:ser>
          <c:idx val="4"/>
          <c:order val="1"/>
          <c:tx>
            <c:strRef>
              <c:f>'1-5月份情感强度'!$A$6</c:f>
              <c:strCache>
                <c:ptCount val="1"/>
                <c:pt idx="0">
                  <c:v>level 4</c:v>
                </c:pt>
              </c:strCache>
            </c:strRef>
          </c:tx>
          <c:invertIfNegative val="0"/>
          <c:cat>
            <c:strRef>
              <c:f>'1-5月份情感强度'!$B$1:$F$1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'1-5月份情感强度'!$B$6:$F$6</c:f>
              <c:numCache>
                <c:formatCode>General</c:formatCode>
                <c:ptCount val="5"/>
                <c:pt idx="1">
                  <c:v>-0.22020000000000001</c:v>
                </c:pt>
                <c:pt idx="2">
                  <c:v>-0.18402500000000002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5-4999-8FD0-99C8073BE190}"/>
            </c:ext>
          </c:extLst>
        </c:ser>
        <c:ser>
          <c:idx val="0"/>
          <c:order val="2"/>
          <c:tx>
            <c:strRef>
              <c:f>'1-5月份情感强度'!$A$5</c:f>
              <c:strCache>
                <c:ptCount val="1"/>
                <c:pt idx="0">
                  <c:v>level 3</c:v>
                </c:pt>
              </c:strCache>
            </c:strRef>
          </c:tx>
          <c:invertIfNegative val="0"/>
          <c:cat>
            <c:strRef>
              <c:f>'1-5月份情感强度'!$B$1:$F$1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'1-5月份情感强度'!$B$5:$F$5</c:f>
              <c:numCache>
                <c:formatCode>General</c:formatCode>
                <c:ptCount val="5"/>
                <c:pt idx="0">
                  <c:v>0.1358</c:v>
                </c:pt>
                <c:pt idx="1">
                  <c:v>-0.27787499999999998</c:v>
                </c:pt>
                <c:pt idx="2">
                  <c:v>5.3875000000000034E-3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5-4999-8FD0-99C8073BE190}"/>
            </c:ext>
          </c:extLst>
        </c:ser>
        <c:ser>
          <c:idx val="1"/>
          <c:order val="3"/>
          <c:tx>
            <c:strRef>
              <c:f>'1-5月份情感强度'!$A$4</c:f>
              <c:strCache>
                <c:ptCount val="1"/>
                <c:pt idx="0">
                  <c:v>level 2</c:v>
                </c:pt>
              </c:strCache>
            </c:strRef>
          </c:tx>
          <c:invertIfNegative val="0"/>
          <c:cat>
            <c:strRef>
              <c:f>'1-5月份情感强度'!$B$1:$F$1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'1-5月份情感强度'!$B$4:$F$4</c:f>
              <c:numCache>
                <c:formatCode>General</c:formatCode>
                <c:ptCount val="5"/>
                <c:pt idx="0">
                  <c:v>-3.0000000000000001E-3</c:v>
                </c:pt>
                <c:pt idx="1">
                  <c:v>6.3527240143369176E-2</c:v>
                </c:pt>
                <c:pt idx="2">
                  <c:v>-0.12520461904761904</c:v>
                </c:pt>
                <c:pt idx="3">
                  <c:v>1.383750000000001E-2</c:v>
                </c:pt>
                <c:pt idx="4">
                  <c:v>0.24695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5-4999-8FD0-99C8073BE190}"/>
            </c:ext>
          </c:extLst>
        </c:ser>
        <c:ser>
          <c:idx val="2"/>
          <c:order val="4"/>
          <c:tx>
            <c:strRef>
              <c:f>'1-5月份情感强度'!$A$3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'1-5月份情感强度'!$B$1:$F$1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'1-5月份情感强度'!$B$3:$F$3</c:f>
              <c:numCache>
                <c:formatCode>General</c:formatCode>
                <c:ptCount val="5"/>
                <c:pt idx="0">
                  <c:v>-4.6766346153846165E-2</c:v>
                </c:pt>
                <c:pt idx="1">
                  <c:v>5.3494526726016602E-2</c:v>
                </c:pt>
                <c:pt idx="2">
                  <c:v>4.2455531787927318E-2</c:v>
                </c:pt>
                <c:pt idx="3">
                  <c:v>4.0000000000000001E-3</c:v>
                </c:pt>
                <c:pt idx="4">
                  <c:v>-1.8222857142857141E-2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5-4999-8FD0-99C8073BE190}"/>
            </c:ext>
          </c:extLst>
        </c:ser>
        <c:ser>
          <c:idx val="3"/>
          <c:order val="5"/>
          <c:tx>
            <c:strRef>
              <c:f>'1-5月份情感强度'!$A$2</c:f>
              <c:strCache>
                <c:ptCount val="1"/>
                <c:pt idx="0">
                  <c:v>level 0</c:v>
                </c:pt>
              </c:strCache>
            </c:strRef>
          </c:tx>
          <c:invertIfNegative val="0"/>
          <c:cat>
            <c:strRef>
              <c:f>'1-5月份情感强度'!$B$1:$F$1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'1-5月份情感强度'!$B$2:$F$2</c:f>
              <c:numCache>
                <c:formatCode>General</c:formatCode>
                <c:ptCount val="5"/>
                <c:pt idx="0">
                  <c:v>8.3799999999999986E-2</c:v>
                </c:pt>
                <c:pt idx="1">
                  <c:v>0.21831666666666663</c:v>
                </c:pt>
                <c:pt idx="2">
                  <c:v>0.35334166666666667</c:v>
                </c:pt>
                <c:pt idx="3">
                  <c:v>0.71899999999999997</c:v>
                </c:pt>
                <c:pt idx="4">
                  <c:v>-0.1779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F5-4999-8FD0-99C8073B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0489056"/>
        <c:axId val="1"/>
      </c:barChart>
      <c:catAx>
        <c:axId val="5304890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30489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'1-5月份情感极性'!$D$2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8B4-4FCA-B9B4-13A359BC7D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'1-5月份情感极性'!$A$3:$A$32</c15:sqref>
                  </c15:fullRef>
                </c:ext>
              </c:extLst>
              <c:f>('1-5月份情感极性'!$A$3:$A$6,'1-5月份情感极性'!$A$8:$A$32)</c:f>
              <c:strCache>
                <c:ptCount val="29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5">
                  <c:v>level 0</c:v>
                </c:pt>
                <c:pt idx="6">
                  <c:v>level 1</c:v>
                </c:pt>
                <c:pt idx="7">
                  <c:v>level 2</c:v>
                </c:pt>
                <c:pt idx="8">
                  <c:v>level 3</c:v>
                </c:pt>
                <c:pt idx="9">
                  <c:v>level 4</c:v>
                </c:pt>
                <c:pt idx="10">
                  <c:v>level 5</c:v>
                </c:pt>
                <c:pt idx="13">
                  <c:v>level 0</c:v>
                </c:pt>
                <c:pt idx="14">
                  <c:v>level 1</c:v>
                </c:pt>
                <c:pt idx="15">
                  <c:v>level 2</c:v>
                </c:pt>
                <c:pt idx="16">
                  <c:v>level 3</c:v>
                </c:pt>
                <c:pt idx="17">
                  <c:v>level 4</c:v>
                </c:pt>
                <c:pt idx="18">
                  <c:v>level 5</c:v>
                </c:pt>
                <c:pt idx="21">
                  <c:v>level 0</c:v>
                </c:pt>
                <c:pt idx="22">
                  <c:v>level 1</c:v>
                </c:pt>
                <c:pt idx="23">
                  <c:v>level 2</c:v>
                </c:pt>
                <c:pt idx="26">
                  <c:v>level 0</c:v>
                </c:pt>
                <c:pt idx="27">
                  <c:v>level 1</c:v>
                </c:pt>
                <c:pt idx="28">
                  <c:v>level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'1-5月份情感极性'!$D$3:$D$32</c15:sqref>
                  </c15:fullRef>
                </c:ext>
              </c:extLst>
              <c:f>('1-5月份情感极性'!$D$3:$D$6,'1-5月份情感极性'!$D$8:$D$32)</c:f>
              <c:numCache>
                <c:formatCode>0.00%</c:formatCode>
                <c:ptCount val="29"/>
                <c:pt idx="0">
                  <c:v>0.5</c:v>
                </c:pt>
                <c:pt idx="1">
                  <c:v>0.32329870680517281</c:v>
                </c:pt>
                <c:pt idx="2">
                  <c:v>0.38829787234042556</c:v>
                </c:pt>
                <c:pt idx="3">
                  <c:v>0.5714285714285714</c:v>
                </c:pt>
                <c:pt idx="4" formatCode="General">
                  <c:v>0</c:v>
                </c:pt>
                <c:pt idx="5">
                  <c:v>0.66666666666666663</c:v>
                </c:pt>
                <c:pt idx="6">
                  <c:v>0.2727295027215067</c:v>
                </c:pt>
                <c:pt idx="7">
                  <c:v>0.54838709677419362</c:v>
                </c:pt>
                <c:pt idx="8">
                  <c:v>7.1428571428571425E-2</c:v>
                </c:pt>
                <c:pt idx="9">
                  <c:v>0</c:v>
                </c:pt>
                <c:pt idx="10">
                  <c:v>0</c:v>
                </c:pt>
                <c:pt idx="12" formatCode="General">
                  <c:v>0</c:v>
                </c:pt>
                <c:pt idx="13">
                  <c:v>0.66666666666666663</c:v>
                </c:pt>
                <c:pt idx="14">
                  <c:v>0.38704417943741465</c:v>
                </c:pt>
                <c:pt idx="15">
                  <c:v>0.48928571428571427</c:v>
                </c:pt>
                <c:pt idx="16">
                  <c:v>0.375</c:v>
                </c:pt>
                <c:pt idx="17">
                  <c:v>0.5</c:v>
                </c:pt>
                <c:pt idx="18">
                  <c:v>0.95199999999999996</c:v>
                </c:pt>
                <c:pt idx="20" formatCode="General">
                  <c:v>0</c:v>
                </c:pt>
                <c:pt idx="21">
                  <c:v>1</c:v>
                </c:pt>
                <c:pt idx="22">
                  <c:v>0.31919642857142855</c:v>
                </c:pt>
                <c:pt idx="23">
                  <c:v>0.125</c:v>
                </c:pt>
                <c:pt idx="25" formatCode="General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4-4FCA-B9B4-13A359BC7D84}"/>
            </c:ext>
          </c:extLst>
        </c:ser>
        <c:ser>
          <c:idx val="1"/>
          <c:order val="1"/>
          <c:tx>
            <c:strRef>
              <c:f>'1-5月份情感极性'!$C$2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8B4-4FCA-B9B4-13A359BC7D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8B4-4FCA-B9B4-13A359BC7D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8B4-4FCA-B9B4-13A359BC7D84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8B4-4FCA-B9B4-13A359BC7D84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8B4-4FCA-B9B4-13A359BC7D84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8B4-4FCA-B9B4-13A359BC7D84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8B4-4FCA-B9B4-13A359BC7D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'1-5月份情感极性'!$A$3:$A$32</c15:sqref>
                  </c15:fullRef>
                </c:ext>
              </c:extLst>
              <c:f>('1-5月份情感极性'!$A$3:$A$6,'1-5月份情感极性'!$A$8:$A$32)</c:f>
              <c:strCache>
                <c:ptCount val="29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5">
                  <c:v>level 0</c:v>
                </c:pt>
                <c:pt idx="6">
                  <c:v>level 1</c:v>
                </c:pt>
                <c:pt idx="7">
                  <c:v>level 2</c:v>
                </c:pt>
                <c:pt idx="8">
                  <c:v>level 3</c:v>
                </c:pt>
                <c:pt idx="9">
                  <c:v>level 4</c:v>
                </c:pt>
                <c:pt idx="10">
                  <c:v>level 5</c:v>
                </c:pt>
                <c:pt idx="13">
                  <c:v>level 0</c:v>
                </c:pt>
                <c:pt idx="14">
                  <c:v>level 1</c:v>
                </c:pt>
                <c:pt idx="15">
                  <c:v>level 2</c:v>
                </c:pt>
                <c:pt idx="16">
                  <c:v>level 3</c:v>
                </c:pt>
                <c:pt idx="17">
                  <c:v>level 4</c:v>
                </c:pt>
                <c:pt idx="18">
                  <c:v>level 5</c:v>
                </c:pt>
                <c:pt idx="21">
                  <c:v>level 0</c:v>
                </c:pt>
                <c:pt idx="22">
                  <c:v>level 1</c:v>
                </c:pt>
                <c:pt idx="23">
                  <c:v>level 2</c:v>
                </c:pt>
                <c:pt idx="26">
                  <c:v>level 0</c:v>
                </c:pt>
                <c:pt idx="27">
                  <c:v>level 1</c:v>
                </c:pt>
                <c:pt idx="28">
                  <c:v>level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'1-5月份情感极性'!$C$3:$C$32</c15:sqref>
                  </c15:fullRef>
                </c:ext>
              </c:extLst>
              <c:f>('1-5月份情感极性'!$C$3:$C$6,'1-5月份情感极性'!$C$8:$C$32)</c:f>
              <c:numCache>
                <c:formatCode>0.00%</c:formatCode>
                <c:ptCount val="29"/>
                <c:pt idx="0">
                  <c:v>0</c:v>
                </c:pt>
                <c:pt idx="1">
                  <c:v>0.26367394530421878</c:v>
                </c:pt>
                <c:pt idx="2">
                  <c:v>0.16717325227963525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0.52148995469671777</c:v>
                </c:pt>
                <c:pt idx="7">
                  <c:v>0.24731182795698925</c:v>
                </c:pt>
                <c:pt idx="8">
                  <c:v>0.21428571428571427</c:v>
                </c:pt>
                <c:pt idx="9">
                  <c:v>0.5</c:v>
                </c:pt>
                <c:pt idx="10">
                  <c:v>3.3000000000000002E-2</c:v>
                </c:pt>
                <c:pt idx="12">
                  <c:v>0</c:v>
                </c:pt>
                <c:pt idx="13">
                  <c:v>0.16666666666666666</c:v>
                </c:pt>
                <c:pt idx="14">
                  <c:v>0.31634204918114955</c:v>
                </c:pt>
                <c:pt idx="15">
                  <c:v>0.14603174603174604</c:v>
                </c:pt>
                <c:pt idx="16">
                  <c:v>0.22500000000000001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0.3794642857142857</c:v>
                </c:pt>
                <c:pt idx="23">
                  <c:v>0.75</c:v>
                </c:pt>
                <c:pt idx="25">
                  <c:v>0</c:v>
                </c:pt>
                <c:pt idx="26">
                  <c:v>0</c:v>
                </c:pt>
                <c:pt idx="27">
                  <c:v>0.6</c:v>
                </c:pt>
                <c:pt idx="28">
                  <c:v>0.52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'1-5月份情感极性'!$C$7</c15:sqref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98B4-4FCA-B9B4-13A359BC7D84}"/>
            </c:ext>
          </c:extLst>
        </c:ser>
        <c:ser>
          <c:idx val="2"/>
          <c:order val="2"/>
          <c:tx>
            <c:strRef>
              <c:f>'1-5月份情感极性'!$B$2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8B4-4FCA-B9B4-13A359BC7D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8B4-4FCA-B9B4-13A359BC7D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8B4-4FCA-B9B4-13A359BC7D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8B4-4FCA-B9B4-13A359BC7D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8B4-4FCA-B9B4-13A359BC7D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'1-5月份情感极性'!$A$3:$A$32</c15:sqref>
                  </c15:fullRef>
                </c:ext>
              </c:extLst>
              <c:f>('1-5月份情感极性'!$A$3:$A$6,'1-5月份情感极性'!$A$8:$A$32)</c:f>
              <c:strCache>
                <c:ptCount val="29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5">
                  <c:v>level 0</c:v>
                </c:pt>
                <c:pt idx="6">
                  <c:v>level 1</c:v>
                </c:pt>
                <c:pt idx="7">
                  <c:v>level 2</c:v>
                </c:pt>
                <c:pt idx="8">
                  <c:v>level 3</c:v>
                </c:pt>
                <c:pt idx="9">
                  <c:v>level 4</c:v>
                </c:pt>
                <c:pt idx="10">
                  <c:v>level 5</c:v>
                </c:pt>
                <c:pt idx="13">
                  <c:v>level 0</c:v>
                </c:pt>
                <c:pt idx="14">
                  <c:v>level 1</c:v>
                </c:pt>
                <c:pt idx="15">
                  <c:v>level 2</c:v>
                </c:pt>
                <c:pt idx="16">
                  <c:v>level 3</c:v>
                </c:pt>
                <c:pt idx="17">
                  <c:v>level 4</c:v>
                </c:pt>
                <c:pt idx="18">
                  <c:v>level 5</c:v>
                </c:pt>
                <c:pt idx="21">
                  <c:v>level 0</c:v>
                </c:pt>
                <c:pt idx="22">
                  <c:v>level 1</c:v>
                </c:pt>
                <c:pt idx="23">
                  <c:v>level 2</c:v>
                </c:pt>
                <c:pt idx="26">
                  <c:v>level 0</c:v>
                </c:pt>
                <c:pt idx="27">
                  <c:v>level 1</c:v>
                </c:pt>
                <c:pt idx="28">
                  <c:v>level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'1-5月份情感极性'!$B$3:$B$32</c15:sqref>
                  </c15:fullRef>
                </c:ext>
              </c:extLst>
              <c:f>('1-5月份情感极性'!$B$3:$B$6,'1-5月份情感极性'!$B$8:$B$32)</c:f>
              <c:numCache>
                <c:formatCode>0.00%</c:formatCode>
                <c:ptCount val="29"/>
                <c:pt idx="0">
                  <c:v>0.5</c:v>
                </c:pt>
                <c:pt idx="1">
                  <c:v>0.39415942336230658</c:v>
                </c:pt>
                <c:pt idx="2">
                  <c:v>0.44452887537993924</c:v>
                </c:pt>
                <c:pt idx="3">
                  <c:v>0.42857142857142855</c:v>
                </c:pt>
                <c:pt idx="4" formatCode="General">
                  <c:v>0</c:v>
                </c:pt>
                <c:pt idx="5">
                  <c:v>0.16666666666666666</c:v>
                </c:pt>
                <c:pt idx="6">
                  <c:v>0.20495546007352469</c:v>
                </c:pt>
                <c:pt idx="7">
                  <c:v>0.19354838709677422</c:v>
                </c:pt>
                <c:pt idx="8">
                  <c:v>0.5714285714285714</c:v>
                </c:pt>
                <c:pt idx="9">
                  <c:v>0.5</c:v>
                </c:pt>
                <c:pt idx="10">
                  <c:v>0.96699999999999997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0.16666666666666666</c:v>
                </c:pt>
                <c:pt idx="14">
                  <c:v>0.29582012058778501</c:v>
                </c:pt>
                <c:pt idx="15">
                  <c:v>0.36468253968253972</c:v>
                </c:pt>
                <c:pt idx="16">
                  <c:v>0.4</c:v>
                </c:pt>
                <c:pt idx="17">
                  <c:v>0.5</c:v>
                </c:pt>
                <c:pt idx="18">
                  <c:v>4.8000000000000001E-2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0</c:v>
                </c:pt>
                <c:pt idx="22">
                  <c:v>0.3013392857142857</c:v>
                </c:pt>
                <c:pt idx="23">
                  <c:v>0.125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1</c:v>
                </c:pt>
                <c:pt idx="27">
                  <c:v>0.2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8B4-4FCA-B9B4-13A359BC7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629972592"/>
        <c:axId val="1"/>
      </c:barChart>
      <c:catAx>
        <c:axId val="629972592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629972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不同讨论话题!$A$7</c:f>
              <c:strCache>
                <c:ptCount val="1"/>
                <c:pt idx="0">
                  <c:v>level 5</c:v>
                </c:pt>
              </c:strCache>
            </c:strRef>
          </c:tx>
          <c:invertIfNegative val="0"/>
          <c:cat>
            <c:strRef>
              <c:f>不同讨论话题!$B$1:$D$1</c:f>
              <c:strCache>
                <c:ptCount val="3"/>
                <c:pt idx="0">
                  <c:v>Knowledge</c:v>
                </c:pt>
                <c:pt idx="1">
                  <c:v>Alert</c:v>
                </c:pt>
                <c:pt idx="2">
                  <c:v>Management</c:v>
                </c:pt>
              </c:strCache>
            </c:strRef>
          </c:cat>
          <c:val>
            <c:numRef>
              <c:f>不同讨论话题!$B$7:$D$7</c:f>
              <c:numCache>
                <c:formatCode>General</c:formatCode>
                <c:ptCount val="3"/>
                <c:pt idx="0">
                  <c:v>-0.36120000000000002</c:v>
                </c:pt>
                <c:pt idx="1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7-4F27-8A42-3E1904D98543}"/>
            </c:ext>
          </c:extLst>
        </c:ser>
        <c:ser>
          <c:idx val="0"/>
          <c:order val="1"/>
          <c:tx>
            <c:strRef>
              <c:f>不同讨论话题!$A$6</c:f>
              <c:strCache>
                <c:ptCount val="1"/>
                <c:pt idx="0">
                  <c:v>level 4</c:v>
                </c:pt>
              </c:strCache>
            </c:strRef>
          </c:tx>
          <c:invertIfNegative val="0"/>
          <c:cat>
            <c:strRef>
              <c:f>不同讨论话题!$B$1:$D$1</c:f>
              <c:strCache>
                <c:ptCount val="3"/>
                <c:pt idx="0">
                  <c:v>Knowledge</c:v>
                </c:pt>
                <c:pt idx="1">
                  <c:v>Alert</c:v>
                </c:pt>
                <c:pt idx="2">
                  <c:v>Management</c:v>
                </c:pt>
              </c:strCache>
            </c:strRef>
          </c:cat>
          <c:val>
            <c:numRef>
              <c:f>不同讨论话题!$B$6:$D$6</c:f>
              <c:numCache>
                <c:formatCode>General</c:formatCode>
                <c:ptCount val="3"/>
                <c:pt idx="0">
                  <c:v>-0.44040000000000001</c:v>
                </c:pt>
                <c:pt idx="1">
                  <c:v>-0.18402500000000002</c:v>
                </c:pt>
                <c:pt idx="2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7-4F27-8A42-3E1904D98543}"/>
            </c:ext>
          </c:extLst>
        </c:ser>
        <c:ser>
          <c:idx val="1"/>
          <c:order val="2"/>
          <c:tx>
            <c:strRef>
              <c:f>不同讨论话题!$A$5</c:f>
              <c:strCache>
                <c:ptCount val="1"/>
                <c:pt idx="0">
                  <c:v>level 3</c:v>
                </c:pt>
              </c:strCache>
            </c:strRef>
          </c:tx>
          <c:invertIfNegative val="0"/>
          <c:cat>
            <c:strRef>
              <c:f>不同讨论话题!$B$1:$D$1</c:f>
              <c:strCache>
                <c:ptCount val="3"/>
                <c:pt idx="0">
                  <c:v>Knowledge</c:v>
                </c:pt>
                <c:pt idx="1">
                  <c:v>Alert</c:v>
                </c:pt>
                <c:pt idx="2">
                  <c:v>Management</c:v>
                </c:pt>
              </c:strCache>
            </c:strRef>
          </c:cat>
          <c:val>
            <c:numRef>
              <c:f>不同讨论话题!$B$5:$D$5</c:f>
              <c:numCache>
                <c:formatCode>General</c:formatCode>
                <c:ptCount val="3"/>
                <c:pt idx="0">
                  <c:v>8.2025000000000001E-2</c:v>
                </c:pt>
                <c:pt idx="1">
                  <c:v>5.3875000000000034E-3</c:v>
                </c:pt>
                <c:pt idx="2">
                  <c:v>-0.58399999999999996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7-4F27-8A42-3E1904D98543}"/>
            </c:ext>
          </c:extLst>
        </c:ser>
        <c:ser>
          <c:idx val="2"/>
          <c:order val="3"/>
          <c:tx>
            <c:strRef>
              <c:f>不同讨论话题!$A$4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不同讨论话题!$B$1:$D$1</c:f>
              <c:strCache>
                <c:ptCount val="3"/>
                <c:pt idx="0">
                  <c:v>Knowledge</c:v>
                </c:pt>
                <c:pt idx="1">
                  <c:v>Alert</c:v>
                </c:pt>
                <c:pt idx="2">
                  <c:v>Management</c:v>
                </c:pt>
              </c:strCache>
            </c:strRef>
          </c:cat>
          <c:val>
            <c:numRef>
              <c:f>不同讨论话题!$B$4:$D$4</c:f>
              <c:numCache>
                <c:formatCode>General</c:formatCode>
                <c:ptCount val="3"/>
                <c:pt idx="0">
                  <c:v>7.3299943376801652E-2</c:v>
                </c:pt>
                <c:pt idx="1">
                  <c:v>-5.414698412698412E-2</c:v>
                </c:pt>
                <c:pt idx="2">
                  <c:v>-9.5785416666666665E-2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7-4F27-8A42-3E1904D98543}"/>
            </c:ext>
          </c:extLst>
        </c:ser>
        <c:ser>
          <c:idx val="3"/>
          <c:order val="4"/>
          <c:tx>
            <c:strRef>
              <c:f>不同讨论话题!$A$3</c:f>
              <c:strCache>
                <c:ptCount val="1"/>
                <c:pt idx="0">
                  <c:v>level 1</c:v>
                </c:pt>
              </c:strCache>
            </c:strRef>
          </c:tx>
          <c:invertIfNegative val="0"/>
          <c:cat>
            <c:strRef>
              <c:f>不同讨论话题!$B$1:$D$1</c:f>
              <c:strCache>
                <c:ptCount val="3"/>
                <c:pt idx="0">
                  <c:v>Knowledge</c:v>
                </c:pt>
                <c:pt idx="1">
                  <c:v>Alert</c:v>
                </c:pt>
                <c:pt idx="2">
                  <c:v>Management</c:v>
                </c:pt>
              </c:strCache>
            </c:strRef>
          </c:cat>
          <c:val>
            <c:numRef>
              <c:f>不同讨论话题!$B$3:$D$3</c:f>
              <c:numCache>
                <c:formatCode>General</c:formatCode>
                <c:ptCount val="3"/>
                <c:pt idx="0">
                  <c:v>4.5569240620729673E-2</c:v>
                </c:pt>
                <c:pt idx="1">
                  <c:v>-8.2772782900021408E-2</c:v>
                </c:pt>
                <c:pt idx="2">
                  <c:v>7.1071773152688478E-2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7-4F27-8A42-3E1904D98543}"/>
            </c:ext>
          </c:extLst>
        </c:ser>
        <c:ser>
          <c:idx val="4"/>
          <c:order val="5"/>
          <c:tx>
            <c:strRef>
              <c:f>不同讨论话题!$A$2</c:f>
              <c:strCache>
                <c:ptCount val="1"/>
                <c:pt idx="0">
                  <c:v>level 0</c:v>
                </c:pt>
              </c:strCache>
            </c:strRef>
          </c:tx>
          <c:invertIfNegative val="0"/>
          <c:cat>
            <c:strRef>
              <c:f>不同讨论话题!$B$1:$D$1</c:f>
              <c:strCache>
                <c:ptCount val="3"/>
                <c:pt idx="0">
                  <c:v>Knowledge</c:v>
                </c:pt>
                <c:pt idx="1">
                  <c:v>Alert</c:v>
                </c:pt>
                <c:pt idx="2">
                  <c:v>Management</c:v>
                </c:pt>
              </c:strCache>
            </c:strRef>
          </c:cat>
          <c:val>
            <c:numRef>
              <c:f>不同讨论话题!$B$2:$D$2</c:f>
              <c:numCache>
                <c:formatCode>General</c:formatCode>
                <c:ptCount val="3"/>
                <c:pt idx="0">
                  <c:v>0.50623333333333331</c:v>
                </c:pt>
                <c:pt idx="1">
                  <c:v>-0.208675</c:v>
                </c:pt>
                <c:pt idx="2">
                  <c:v>0.28192222222222224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7-4F27-8A42-3E1904D9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7145920"/>
        <c:axId val="1"/>
      </c:barChart>
      <c:catAx>
        <c:axId val="52714592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crossAx val="527145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不同讨论话题情感极性!$D$2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EF9-4DCA-B54E-FE2EE075C538}"/>
              </c:ext>
            </c:extLst>
          </c:dPt>
          <c:cat>
            <c:strRef>
              <c:f>不同讨论话题情感极性!$A$3:$A$23</c:f>
              <c:strCache>
                <c:ptCount val="21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4">
                  <c:v>level 4</c:v>
                </c:pt>
                <c:pt idx="5">
                  <c:v>level 5</c:v>
                </c:pt>
                <c:pt idx="8">
                  <c:v>level 0</c:v>
                </c:pt>
                <c:pt idx="9">
                  <c:v>level 1</c:v>
                </c:pt>
                <c:pt idx="10">
                  <c:v>level 2</c:v>
                </c:pt>
                <c:pt idx="11">
                  <c:v>level 3</c:v>
                </c:pt>
                <c:pt idx="12">
                  <c:v>level 4</c:v>
                </c:pt>
                <c:pt idx="13">
                  <c:v>level 5</c:v>
                </c:pt>
                <c:pt idx="16">
                  <c:v>level 0</c:v>
                </c:pt>
                <c:pt idx="17">
                  <c:v>level 1</c:v>
                </c:pt>
                <c:pt idx="18">
                  <c:v>level 2</c:v>
                </c:pt>
                <c:pt idx="19">
                  <c:v>level 3</c:v>
                </c:pt>
                <c:pt idx="20">
                  <c:v>level 4</c:v>
                </c:pt>
              </c:strCache>
            </c:strRef>
          </c:cat>
          <c:val>
            <c:numRef>
              <c:f>不同讨论话题情感极性!$D$3:$D$23</c:f>
              <c:numCache>
                <c:formatCode>0.00%</c:formatCode>
                <c:ptCount val="21"/>
                <c:pt idx="0">
                  <c:v>0.88888888888888884</c:v>
                </c:pt>
                <c:pt idx="1">
                  <c:v>0.33257176177837683</c:v>
                </c:pt>
                <c:pt idx="2">
                  <c:v>0.54273907572637847</c:v>
                </c:pt>
                <c:pt idx="3">
                  <c:v>0.3571428571428571</c:v>
                </c:pt>
                <c:pt idx="4">
                  <c:v>5.1999999999999998E-2</c:v>
                </c:pt>
                <c:pt idx="5">
                  <c:v>3.5999999999999997E-2</c:v>
                </c:pt>
                <c:pt idx="7">
                  <c:v>0</c:v>
                </c:pt>
                <c:pt idx="8">
                  <c:v>0</c:v>
                </c:pt>
                <c:pt idx="9">
                  <c:v>0.27244956670647114</c:v>
                </c:pt>
                <c:pt idx="10">
                  <c:v>0.39523809523809522</c:v>
                </c:pt>
                <c:pt idx="11">
                  <c:v>0.375</c:v>
                </c:pt>
                <c:pt idx="12">
                  <c:v>0.5</c:v>
                </c:pt>
                <c:pt idx="13">
                  <c:v>0.06</c:v>
                </c:pt>
                <c:pt idx="15">
                  <c:v>0</c:v>
                </c:pt>
                <c:pt idx="16">
                  <c:v>0.66666666666666663</c:v>
                </c:pt>
                <c:pt idx="17">
                  <c:v>0.37375076543650149</c:v>
                </c:pt>
                <c:pt idx="18">
                  <c:v>0.38508064516129031</c:v>
                </c:pt>
                <c:pt idx="19">
                  <c:v>7.1999999999999995E-2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9-4DCA-B54E-FE2EE075C538}"/>
            </c:ext>
          </c:extLst>
        </c:ser>
        <c:ser>
          <c:idx val="1"/>
          <c:order val="1"/>
          <c:tx>
            <c:strRef>
              <c:f>不同讨论话题情感极性!$C$2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EF9-4DCA-B54E-FE2EE075C53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EF9-4DCA-B54E-FE2EE075C53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EF9-4DCA-B54E-FE2EE075C53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EF9-4DCA-B54E-FE2EE075C538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EF9-4DCA-B54E-FE2EE075C538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EF9-4DCA-B54E-FE2EE075C538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EF9-4DCA-B54E-FE2EE075C538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EF9-4DCA-B54E-FE2EE075C538}"/>
              </c:ext>
            </c:extLst>
          </c:dPt>
          <c:cat>
            <c:strRef>
              <c:f>不同讨论话题情感极性!$A$3:$A$23</c:f>
              <c:strCache>
                <c:ptCount val="21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4">
                  <c:v>level 4</c:v>
                </c:pt>
                <c:pt idx="5">
                  <c:v>level 5</c:v>
                </c:pt>
                <c:pt idx="8">
                  <c:v>level 0</c:v>
                </c:pt>
                <c:pt idx="9">
                  <c:v>level 1</c:v>
                </c:pt>
                <c:pt idx="10">
                  <c:v>level 2</c:v>
                </c:pt>
                <c:pt idx="11">
                  <c:v>level 3</c:v>
                </c:pt>
                <c:pt idx="12">
                  <c:v>level 4</c:v>
                </c:pt>
                <c:pt idx="13">
                  <c:v>level 5</c:v>
                </c:pt>
                <c:pt idx="16">
                  <c:v>level 0</c:v>
                </c:pt>
                <c:pt idx="17">
                  <c:v>level 1</c:v>
                </c:pt>
                <c:pt idx="18">
                  <c:v>level 2</c:v>
                </c:pt>
                <c:pt idx="19">
                  <c:v>level 3</c:v>
                </c:pt>
                <c:pt idx="20">
                  <c:v>level 4</c:v>
                </c:pt>
              </c:strCache>
            </c:strRef>
          </c:cat>
          <c:val>
            <c:numRef>
              <c:f>不同讨论话题情感极性!$C$3:$C$23</c:f>
              <c:numCache>
                <c:formatCode>0.00%</c:formatCode>
                <c:ptCount val="21"/>
                <c:pt idx="0">
                  <c:v>0.38456248994147862</c:v>
                </c:pt>
                <c:pt idx="1">
                  <c:v>0.28863532372454814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0.286300815904318</c:v>
                </c:pt>
                <c:pt idx="10">
                  <c:v>0.17301587301587298</c:v>
                </c:pt>
                <c:pt idx="11">
                  <c:v>0.22500000000000001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0.22222222222222221</c:v>
                </c:pt>
                <c:pt idx="17">
                  <c:v>0.42506564684291609</c:v>
                </c:pt>
                <c:pt idx="18">
                  <c:v>0.23790322580645162</c:v>
                </c:pt>
                <c:pt idx="19">
                  <c:v>0</c:v>
                </c:pt>
                <c:pt idx="20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F9-4DCA-B54E-FE2EE075C538}"/>
            </c:ext>
          </c:extLst>
        </c:ser>
        <c:ser>
          <c:idx val="2"/>
          <c:order val="2"/>
          <c:tx>
            <c:strRef>
              <c:f>不同讨论话题情感极性!$B$2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EF9-4DCA-B54E-FE2EE075C53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EF9-4DCA-B54E-FE2EE075C53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8EF9-4DCA-B54E-FE2EE075C53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EF9-4DCA-B54E-FE2EE075C538}"/>
              </c:ext>
            </c:extLst>
          </c:dPt>
          <c:cat>
            <c:strRef>
              <c:f>不同讨论话题情感极性!$A$3:$A$23</c:f>
              <c:strCache>
                <c:ptCount val="21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4">
                  <c:v>level 4</c:v>
                </c:pt>
                <c:pt idx="5">
                  <c:v>level 5</c:v>
                </c:pt>
                <c:pt idx="8">
                  <c:v>level 0</c:v>
                </c:pt>
                <c:pt idx="9">
                  <c:v>level 1</c:v>
                </c:pt>
                <c:pt idx="10">
                  <c:v>level 2</c:v>
                </c:pt>
                <c:pt idx="11">
                  <c:v>level 3</c:v>
                </c:pt>
                <c:pt idx="12">
                  <c:v>level 4</c:v>
                </c:pt>
                <c:pt idx="13">
                  <c:v>level 5</c:v>
                </c:pt>
                <c:pt idx="16">
                  <c:v>level 0</c:v>
                </c:pt>
                <c:pt idx="17">
                  <c:v>level 1</c:v>
                </c:pt>
                <c:pt idx="18">
                  <c:v>level 2</c:v>
                </c:pt>
                <c:pt idx="19">
                  <c:v>level 3</c:v>
                </c:pt>
                <c:pt idx="20">
                  <c:v>level 4</c:v>
                </c:pt>
              </c:strCache>
            </c:strRef>
          </c:cat>
          <c:val>
            <c:numRef>
              <c:f>不同讨论话题情感极性!$B$3:$B$23</c:f>
              <c:numCache>
                <c:formatCode>0.00%</c:formatCode>
                <c:ptCount val="21"/>
                <c:pt idx="0">
                  <c:v>0.1111111111111111</c:v>
                </c:pt>
                <c:pt idx="1">
                  <c:v>0.28125749221644281</c:v>
                </c:pt>
                <c:pt idx="2">
                  <c:v>0.16862560054907347</c:v>
                </c:pt>
                <c:pt idx="3">
                  <c:v>0.2857142857142857</c:v>
                </c:pt>
                <c:pt idx="4">
                  <c:v>0.94799999999999995</c:v>
                </c:pt>
                <c:pt idx="5">
                  <c:v>0.96399999999999997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0.43181565512505993</c:v>
                </c:pt>
                <c:pt idx="10">
                  <c:v>0.43174603174603177</c:v>
                </c:pt>
                <c:pt idx="11">
                  <c:v>0.4</c:v>
                </c:pt>
                <c:pt idx="12">
                  <c:v>0.5</c:v>
                </c:pt>
                <c:pt idx="13">
                  <c:v>0.94</c:v>
                </c:pt>
                <c:pt idx="14" formatCode="General">
                  <c:v>0</c:v>
                </c:pt>
                <c:pt idx="15">
                  <c:v>0</c:v>
                </c:pt>
                <c:pt idx="16">
                  <c:v>0.1111111111111111</c:v>
                </c:pt>
                <c:pt idx="17">
                  <c:v>0.20118358772058237</c:v>
                </c:pt>
                <c:pt idx="18">
                  <c:v>0.36895161290322581</c:v>
                </c:pt>
                <c:pt idx="19">
                  <c:v>0.92800000000000005</c:v>
                </c:pt>
                <c:pt idx="20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F9-4DCA-B54E-FE2EE075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755824728"/>
        <c:axId val="1"/>
      </c:barChart>
      <c:catAx>
        <c:axId val="75582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755824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14</xdr:col>
      <xdr:colOff>38100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63658B-5A15-42B6-820B-16E25DC4B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4763</xdr:rowOff>
    </xdr:from>
    <xdr:to>
      <xdr:col>15</xdr:col>
      <xdr:colOff>415457</xdr:colOff>
      <xdr:row>23</xdr:row>
      <xdr:rowOff>4763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ADF15453-78ED-4C91-811D-3941DBFD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0.07414</cdr:x>
      <cdr:y>0.02642</cdr:y>
    </cdr:from>
    <cdr:to>
      <cdr:x>0.20395</cdr:x>
      <cdr:y>0.11086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937" y="75313"/>
          <a:ext cx="777224" cy="240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Konwledge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0.45325</cdr:x>
      <cdr:y>0.02642</cdr:y>
    </cdr:from>
    <cdr:to>
      <cdr:x>0.55234</cdr:x>
      <cdr:y>0.13521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13861" y="75313"/>
          <a:ext cx="593309" cy="310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Alert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0.80569</cdr:x>
      <cdr:y>0.02642</cdr:y>
    </cdr:from>
    <cdr:to>
      <cdr:x>0.98063</cdr:x>
      <cdr:y>0.13522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24159" y="75313"/>
          <a:ext cx="1047441" cy="310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Management</a:t>
          </a:r>
          <a:endParaRPr lang="zh-CN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6</xdr:row>
      <xdr:rowOff>52388</xdr:rowOff>
    </xdr:from>
    <xdr:to>
      <xdr:col>12</xdr:col>
      <xdr:colOff>57150</xdr:colOff>
      <xdr:row>20</xdr:row>
      <xdr:rowOff>52388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2F6DA4-0071-48A2-B916-7BE6FDB6A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633413</xdr:colOff>
      <xdr:row>0</xdr:row>
      <xdr:rowOff>128588</xdr:rowOff>
    </xdr:from>
    <xdr:to>
      <xdr:col>16</xdr:col>
      <xdr:colOff>123825</xdr:colOff>
      <xdr:row>20</xdr:row>
      <xdr:rowOff>28575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137513F3-B4C2-4ED9-A646-22564DC55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0.10183</cdr:x>
      <cdr:y>0.00217</cdr:y>
    </cdr:from>
    <cdr:to>
      <cdr:x>0.166</cdr:x>
      <cdr:y>0.10662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7679" y="0"/>
          <a:ext cx="382922" cy="288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HHS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0.33367</cdr:x>
      <cdr:y>0.00217</cdr:y>
    </cdr:from>
    <cdr:to>
      <cdr:x>0.39585</cdr:x>
      <cdr:y>0.10662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91142" y="0"/>
          <a:ext cx="371060" cy="288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NIH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0.57629</cdr:x>
      <cdr:y>0.00217</cdr:y>
    </cdr:from>
    <cdr:to>
      <cdr:x>0.64006</cdr:x>
      <cdr:y>0.10662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3438941" y="0"/>
          <a:ext cx="380585" cy="288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CDC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0.8617</cdr:x>
      <cdr:y>0.00217</cdr:y>
    </cdr:from>
    <cdr:to>
      <cdr:x>0.92418</cdr:x>
      <cdr:y>0.10663</cdr:y>
    </cdr:to>
    <cdr:sp macro="" textlink="">
      <cdr:nvSpPr>
        <cdr:cNvPr id="10" name="TextBox 3"/>
        <cdr:cNvSpPr txBox="1"/>
      </cdr:nvSpPr>
      <cdr:spPr>
        <a:xfrm xmlns:a="http://schemas.openxmlformats.org/drawingml/2006/main">
          <a:off x="5142106" y="0"/>
          <a:ext cx="372870" cy="288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FDA</a:t>
          </a:r>
          <a:endParaRPr lang="zh-CN" alt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119063</xdr:colOff>
      <xdr:row>2</xdr:row>
      <xdr:rowOff>57150</xdr:rowOff>
    </xdr:from>
    <xdr:to>
      <xdr:col>11</xdr:col>
      <xdr:colOff>157163</xdr:colOff>
      <xdr:row>16</xdr:row>
      <xdr:rowOff>128588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82539157-565B-4DBE-BADB-2B23AF59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14</xdr:col>
      <xdr:colOff>85725</xdr:colOff>
      <xdr:row>16</xdr:row>
      <xdr:rowOff>28575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B2473800-43B9-416F-A374-7C079E4FB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11</xdr:col>
      <xdr:colOff>547688</xdr:colOff>
      <xdr:row>15</xdr:row>
      <xdr:rowOff>71438</xdr:rowOff>
    </xdr:to>
    <xdr:graphicFrame macro="">
      <xdr:nvGraphicFramePr>
        <xdr:cNvPr id="2" name="图表 5">
          <a:extLst>
            <a:ext uri="{FF2B5EF4-FFF2-40B4-BE49-F238E27FC236}">
              <a16:creationId xmlns:a16="http://schemas.microsoft.com/office/drawing/2014/main" id="{2CC854CF-646B-4825-9C35-B78C5C423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223838</xdr:colOff>
      <xdr:row>3</xdr:row>
      <xdr:rowOff>119063</xdr:rowOff>
    </xdr:from>
    <xdr:to>
      <xdr:col>12</xdr:col>
      <xdr:colOff>261938</xdr:colOff>
      <xdr:row>19</xdr:row>
      <xdr:rowOff>119063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3F2607-2B26-4890-B9D5-437DF3322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466726</xdr:colOff>
      <xdr:row>2</xdr:row>
      <xdr:rowOff>28575</xdr:rowOff>
    </xdr:from>
    <xdr:to>
      <xdr:col>15</xdr:col>
      <xdr:colOff>504826</xdr:colOff>
      <xdr:row>18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A8E82A-7531-47F2-9E9D-9F34FDBA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176213</xdr:rowOff>
    </xdr:from>
    <xdr:to>
      <xdr:col>17</xdr:col>
      <xdr:colOff>9525</xdr:colOff>
      <xdr:row>27</xdr:row>
      <xdr:rowOff>119063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F78508C-2FCA-41D8-A5B0-F0E19D775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0.11621</cdr:x>
      <cdr:y>0</cdr:y>
    </cdr:from>
    <cdr:to>
      <cdr:x>0.16909</cdr:x>
      <cdr:y>0.08544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7221" y="0"/>
          <a:ext cx="408265" cy="262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Jan.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0.28892</cdr:x>
      <cdr:y>0.00407</cdr:y>
    </cdr:from>
    <cdr:to>
      <cdr:x>0.3418</cdr:x>
      <cdr:y>0.08952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46559" y="18191"/>
          <a:ext cx="337971" cy="381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Feb.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0.52889</cdr:x>
      <cdr:y>0.00484</cdr:y>
    </cdr:from>
    <cdr:to>
      <cdr:x>0.59633</cdr:x>
      <cdr:y>0.09028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380309" y="21603"/>
          <a:ext cx="431028" cy="381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March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0.7466</cdr:x>
      <cdr:y>0.0032</cdr:y>
    </cdr:from>
    <cdr:to>
      <cdr:x>0.81404</cdr:x>
      <cdr:y>0.08864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771696" y="14288"/>
          <a:ext cx="431027" cy="381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Apr.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0.89498</cdr:x>
      <cdr:y>0.0059</cdr:y>
    </cdr:from>
    <cdr:to>
      <cdr:x>0.96242</cdr:x>
      <cdr:y>0.09134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720071" y="26366"/>
          <a:ext cx="431028" cy="381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May</a:t>
          </a:r>
          <a:endParaRPr lang="zh-CN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2</xdr:row>
      <xdr:rowOff>95250</xdr:rowOff>
    </xdr:from>
    <xdr:to>
      <xdr:col>11</xdr:col>
      <xdr:colOff>561974</xdr:colOff>
      <xdr:row>18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2EB44E-5805-4555-992F-50939366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VID-19/COVID-19-TweetIDs-master/social-network/new/lunwen/&#24453;&#22788;&#29702;/tweetTongji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NetInfo"/>
      <sheetName val="Origin"/>
      <sheetName val="层级情感极性强度变化"/>
      <sheetName val="层级情感极性数量变化"/>
      <sheetName val="afterbili"/>
      <sheetName val="uservalue"/>
      <sheetName val="1-5月份情感强度"/>
      <sheetName val="1-5月份情感极性"/>
      <sheetName val="不同讨论话题"/>
      <sheetName val="不同讨论话题情感极性"/>
      <sheetName val="不同部门"/>
      <sheetName val="不同部门情感极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"/>
  <sheetViews>
    <sheetView topLeftCell="A127" workbookViewId="0">
      <selection activeCell="D25" sqref="D25"/>
    </sheetView>
  </sheetViews>
  <sheetFormatPr defaultRowHeight="14.25"/>
  <sheetData>
    <row r="1" spans="1:1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</row>
    <row r="2" spans="1:19">
      <c r="A2" s="1" t="s">
        <v>19</v>
      </c>
      <c r="B2" s="2">
        <v>1</v>
      </c>
      <c r="C2" s="3" t="s">
        <v>20</v>
      </c>
      <c r="D2" s="3" t="s">
        <v>21</v>
      </c>
      <c r="E2" s="3" t="s">
        <v>22</v>
      </c>
      <c r="F2" s="3">
        <v>0.39389999999999997</v>
      </c>
      <c r="G2" s="3">
        <v>4</v>
      </c>
      <c r="H2" s="3">
        <v>1266</v>
      </c>
      <c r="I2" s="4">
        <v>0.32327586206896552</v>
      </c>
      <c r="J2" s="4">
        <v>0.32758620689655171</v>
      </c>
      <c r="K2" s="4">
        <v>0.34913793103448276</v>
      </c>
      <c r="L2" s="3">
        <v>1749</v>
      </c>
      <c r="M2" s="3">
        <v>1748</v>
      </c>
      <c r="N2" s="3">
        <v>8</v>
      </c>
      <c r="O2" s="3">
        <v>304</v>
      </c>
      <c r="P2" s="3">
        <v>4</v>
      </c>
      <c r="Q2" s="4">
        <v>2.0762524190218872</v>
      </c>
      <c r="R2" s="3">
        <v>3</v>
      </c>
      <c r="S2" s="3">
        <v>69</v>
      </c>
    </row>
    <row r="3" spans="1:19">
      <c r="A3" s="1" t="s">
        <v>23</v>
      </c>
      <c r="B3" s="2">
        <v>2</v>
      </c>
      <c r="C3" s="3" t="s">
        <v>20</v>
      </c>
      <c r="D3" s="3" t="s">
        <v>21</v>
      </c>
      <c r="E3" s="3" t="s">
        <v>22</v>
      </c>
      <c r="F3" s="3">
        <v>0.38179999999999997</v>
      </c>
      <c r="G3" s="3">
        <v>2</v>
      </c>
      <c r="H3" s="3">
        <v>329</v>
      </c>
      <c r="I3" s="4">
        <v>0.35964912280701755</v>
      </c>
      <c r="J3" s="4">
        <v>0.34210526315789475</v>
      </c>
      <c r="K3" s="4">
        <v>0.2982456140350877</v>
      </c>
      <c r="L3" s="3">
        <v>458</v>
      </c>
      <c r="M3" s="3">
        <v>457</v>
      </c>
      <c r="N3" s="3">
        <v>4</v>
      </c>
      <c r="O3" s="3">
        <v>15</v>
      </c>
      <c r="P3" s="3">
        <v>2</v>
      </c>
      <c r="Q3" s="4">
        <v>0.38600000000000001</v>
      </c>
      <c r="R3" s="3">
        <v>1</v>
      </c>
      <c r="S3" s="3">
        <v>10</v>
      </c>
    </row>
    <row r="4" spans="1:19">
      <c r="A4" s="1" t="s">
        <v>24</v>
      </c>
      <c r="B4" s="2">
        <v>3</v>
      </c>
      <c r="C4" s="3" t="s">
        <v>20</v>
      </c>
      <c r="D4" s="3" t="s">
        <v>25</v>
      </c>
      <c r="E4" s="3" t="s">
        <v>22</v>
      </c>
      <c r="F4" s="3">
        <v>0.80740000000000001</v>
      </c>
      <c r="G4" s="3">
        <v>1</v>
      </c>
      <c r="H4" s="3">
        <v>97</v>
      </c>
      <c r="I4" s="4">
        <v>0.42105263157894735</v>
      </c>
      <c r="J4" s="4">
        <v>0.31578947368421051</v>
      </c>
      <c r="K4" s="4">
        <v>0.26315789473684209</v>
      </c>
      <c r="L4" s="3">
        <v>155</v>
      </c>
      <c r="M4" s="3">
        <v>154</v>
      </c>
      <c r="N4" s="3">
        <v>2</v>
      </c>
      <c r="O4" s="3">
        <v>0</v>
      </c>
      <c r="P4" s="3">
        <v>1</v>
      </c>
      <c r="Q4" s="4">
        <v>0</v>
      </c>
      <c r="R4" s="3">
        <v>0</v>
      </c>
      <c r="S4" s="3">
        <v>0</v>
      </c>
    </row>
    <row r="5" spans="1:19">
      <c r="A5" s="1" t="s">
        <v>26</v>
      </c>
      <c r="B5" s="2">
        <v>4</v>
      </c>
      <c r="C5" s="3" t="s">
        <v>20</v>
      </c>
      <c r="D5" s="3" t="s">
        <v>21</v>
      </c>
      <c r="E5" s="3" t="s">
        <v>22</v>
      </c>
      <c r="F5" s="3">
        <v>0.71899999999999997</v>
      </c>
      <c r="G5" s="3">
        <v>2</v>
      </c>
      <c r="H5" s="3">
        <v>754</v>
      </c>
      <c r="I5" s="4">
        <v>0.31747787610619471</v>
      </c>
      <c r="J5" s="4">
        <v>0.38274336283185839</v>
      </c>
      <c r="K5" s="4">
        <v>0.2997787610619469</v>
      </c>
      <c r="L5" s="3">
        <v>1676</v>
      </c>
      <c r="M5" s="3">
        <v>1675</v>
      </c>
      <c r="N5" s="3">
        <v>4</v>
      </c>
      <c r="O5" s="3">
        <v>45</v>
      </c>
      <c r="P5" s="3">
        <v>2</v>
      </c>
      <c r="Q5" s="4">
        <v>0.21112249608719641</v>
      </c>
      <c r="R5" s="3">
        <v>4</v>
      </c>
      <c r="S5" s="3">
        <v>7</v>
      </c>
    </row>
    <row r="6" spans="1:19">
      <c r="A6" s="1" t="s">
        <v>27</v>
      </c>
      <c r="B6" s="2">
        <v>5</v>
      </c>
      <c r="C6" s="3" t="s">
        <v>20</v>
      </c>
      <c r="D6" s="3" t="s">
        <v>21</v>
      </c>
      <c r="E6" s="3" t="s">
        <v>28</v>
      </c>
      <c r="F6" s="3">
        <v>-0.1779</v>
      </c>
      <c r="G6" s="3">
        <v>2</v>
      </c>
      <c r="H6" s="3">
        <v>131</v>
      </c>
      <c r="I6" s="4">
        <v>0.17499999999999999</v>
      </c>
      <c r="J6" s="4">
        <v>0.52500000000000002</v>
      </c>
      <c r="K6" s="4">
        <v>0.2</v>
      </c>
      <c r="L6" s="3">
        <v>169</v>
      </c>
      <c r="M6" s="3">
        <v>168</v>
      </c>
      <c r="N6" s="3">
        <v>4</v>
      </c>
      <c r="O6" s="3">
        <v>2</v>
      </c>
      <c r="P6" s="3">
        <v>2</v>
      </c>
      <c r="Q6" s="4">
        <v>5.8810470027979081E-2</v>
      </c>
      <c r="R6" s="3">
        <v>2</v>
      </c>
      <c r="S6" s="3">
        <v>1</v>
      </c>
    </row>
    <row r="7" spans="1:19">
      <c r="A7" s="1" t="s">
        <v>29</v>
      </c>
      <c r="B7" s="2">
        <v>3</v>
      </c>
      <c r="C7" s="3" t="s">
        <v>20</v>
      </c>
      <c r="D7" s="3" t="s">
        <v>21</v>
      </c>
      <c r="E7" s="3" t="s">
        <v>22</v>
      </c>
      <c r="F7" s="3">
        <v>0.85550000000000004</v>
      </c>
      <c r="G7" s="3">
        <v>1</v>
      </c>
      <c r="H7" s="3">
        <v>271</v>
      </c>
      <c r="I7" s="4">
        <v>0.34782608695652173</v>
      </c>
      <c r="J7" s="4">
        <v>0.32608695652173914</v>
      </c>
      <c r="K7" s="4">
        <v>0.32608695652173914</v>
      </c>
      <c r="L7" s="3">
        <v>318</v>
      </c>
      <c r="M7" s="3">
        <v>317</v>
      </c>
      <c r="N7" s="3">
        <v>2</v>
      </c>
      <c r="O7" s="3">
        <v>0</v>
      </c>
      <c r="P7" s="3">
        <v>1</v>
      </c>
      <c r="Q7" s="4">
        <v>0</v>
      </c>
      <c r="R7" s="3">
        <v>0</v>
      </c>
      <c r="S7" s="3">
        <v>0</v>
      </c>
    </row>
    <row r="8" spans="1:19">
      <c r="A8" s="1" t="s">
        <v>30</v>
      </c>
      <c r="B8" s="2">
        <v>3</v>
      </c>
      <c r="C8" s="3" t="s">
        <v>31</v>
      </c>
      <c r="D8" s="3" t="s">
        <v>21</v>
      </c>
      <c r="E8" s="3" t="s">
        <v>32</v>
      </c>
      <c r="F8" s="3">
        <v>0</v>
      </c>
      <c r="G8" s="3">
        <v>4</v>
      </c>
      <c r="H8" s="3">
        <v>779</v>
      </c>
      <c r="I8" s="4">
        <v>0.3235294117647059</v>
      </c>
      <c r="J8" s="4">
        <v>0.24705882352941178</v>
      </c>
      <c r="K8" s="4">
        <v>0.42941176470588233</v>
      </c>
      <c r="L8" s="3">
        <v>1227</v>
      </c>
      <c r="M8" s="3">
        <v>1226</v>
      </c>
      <c r="N8" s="3">
        <v>8</v>
      </c>
      <c r="O8" s="3">
        <v>334</v>
      </c>
      <c r="P8" s="3">
        <v>4</v>
      </c>
      <c r="Q8" s="4">
        <v>17.828451860511048</v>
      </c>
      <c r="R8" s="3">
        <v>4</v>
      </c>
      <c r="S8" s="3">
        <v>154</v>
      </c>
    </row>
    <row r="9" spans="1:19">
      <c r="A9" s="1" t="s">
        <v>33</v>
      </c>
      <c r="B9" s="2">
        <v>3</v>
      </c>
      <c r="C9" s="3" t="s">
        <v>34</v>
      </c>
      <c r="D9" s="3" t="s">
        <v>21</v>
      </c>
      <c r="E9" s="3" t="s">
        <v>32</v>
      </c>
      <c r="F9" s="3">
        <v>-0.128</v>
      </c>
      <c r="G9" s="3">
        <v>2</v>
      </c>
      <c r="H9" s="3">
        <v>630</v>
      </c>
      <c r="I9" s="4">
        <v>0.32</v>
      </c>
      <c r="J9" s="4">
        <v>0.4</v>
      </c>
      <c r="K9" s="4">
        <v>0.28000000000000003</v>
      </c>
      <c r="L9" s="3">
        <v>686</v>
      </c>
      <c r="M9" s="3">
        <v>685</v>
      </c>
      <c r="N9" s="3">
        <v>4</v>
      </c>
      <c r="O9" s="3">
        <v>9</v>
      </c>
      <c r="P9" s="3">
        <v>2</v>
      </c>
      <c r="Q9" s="4">
        <v>0.53981106612685559</v>
      </c>
      <c r="R9" s="3">
        <v>2</v>
      </c>
      <c r="S9" s="3">
        <v>1</v>
      </c>
    </row>
    <row r="10" spans="1:19">
      <c r="A10" s="1" t="s">
        <v>35</v>
      </c>
      <c r="B10" s="2">
        <v>3</v>
      </c>
      <c r="C10" s="3" t="s">
        <v>34</v>
      </c>
      <c r="D10" s="3" t="s">
        <v>25</v>
      </c>
      <c r="E10" s="3" t="s">
        <v>36</v>
      </c>
      <c r="F10" s="3">
        <v>0.31819999999999998</v>
      </c>
      <c r="G10" s="3">
        <v>2</v>
      </c>
      <c r="H10" s="3">
        <v>10</v>
      </c>
      <c r="I10" s="4">
        <f>4/10</f>
        <v>0.4</v>
      </c>
      <c r="J10" s="4">
        <f>5/10</f>
        <v>0.5</v>
      </c>
      <c r="K10" s="4">
        <f>1/10</f>
        <v>0.1</v>
      </c>
      <c r="L10" s="3">
        <v>22</v>
      </c>
      <c r="M10" s="3">
        <v>21</v>
      </c>
      <c r="N10" s="3">
        <v>4</v>
      </c>
      <c r="O10" s="3">
        <v>1</v>
      </c>
      <c r="P10" s="3">
        <v>2</v>
      </c>
      <c r="Q10" s="4">
        <v>9.3463621621874229E-2</v>
      </c>
      <c r="R10" s="3">
        <v>1</v>
      </c>
      <c r="S10" s="3">
        <v>1</v>
      </c>
    </row>
    <row r="11" spans="1:19">
      <c r="A11" s="1" t="s">
        <v>37</v>
      </c>
      <c r="B11" s="2">
        <v>3</v>
      </c>
      <c r="C11" s="3" t="s">
        <v>34</v>
      </c>
      <c r="D11" s="3" t="s">
        <v>38</v>
      </c>
      <c r="E11" s="3" t="s">
        <v>36</v>
      </c>
      <c r="F11" s="3">
        <v>0.49390000000000001</v>
      </c>
      <c r="G11" s="3">
        <v>1</v>
      </c>
      <c r="H11" s="3">
        <v>143</v>
      </c>
      <c r="I11" s="4">
        <f>4/7</f>
        <v>0.5714285714285714</v>
      </c>
      <c r="J11" s="4">
        <f>3/7</f>
        <v>0.42857142857142855</v>
      </c>
      <c r="K11" s="4">
        <f>0/7</f>
        <v>0</v>
      </c>
      <c r="L11" s="3">
        <v>151</v>
      </c>
      <c r="M11" s="3">
        <v>150</v>
      </c>
      <c r="N11" s="3">
        <v>2</v>
      </c>
      <c r="O11" s="3">
        <v>0</v>
      </c>
      <c r="P11" s="3">
        <v>1</v>
      </c>
      <c r="Q11" s="4">
        <v>0</v>
      </c>
      <c r="R11" s="3">
        <v>0</v>
      </c>
      <c r="S11" s="3">
        <v>0</v>
      </c>
    </row>
    <row r="12" spans="1:19">
      <c r="A12" s="1" t="s">
        <v>39</v>
      </c>
      <c r="B12" s="2">
        <v>3</v>
      </c>
      <c r="C12" s="3" t="s">
        <v>34</v>
      </c>
      <c r="D12" s="3" t="s">
        <v>40</v>
      </c>
      <c r="E12" s="3" t="s">
        <v>36</v>
      </c>
      <c r="F12" s="3">
        <v>0.40189999999999998</v>
      </c>
      <c r="G12" s="3">
        <v>2</v>
      </c>
      <c r="H12" s="3">
        <v>38</v>
      </c>
      <c r="I12" s="4">
        <f>3/4</f>
        <v>0.75</v>
      </c>
      <c r="J12" s="4">
        <f>0/4</f>
        <v>0</v>
      </c>
      <c r="K12" s="4">
        <f>1/4</f>
        <v>0.25</v>
      </c>
      <c r="L12" s="3">
        <v>43</v>
      </c>
      <c r="M12" s="3">
        <v>42</v>
      </c>
      <c r="N12" s="3">
        <v>4</v>
      </c>
      <c r="O12" s="3">
        <v>10</v>
      </c>
      <c r="P12" s="3">
        <v>2</v>
      </c>
      <c r="Q12" s="4">
        <v>0.56227315792252075</v>
      </c>
      <c r="R12" s="3">
        <v>1</v>
      </c>
      <c r="S12" s="3">
        <v>10</v>
      </c>
    </row>
    <row r="13" spans="1:19">
      <c r="A13" s="1" t="s">
        <v>41</v>
      </c>
      <c r="B13" s="2">
        <v>2</v>
      </c>
      <c r="C13" s="3" t="s">
        <v>20</v>
      </c>
      <c r="D13" s="3" t="s">
        <v>42</v>
      </c>
      <c r="E13" s="3" t="s">
        <v>22</v>
      </c>
      <c r="F13" s="3">
        <v>0.47670000000000001</v>
      </c>
      <c r="G13" s="3">
        <v>5</v>
      </c>
      <c r="H13" s="3">
        <v>101</v>
      </c>
      <c r="I13" s="4">
        <f>62/202</f>
        <v>0.30693069306930693</v>
      </c>
      <c r="J13" s="4">
        <f>78/202</f>
        <v>0.38613861386138615</v>
      </c>
      <c r="K13" s="4">
        <f>62/202</f>
        <v>0.30693069306930693</v>
      </c>
      <c r="L13" s="3">
        <v>556</v>
      </c>
      <c r="M13" s="3">
        <v>555</v>
      </c>
      <c r="N13" s="3">
        <v>10</v>
      </c>
      <c r="O13" s="3">
        <v>252</v>
      </c>
      <c r="P13" s="3">
        <v>5</v>
      </c>
      <c r="Q13" s="4">
        <v>41999.999951105565</v>
      </c>
      <c r="R13" s="3">
        <v>5</v>
      </c>
      <c r="S13" s="3">
        <v>24</v>
      </c>
    </row>
    <row r="14" spans="1:19">
      <c r="A14" s="1" t="s">
        <v>43</v>
      </c>
      <c r="B14" s="2">
        <v>2</v>
      </c>
      <c r="C14" s="3" t="s">
        <v>34</v>
      </c>
      <c r="D14" s="3" t="s">
        <v>42</v>
      </c>
      <c r="E14" s="3" t="s">
        <v>22</v>
      </c>
      <c r="F14" s="3">
        <v>0.47670000000000001</v>
      </c>
      <c r="G14" s="3">
        <v>4</v>
      </c>
      <c r="H14" s="3">
        <v>101</v>
      </c>
      <c r="I14" s="4">
        <f>58/171</f>
        <v>0.33918128654970758</v>
      </c>
      <c r="J14" s="4">
        <f>81/171</f>
        <v>0.47368421052631576</v>
      </c>
      <c r="K14" s="4">
        <f>32/171</f>
        <v>0.1871345029239766</v>
      </c>
      <c r="L14" s="3">
        <v>512</v>
      </c>
      <c r="M14" s="3">
        <v>511</v>
      </c>
      <c r="N14" s="3">
        <v>8</v>
      </c>
      <c r="O14" s="3">
        <v>239</v>
      </c>
      <c r="P14" s="3">
        <v>4</v>
      </c>
      <c r="Q14" s="4">
        <v>1295.3929540104582</v>
      </c>
      <c r="R14" s="3">
        <v>1</v>
      </c>
      <c r="S14" s="3">
        <v>115</v>
      </c>
    </row>
    <row r="15" spans="1:19">
      <c r="A15" s="1" t="s">
        <v>44</v>
      </c>
      <c r="B15" s="2">
        <v>3</v>
      </c>
      <c r="C15" s="3" t="s">
        <v>20</v>
      </c>
      <c r="D15" s="3" t="s">
        <v>42</v>
      </c>
      <c r="E15" s="3" t="s">
        <v>22</v>
      </c>
      <c r="F15" s="3">
        <v>0.55740000000000001</v>
      </c>
      <c r="G15" s="3">
        <v>2</v>
      </c>
      <c r="H15" s="3">
        <v>101</v>
      </c>
      <c r="I15" s="4">
        <f>11/26</f>
        <v>0.42307692307692307</v>
      </c>
      <c r="J15" s="4">
        <f>10/26</f>
        <v>0.38461538461538464</v>
      </c>
      <c r="K15" s="4">
        <f>5/26</f>
        <v>0.19230769230769232</v>
      </c>
      <c r="L15" s="3">
        <v>151</v>
      </c>
      <c r="M15" s="3">
        <v>150</v>
      </c>
      <c r="N15" s="3">
        <v>4</v>
      </c>
      <c r="O15" s="3">
        <v>23</v>
      </c>
      <c r="P15" s="3">
        <v>2</v>
      </c>
      <c r="Q15" s="4">
        <v>0.67918733758574878</v>
      </c>
      <c r="R15" s="3">
        <v>2</v>
      </c>
      <c r="S15" s="3">
        <v>13</v>
      </c>
    </row>
    <row r="16" spans="1:19">
      <c r="A16" s="1" t="s">
        <v>45</v>
      </c>
      <c r="B16" s="2">
        <v>2</v>
      </c>
      <c r="C16" s="3" t="s">
        <v>31</v>
      </c>
      <c r="D16" s="3" t="s">
        <v>42</v>
      </c>
      <c r="E16" s="3" t="s">
        <v>32</v>
      </c>
      <c r="F16" s="3">
        <v>-0.128</v>
      </c>
      <c r="G16" s="3">
        <v>2</v>
      </c>
      <c r="H16" s="3">
        <v>101</v>
      </c>
      <c r="I16" s="4">
        <f>3/23</f>
        <v>0.13043478260869565</v>
      </c>
      <c r="J16" s="4">
        <f>10/23</f>
        <v>0.43478260869565216</v>
      </c>
      <c r="K16" s="4">
        <f>10/23</f>
        <v>0.43478260869565216</v>
      </c>
      <c r="L16" s="3">
        <v>127</v>
      </c>
      <c r="M16" s="3">
        <v>126</v>
      </c>
      <c r="N16" s="3">
        <v>4</v>
      </c>
      <c r="O16" s="3">
        <v>2</v>
      </c>
      <c r="P16" s="3">
        <v>2</v>
      </c>
      <c r="Q16" s="4">
        <v>0.33653037186550716</v>
      </c>
      <c r="R16" s="3">
        <v>2</v>
      </c>
      <c r="S16" s="3">
        <v>1</v>
      </c>
    </row>
    <row r="17" spans="1:19">
      <c r="A17" s="1" t="s">
        <v>46</v>
      </c>
      <c r="B17" s="2">
        <v>3</v>
      </c>
      <c r="C17" s="3" t="s">
        <v>31</v>
      </c>
      <c r="D17" s="3" t="s">
        <v>42</v>
      </c>
      <c r="E17" s="3" t="s">
        <v>36</v>
      </c>
      <c r="F17" s="3">
        <v>-0.48039999999999999</v>
      </c>
      <c r="G17" s="3">
        <v>6</v>
      </c>
      <c r="H17" s="3">
        <v>101</v>
      </c>
      <c r="I17" s="4">
        <f>26/86</f>
        <v>0.30232558139534882</v>
      </c>
      <c r="J17" s="4">
        <f>23/86</f>
        <v>0.26744186046511625</v>
      </c>
      <c r="K17" s="4">
        <f>37/86</f>
        <v>0.43023255813953487</v>
      </c>
      <c r="L17" s="3">
        <v>348</v>
      </c>
      <c r="M17" s="3">
        <v>347</v>
      </c>
      <c r="N17" s="3">
        <v>12</v>
      </c>
      <c r="O17" s="3">
        <v>160</v>
      </c>
      <c r="P17" s="3">
        <v>6</v>
      </c>
      <c r="Q17" s="4">
        <v>39.555006180526632</v>
      </c>
      <c r="R17" s="3">
        <v>2</v>
      </c>
      <c r="S17" s="3">
        <v>123</v>
      </c>
    </row>
    <row r="18" spans="1:19">
      <c r="A18" s="1" t="s">
        <v>47</v>
      </c>
      <c r="B18" s="2">
        <v>3</v>
      </c>
      <c r="C18" s="3" t="s">
        <v>20</v>
      </c>
      <c r="D18" s="3" t="s">
        <v>42</v>
      </c>
      <c r="E18" s="3" t="s">
        <v>28</v>
      </c>
      <c r="F18" s="3">
        <v>0.5423</v>
      </c>
      <c r="G18" s="3">
        <v>1</v>
      </c>
      <c r="H18" s="3">
        <v>101</v>
      </c>
      <c r="I18" s="4">
        <f>32/105</f>
        <v>0.30476190476190479</v>
      </c>
      <c r="J18" s="4">
        <f>37/105</f>
        <v>0.35238095238095241</v>
      </c>
      <c r="K18" s="4">
        <f>36/105</f>
        <v>0.34285714285714286</v>
      </c>
      <c r="L18" s="3">
        <v>207</v>
      </c>
      <c r="M18" s="3">
        <v>206</v>
      </c>
      <c r="N18" s="3">
        <v>2</v>
      </c>
      <c r="O18" s="3">
        <v>0</v>
      </c>
      <c r="P18" s="3">
        <v>1</v>
      </c>
      <c r="Q18" s="4">
        <v>0</v>
      </c>
      <c r="R18" s="3">
        <v>0</v>
      </c>
      <c r="S18" s="3">
        <v>0</v>
      </c>
    </row>
    <row r="19" spans="1:19">
      <c r="A19" s="1" t="s">
        <v>48</v>
      </c>
      <c r="B19" s="2">
        <v>3</v>
      </c>
      <c r="C19" s="3" t="s">
        <v>49</v>
      </c>
      <c r="D19" s="3" t="s">
        <v>50</v>
      </c>
      <c r="E19" s="3" t="s">
        <v>51</v>
      </c>
      <c r="F19" s="3">
        <v>0.34</v>
      </c>
      <c r="G19" s="3">
        <v>1</v>
      </c>
      <c r="H19" s="3">
        <v>87</v>
      </c>
      <c r="I19" s="3">
        <f>3/5</f>
        <v>0.6</v>
      </c>
      <c r="J19" s="3">
        <f>2/5</f>
        <v>0.4</v>
      </c>
      <c r="K19" s="3">
        <f>0/5</f>
        <v>0</v>
      </c>
      <c r="L19" s="3">
        <v>93</v>
      </c>
      <c r="M19" s="3">
        <v>92</v>
      </c>
      <c r="N19" s="3">
        <v>2</v>
      </c>
      <c r="O19" s="3">
        <v>0</v>
      </c>
      <c r="P19" s="3">
        <v>1</v>
      </c>
      <c r="Q19" s="3">
        <v>0</v>
      </c>
      <c r="R19" s="3">
        <v>0</v>
      </c>
      <c r="S19" s="3">
        <v>0</v>
      </c>
    </row>
    <row r="20" spans="1:19">
      <c r="A20" s="1" t="s">
        <v>52</v>
      </c>
      <c r="B20" s="2">
        <v>1</v>
      </c>
      <c r="C20" s="3" t="s">
        <v>53</v>
      </c>
      <c r="D20" s="3" t="s">
        <v>42</v>
      </c>
      <c r="E20" s="3" t="s">
        <v>51</v>
      </c>
      <c r="F20" s="3">
        <v>-0.2263</v>
      </c>
      <c r="G20" s="3">
        <v>3</v>
      </c>
      <c r="H20" s="3">
        <v>101</v>
      </c>
      <c r="I20" s="4">
        <f>18/52</f>
        <v>0.34615384615384615</v>
      </c>
      <c r="J20" s="4">
        <f>8/52</f>
        <v>0.15384615384615385</v>
      </c>
      <c r="K20" s="4">
        <f>26/52</f>
        <v>0.5</v>
      </c>
      <c r="L20" s="3">
        <v>201</v>
      </c>
      <c r="M20" s="3">
        <v>200</v>
      </c>
      <c r="N20" s="3">
        <v>6</v>
      </c>
      <c r="O20" s="3">
        <v>47</v>
      </c>
      <c r="P20" s="3">
        <v>3</v>
      </c>
      <c r="Q20" s="4">
        <v>2.4385182110610621</v>
      </c>
      <c r="R20" s="3">
        <v>1</v>
      </c>
      <c r="S20" s="3">
        <v>14</v>
      </c>
    </row>
    <row r="21" spans="1:19">
      <c r="A21" s="1" t="s">
        <v>54</v>
      </c>
      <c r="B21" s="2">
        <v>2</v>
      </c>
      <c r="C21" s="3" t="s">
        <v>49</v>
      </c>
      <c r="D21" s="3" t="s">
        <v>55</v>
      </c>
      <c r="E21" s="3" t="s">
        <v>56</v>
      </c>
      <c r="F21" s="3">
        <v>0.1027</v>
      </c>
      <c r="G21" s="3">
        <v>2</v>
      </c>
      <c r="H21" s="3">
        <v>27</v>
      </c>
      <c r="I21" s="4">
        <f>4/4</f>
        <v>1</v>
      </c>
      <c r="J21" s="4">
        <f>0/4</f>
        <v>0</v>
      </c>
      <c r="K21" s="4">
        <f>0/4</f>
        <v>0</v>
      </c>
      <c r="L21" s="3">
        <v>33</v>
      </c>
      <c r="M21" s="3">
        <v>32</v>
      </c>
      <c r="N21" s="3">
        <v>4</v>
      </c>
      <c r="O21" s="3">
        <v>1</v>
      </c>
      <c r="P21" s="3">
        <v>2</v>
      </c>
      <c r="Q21" s="4">
        <v>41999.999951105565</v>
      </c>
      <c r="R21" s="3">
        <v>1</v>
      </c>
      <c r="S21" s="3">
        <v>1</v>
      </c>
    </row>
    <row r="22" spans="1:19">
      <c r="A22" s="1" t="s">
        <v>57</v>
      </c>
      <c r="B22" s="2">
        <v>3</v>
      </c>
      <c r="C22" s="3" t="s">
        <v>49</v>
      </c>
      <c r="D22" s="3" t="s">
        <v>55</v>
      </c>
      <c r="E22" s="3" t="s">
        <v>51</v>
      </c>
      <c r="F22" s="3">
        <v>0.53190000000000004</v>
      </c>
      <c r="G22" s="3">
        <v>2</v>
      </c>
      <c r="H22" s="3">
        <v>9</v>
      </c>
      <c r="I22" s="4">
        <f>0/1</f>
        <v>0</v>
      </c>
      <c r="J22" s="4">
        <f>0/1</f>
        <v>0</v>
      </c>
      <c r="K22" s="4">
        <f>1/1</f>
        <v>1</v>
      </c>
      <c r="L22" s="3">
        <v>12</v>
      </c>
      <c r="M22" s="3">
        <v>11</v>
      </c>
      <c r="N22" s="3">
        <v>4</v>
      </c>
      <c r="O22" s="3">
        <v>1</v>
      </c>
      <c r="P22" s="3">
        <v>2</v>
      </c>
      <c r="Q22" s="4">
        <v>41999.999951105565</v>
      </c>
      <c r="R22" s="3">
        <v>1</v>
      </c>
      <c r="S22" s="3">
        <v>1</v>
      </c>
    </row>
    <row r="23" spans="1:19">
      <c r="A23" s="1" t="s">
        <v>58</v>
      </c>
      <c r="B23" s="2">
        <v>2</v>
      </c>
      <c r="C23" s="3" t="s">
        <v>49</v>
      </c>
      <c r="D23" s="3" t="s">
        <v>50</v>
      </c>
      <c r="E23" s="3" t="s">
        <v>59</v>
      </c>
      <c r="F23" s="3">
        <v>0</v>
      </c>
      <c r="G23" s="3">
        <v>1</v>
      </c>
      <c r="H23" s="3">
        <v>39</v>
      </c>
      <c r="I23" s="4">
        <f>0/1</f>
        <v>0</v>
      </c>
      <c r="J23" s="4">
        <f>1/1</f>
        <v>1</v>
      </c>
      <c r="K23" s="4">
        <f>0/1</f>
        <v>0</v>
      </c>
      <c r="L23" s="3">
        <v>41</v>
      </c>
      <c r="M23" s="3">
        <v>40</v>
      </c>
      <c r="N23" s="3">
        <v>2</v>
      </c>
      <c r="O23" s="3">
        <v>0</v>
      </c>
      <c r="P23" s="3">
        <v>1</v>
      </c>
      <c r="Q23" s="4">
        <v>0</v>
      </c>
      <c r="R23" s="3">
        <v>0</v>
      </c>
      <c r="S23" s="3">
        <v>0</v>
      </c>
    </row>
    <row r="24" spans="1:19">
      <c r="A24" s="1" t="s">
        <v>60</v>
      </c>
      <c r="B24" s="2">
        <v>3</v>
      </c>
      <c r="C24" s="5" t="s">
        <v>61</v>
      </c>
      <c r="D24" s="5" t="s">
        <v>62</v>
      </c>
      <c r="E24" s="5" t="s">
        <v>63</v>
      </c>
      <c r="F24" s="5">
        <v>-0.38179999999999997</v>
      </c>
      <c r="G24" s="3">
        <v>4</v>
      </c>
      <c r="H24" s="3">
        <v>214</v>
      </c>
      <c r="I24" s="4">
        <v>0.35649608508638198</v>
      </c>
      <c r="J24" s="4">
        <v>0.59430225450796004</v>
      </c>
      <c r="K24" s="4">
        <v>0.484694723501786</v>
      </c>
      <c r="L24" s="3">
        <v>581</v>
      </c>
      <c r="M24" s="3">
        <v>580</v>
      </c>
      <c r="N24" s="3">
        <v>8</v>
      </c>
      <c r="O24" s="3">
        <v>242</v>
      </c>
      <c r="P24" s="3">
        <v>4</v>
      </c>
      <c r="Q24" s="4">
        <v>5085.5640635516602</v>
      </c>
      <c r="R24" s="3">
        <v>0</v>
      </c>
      <c r="S24" s="3">
        <v>6</v>
      </c>
    </row>
    <row r="25" spans="1:19">
      <c r="A25" s="1" t="s">
        <v>64</v>
      </c>
      <c r="B25" s="2">
        <v>3</v>
      </c>
      <c r="C25" s="5" t="s">
        <v>65</v>
      </c>
      <c r="D25" s="5" t="s">
        <v>62</v>
      </c>
      <c r="E25" s="5" t="s">
        <v>66</v>
      </c>
      <c r="F25" s="5">
        <v>0.61240000000000006</v>
      </c>
      <c r="G25" s="3">
        <v>2</v>
      </c>
      <c r="H25" s="3">
        <v>513</v>
      </c>
      <c r="I25" s="4">
        <v>0.302611574680689</v>
      </c>
      <c r="J25" s="4">
        <v>0.26083869506629997</v>
      </c>
      <c r="K25" s="4">
        <v>0.24001678115783501</v>
      </c>
      <c r="L25" s="3">
        <v>374</v>
      </c>
      <c r="M25" s="3">
        <v>373</v>
      </c>
      <c r="N25" s="3">
        <v>4</v>
      </c>
      <c r="O25" s="3">
        <v>7</v>
      </c>
      <c r="P25" s="3">
        <v>2</v>
      </c>
      <c r="Q25" s="4">
        <v>3990.1323725555799</v>
      </c>
      <c r="R25" s="3">
        <v>0</v>
      </c>
      <c r="S25" s="3">
        <v>75</v>
      </c>
    </row>
    <row r="26" spans="1:19">
      <c r="A26" s="1" t="s">
        <v>67</v>
      </c>
      <c r="B26" s="2">
        <v>5</v>
      </c>
      <c r="C26" s="5" t="s">
        <v>61</v>
      </c>
      <c r="D26" s="5" t="s">
        <v>62</v>
      </c>
      <c r="E26" s="5" t="s">
        <v>63</v>
      </c>
      <c r="F26" s="5">
        <v>0.75790000000000002</v>
      </c>
      <c r="G26" s="3">
        <v>3</v>
      </c>
      <c r="H26" s="3">
        <v>610</v>
      </c>
      <c r="I26" s="4">
        <v>0.57525703857473298</v>
      </c>
      <c r="J26" s="4">
        <v>0.37594244590269998</v>
      </c>
      <c r="K26" s="4">
        <v>0.51565097540687899</v>
      </c>
      <c r="L26" s="3">
        <v>405</v>
      </c>
      <c r="M26" s="3">
        <v>404</v>
      </c>
      <c r="N26" s="3">
        <v>6</v>
      </c>
      <c r="O26" s="3">
        <v>154</v>
      </c>
      <c r="P26" s="3">
        <v>3</v>
      </c>
      <c r="Q26" s="4">
        <v>25267.185765208898</v>
      </c>
      <c r="R26" s="3">
        <v>4</v>
      </c>
      <c r="S26" s="3">
        <v>43</v>
      </c>
    </row>
    <row r="27" spans="1:19">
      <c r="A27" s="1" t="s">
        <v>68</v>
      </c>
      <c r="B27" s="2">
        <v>2</v>
      </c>
      <c r="C27" s="5" t="s">
        <v>61</v>
      </c>
      <c r="D27" s="5" t="s">
        <v>62</v>
      </c>
      <c r="E27" s="5" t="s">
        <v>63</v>
      </c>
      <c r="F27" s="5">
        <v>0.44040000000000001</v>
      </c>
      <c r="G27" s="3">
        <v>3</v>
      </c>
      <c r="H27" s="3">
        <v>375</v>
      </c>
      <c r="I27" s="4">
        <v>0.63548191680888599</v>
      </c>
      <c r="J27" s="4">
        <v>0.97675551695373597</v>
      </c>
      <c r="K27" s="4">
        <v>0.456145129245076</v>
      </c>
      <c r="L27" s="3">
        <v>701</v>
      </c>
      <c r="M27" s="3">
        <v>700</v>
      </c>
      <c r="N27" s="3">
        <v>6</v>
      </c>
      <c r="O27" s="3">
        <v>51</v>
      </c>
      <c r="P27" s="3">
        <v>3</v>
      </c>
      <c r="Q27" s="4">
        <v>4786.4669039627197</v>
      </c>
      <c r="R27" s="3">
        <v>2</v>
      </c>
      <c r="S27" s="3">
        <v>15</v>
      </c>
    </row>
    <row r="28" spans="1:19">
      <c r="A28" s="1" t="s">
        <v>69</v>
      </c>
      <c r="B28" s="2">
        <v>1</v>
      </c>
      <c r="C28" s="5" t="s">
        <v>70</v>
      </c>
      <c r="D28" s="5" t="s">
        <v>62</v>
      </c>
      <c r="E28" s="5" t="s">
        <v>71</v>
      </c>
      <c r="F28" s="5">
        <v>-0.59940000000000004</v>
      </c>
      <c r="G28" s="3">
        <v>4</v>
      </c>
      <c r="H28" s="3">
        <v>399</v>
      </c>
      <c r="I28" s="4">
        <v>0.26294566219805499</v>
      </c>
      <c r="J28" s="4">
        <v>0.85654281043674296</v>
      </c>
      <c r="K28" s="4">
        <v>0.12996021051017101</v>
      </c>
      <c r="L28" s="3">
        <v>863</v>
      </c>
      <c r="M28" s="3">
        <v>862</v>
      </c>
      <c r="N28" s="3">
        <v>8</v>
      </c>
      <c r="O28" s="3">
        <v>41</v>
      </c>
      <c r="P28" s="3">
        <v>4</v>
      </c>
      <c r="Q28" s="4">
        <v>11270.404941103699</v>
      </c>
      <c r="R28" s="3">
        <v>2</v>
      </c>
      <c r="S28" s="3">
        <v>90</v>
      </c>
    </row>
    <row r="29" spans="1:19">
      <c r="A29" s="1" t="s">
        <v>72</v>
      </c>
      <c r="B29" s="2">
        <v>2</v>
      </c>
      <c r="C29" s="5" t="s">
        <v>61</v>
      </c>
      <c r="D29" s="5" t="s">
        <v>62</v>
      </c>
      <c r="E29" s="5" t="s">
        <v>63</v>
      </c>
      <c r="F29" s="5">
        <v>0.2732</v>
      </c>
      <c r="G29" s="3">
        <v>4</v>
      </c>
      <c r="H29" s="3">
        <v>59</v>
      </c>
      <c r="I29" s="4">
        <v>0.29094633515367802</v>
      </c>
      <c r="J29" s="4">
        <v>0.51044559012617996</v>
      </c>
      <c r="K29" s="4">
        <v>0.31338105699907498</v>
      </c>
      <c r="L29" s="3">
        <v>63</v>
      </c>
      <c r="M29" s="3">
        <v>62</v>
      </c>
      <c r="N29" s="3">
        <v>8</v>
      </c>
      <c r="O29" s="3">
        <v>77</v>
      </c>
      <c r="P29" s="3">
        <v>4</v>
      </c>
      <c r="Q29" s="4">
        <v>10627.311695922301</v>
      </c>
      <c r="R29" s="3">
        <v>2</v>
      </c>
      <c r="S29" s="3">
        <v>29</v>
      </c>
    </row>
    <row r="30" spans="1:19">
      <c r="A30" s="1" t="s">
        <v>73</v>
      </c>
      <c r="B30" s="2">
        <v>3</v>
      </c>
      <c r="C30" s="5" t="s">
        <v>61</v>
      </c>
      <c r="D30" s="5" t="s">
        <v>62</v>
      </c>
      <c r="E30" s="5" t="s">
        <v>66</v>
      </c>
      <c r="F30" s="5">
        <v>8.0799999999999997E-2</v>
      </c>
      <c r="G30" s="3">
        <v>4</v>
      </c>
      <c r="H30" s="3">
        <v>510</v>
      </c>
      <c r="I30" s="4">
        <v>0.35599664761338401</v>
      </c>
      <c r="J30" s="4">
        <v>0.57051013705824805</v>
      </c>
      <c r="K30" s="4">
        <v>0.15824968528438299</v>
      </c>
      <c r="L30" s="3">
        <v>558</v>
      </c>
      <c r="M30" s="3">
        <v>557</v>
      </c>
      <c r="N30" s="3">
        <v>8</v>
      </c>
      <c r="O30" s="3">
        <v>90</v>
      </c>
      <c r="P30" s="3">
        <v>4</v>
      </c>
      <c r="Q30" s="4">
        <v>12457.2618645251</v>
      </c>
      <c r="R30" s="3">
        <v>1</v>
      </c>
      <c r="S30" s="3">
        <v>0</v>
      </c>
    </row>
    <row r="31" spans="1:19">
      <c r="A31" s="1" t="s">
        <v>74</v>
      </c>
      <c r="B31" s="2">
        <v>2</v>
      </c>
      <c r="C31" s="5" t="s">
        <v>70</v>
      </c>
      <c r="D31" s="5" t="s">
        <v>62</v>
      </c>
      <c r="E31" s="5" t="s">
        <v>63</v>
      </c>
      <c r="F31" s="5">
        <v>0.45700000000000002</v>
      </c>
      <c r="G31" s="3">
        <v>4</v>
      </c>
      <c r="H31" s="3">
        <v>137</v>
      </c>
      <c r="I31" s="4">
        <v>0.43358110220306001</v>
      </c>
      <c r="J31" s="4">
        <v>2.73602540045703E-2</v>
      </c>
      <c r="K31" s="4">
        <v>0.45541447428599502</v>
      </c>
      <c r="L31" s="3">
        <v>923</v>
      </c>
      <c r="M31" s="3">
        <v>922</v>
      </c>
      <c r="N31" s="3">
        <v>8</v>
      </c>
      <c r="O31" s="3">
        <v>198</v>
      </c>
      <c r="P31" s="3">
        <v>4</v>
      </c>
      <c r="Q31" s="4">
        <v>778.10984671683798</v>
      </c>
      <c r="R31" s="3">
        <v>0</v>
      </c>
      <c r="S31" s="3">
        <v>10</v>
      </c>
    </row>
    <row r="32" spans="1:19">
      <c r="A32" s="1" t="s">
        <v>75</v>
      </c>
      <c r="B32" s="2">
        <v>2</v>
      </c>
      <c r="C32" s="5" t="s">
        <v>70</v>
      </c>
      <c r="D32" s="5" t="s">
        <v>62</v>
      </c>
      <c r="E32" s="5" t="s">
        <v>66</v>
      </c>
      <c r="F32" s="5">
        <v>0.57189999999999996</v>
      </c>
      <c r="G32" s="3">
        <v>3</v>
      </c>
      <c r="H32" s="3">
        <v>510</v>
      </c>
      <c r="I32" s="4">
        <v>0.59002580748754696</v>
      </c>
      <c r="J32" s="4">
        <v>0.347908193444322</v>
      </c>
      <c r="K32" s="4">
        <v>0.32385473935072101</v>
      </c>
      <c r="L32" s="3">
        <v>512</v>
      </c>
      <c r="M32" s="3">
        <v>511</v>
      </c>
      <c r="N32" s="3">
        <v>6</v>
      </c>
      <c r="O32" s="3">
        <v>86</v>
      </c>
      <c r="P32" s="3">
        <v>3</v>
      </c>
      <c r="Q32" s="4">
        <v>24986.3647025957</v>
      </c>
      <c r="R32" s="3">
        <v>2</v>
      </c>
      <c r="S32" s="3">
        <v>62</v>
      </c>
    </row>
    <row r="33" spans="1:19">
      <c r="A33" s="1" t="s">
        <v>76</v>
      </c>
      <c r="B33" s="2">
        <v>1</v>
      </c>
      <c r="C33" s="5" t="s">
        <v>70</v>
      </c>
      <c r="D33" s="5" t="s">
        <v>62</v>
      </c>
      <c r="E33" s="5" t="s">
        <v>77</v>
      </c>
      <c r="F33" s="5">
        <v>0.44969999999999999</v>
      </c>
      <c r="G33" s="3">
        <v>2</v>
      </c>
      <c r="H33" s="3">
        <v>23</v>
      </c>
      <c r="I33" s="4">
        <v>0.55236886548262898</v>
      </c>
      <c r="J33" s="4">
        <v>0.52864103662332196</v>
      </c>
      <c r="K33" s="4">
        <v>0.32089889627585899</v>
      </c>
      <c r="L33" s="3">
        <v>631</v>
      </c>
      <c r="M33" s="3">
        <v>630</v>
      </c>
      <c r="N33" s="3">
        <v>4</v>
      </c>
      <c r="O33" s="3">
        <v>88</v>
      </c>
      <c r="P33" s="3">
        <v>2</v>
      </c>
      <c r="Q33" s="4">
        <v>8406.05210656087</v>
      </c>
      <c r="R33" s="3">
        <v>1</v>
      </c>
      <c r="S33" s="3">
        <v>139</v>
      </c>
    </row>
    <row r="34" spans="1:19">
      <c r="A34" s="1" t="s">
        <v>78</v>
      </c>
      <c r="B34" s="2">
        <v>2</v>
      </c>
      <c r="C34" s="5" t="s">
        <v>61</v>
      </c>
      <c r="D34" s="5" t="s">
        <v>62</v>
      </c>
      <c r="E34" s="5" t="s">
        <v>63</v>
      </c>
      <c r="F34" s="5">
        <v>-0.55630000000000002</v>
      </c>
      <c r="G34" s="3">
        <v>2</v>
      </c>
      <c r="H34" s="3">
        <v>610</v>
      </c>
      <c r="I34" s="4">
        <v>0.71820077384183501</v>
      </c>
      <c r="J34" s="4">
        <v>0.543514678412234</v>
      </c>
      <c r="K34" s="4">
        <v>0.53652200824771001</v>
      </c>
      <c r="L34" s="3">
        <v>226</v>
      </c>
      <c r="M34" s="3">
        <v>225</v>
      </c>
      <c r="N34" s="3">
        <v>4</v>
      </c>
      <c r="O34" s="3">
        <v>148</v>
      </c>
      <c r="P34" s="3">
        <v>2</v>
      </c>
      <c r="Q34" s="4">
        <v>16334.2098670139</v>
      </c>
      <c r="R34" s="3">
        <v>0</v>
      </c>
      <c r="S34" s="3">
        <v>4</v>
      </c>
    </row>
    <row r="35" spans="1:19">
      <c r="A35" s="1" t="s">
        <v>79</v>
      </c>
      <c r="B35" s="2">
        <v>2</v>
      </c>
      <c r="C35" s="5" t="s">
        <v>70</v>
      </c>
      <c r="D35" s="5" t="s">
        <v>62</v>
      </c>
      <c r="E35" s="5" t="s">
        <v>77</v>
      </c>
      <c r="F35" s="5">
        <v>0.31819999999999998</v>
      </c>
      <c r="G35" s="3">
        <v>1</v>
      </c>
      <c r="H35" s="3">
        <v>57</v>
      </c>
      <c r="I35" s="4">
        <v>3.81242539103527E-2</v>
      </c>
      <c r="J35" s="4">
        <v>0.54552392538544303</v>
      </c>
      <c r="K35" s="4">
        <v>0.29277382100112498</v>
      </c>
      <c r="L35" s="3">
        <v>673</v>
      </c>
      <c r="M35" s="3">
        <v>672</v>
      </c>
      <c r="N35" s="3">
        <v>2</v>
      </c>
      <c r="O35" s="3">
        <v>119</v>
      </c>
      <c r="P35" s="3">
        <v>1</v>
      </c>
      <c r="Q35" s="4">
        <v>2773.4186265235298</v>
      </c>
      <c r="R35" s="3">
        <v>3</v>
      </c>
      <c r="S35" s="3">
        <v>125</v>
      </c>
    </row>
    <row r="36" spans="1:19">
      <c r="A36" s="1" t="s">
        <v>80</v>
      </c>
      <c r="B36" s="2">
        <v>5</v>
      </c>
      <c r="C36" s="5" t="s">
        <v>70</v>
      </c>
      <c r="D36" s="5" t="s">
        <v>62</v>
      </c>
      <c r="E36" s="5" t="s">
        <v>63</v>
      </c>
      <c r="F36" s="5">
        <v>7.7200000000000005E-2</v>
      </c>
      <c r="G36" s="3">
        <v>2</v>
      </c>
      <c r="H36" s="3">
        <v>686</v>
      </c>
      <c r="I36" s="4">
        <v>0.134102074232789</v>
      </c>
      <c r="J36" s="4">
        <v>5.5784222568314799E-2</v>
      </c>
      <c r="K36" s="4">
        <v>0.41588633039029999</v>
      </c>
      <c r="L36" s="3">
        <v>181</v>
      </c>
      <c r="M36" s="3">
        <v>180</v>
      </c>
      <c r="N36" s="3">
        <v>4</v>
      </c>
      <c r="O36" s="3">
        <v>270</v>
      </c>
      <c r="P36" s="3">
        <v>2</v>
      </c>
      <c r="Q36" s="4">
        <v>914.79006913032799</v>
      </c>
      <c r="R36" s="3">
        <v>3</v>
      </c>
      <c r="S36" s="3">
        <v>5</v>
      </c>
    </row>
    <row r="37" spans="1:19">
      <c r="A37" s="1" t="s">
        <v>81</v>
      </c>
      <c r="B37" s="2">
        <v>1</v>
      </c>
      <c r="C37" s="5" t="s">
        <v>70</v>
      </c>
      <c r="D37" s="5" t="s">
        <v>62</v>
      </c>
      <c r="E37" s="5" t="s">
        <v>71</v>
      </c>
      <c r="F37" s="5">
        <v>0.71840000000000004</v>
      </c>
      <c r="G37" s="3">
        <v>5</v>
      </c>
      <c r="H37" s="3">
        <v>681</v>
      </c>
      <c r="I37" s="4">
        <v>0.60275189159464604</v>
      </c>
      <c r="J37" s="4">
        <v>0.1187015663647</v>
      </c>
      <c r="K37" s="4">
        <v>8.3654361745857206E-2</v>
      </c>
      <c r="L37" s="3">
        <v>677</v>
      </c>
      <c r="M37" s="3">
        <v>676</v>
      </c>
      <c r="N37" s="3">
        <v>10</v>
      </c>
      <c r="O37" s="3">
        <v>115</v>
      </c>
      <c r="P37" s="3">
        <v>5</v>
      </c>
      <c r="Q37" s="4">
        <v>8029.0629121730899</v>
      </c>
      <c r="R37" s="3">
        <v>1</v>
      </c>
      <c r="S37" s="3">
        <v>3</v>
      </c>
    </row>
    <row r="38" spans="1:19">
      <c r="A38" s="1" t="s">
        <v>82</v>
      </c>
      <c r="B38" s="2">
        <v>2</v>
      </c>
      <c r="C38" s="5" t="s">
        <v>70</v>
      </c>
      <c r="D38" s="5" t="s">
        <v>62</v>
      </c>
      <c r="E38" s="5" t="s">
        <v>66</v>
      </c>
      <c r="F38" s="5">
        <v>0.31819999999999998</v>
      </c>
      <c r="G38" s="3">
        <v>3</v>
      </c>
      <c r="H38" s="3">
        <v>808</v>
      </c>
      <c r="I38" s="4">
        <v>0.34984818186302902</v>
      </c>
      <c r="J38" s="4">
        <v>0.58109115489017804</v>
      </c>
      <c r="K38" s="4">
        <v>9.9036919282653402E-2</v>
      </c>
      <c r="L38" s="3">
        <v>704</v>
      </c>
      <c r="M38" s="3">
        <v>703</v>
      </c>
      <c r="N38" s="3">
        <v>6</v>
      </c>
      <c r="O38" s="3">
        <v>270</v>
      </c>
      <c r="P38" s="3">
        <v>3</v>
      </c>
      <c r="Q38" s="4">
        <v>3416.7695338472899</v>
      </c>
      <c r="R38" s="3">
        <v>2</v>
      </c>
      <c r="S38" s="3">
        <v>39</v>
      </c>
    </row>
    <row r="39" spans="1:19">
      <c r="A39" s="1" t="s">
        <v>83</v>
      </c>
      <c r="B39" s="2">
        <v>4</v>
      </c>
      <c r="C39" s="5" t="s">
        <v>61</v>
      </c>
      <c r="D39" s="5" t="s">
        <v>62</v>
      </c>
      <c r="E39" s="5" t="s">
        <v>63</v>
      </c>
      <c r="F39" s="5">
        <v>0.77170000000000005</v>
      </c>
      <c r="G39" s="3">
        <v>2</v>
      </c>
      <c r="H39" s="3">
        <v>536</v>
      </c>
      <c r="I39" s="4">
        <v>0.283221301680677</v>
      </c>
      <c r="J39" s="4">
        <v>0.32999361622838702</v>
      </c>
      <c r="K39" s="4">
        <v>0.47553758093841902</v>
      </c>
      <c r="L39" s="3">
        <v>686</v>
      </c>
      <c r="M39" s="3">
        <v>685</v>
      </c>
      <c r="N39" s="3">
        <v>4</v>
      </c>
      <c r="O39" s="3">
        <v>9</v>
      </c>
      <c r="P39" s="3">
        <v>2</v>
      </c>
      <c r="Q39" s="4">
        <v>10204.7818695229</v>
      </c>
      <c r="R39" s="3">
        <v>2</v>
      </c>
      <c r="S39" s="3">
        <v>104</v>
      </c>
    </row>
    <row r="40" spans="1:19">
      <c r="A40" s="1" t="s">
        <v>84</v>
      </c>
      <c r="B40" s="2">
        <v>1</v>
      </c>
      <c r="C40" s="5" t="s">
        <v>61</v>
      </c>
      <c r="D40" s="5" t="s">
        <v>62</v>
      </c>
      <c r="E40" s="5" t="s">
        <v>85</v>
      </c>
      <c r="F40" s="5">
        <v>-0.38179999999999997</v>
      </c>
      <c r="G40" s="3">
        <v>3</v>
      </c>
      <c r="H40" s="3">
        <v>327</v>
      </c>
      <c r="I40" s="4">
        <v>0.50544550495788498</v>
      </c>
      <c r="J40" s="4">
        <v>0.64994312458249104</v>
      </c>
      <c r="K40" s="4">
        <v>0.208117172458996</v>
      </c>
      <c r="L40" s="3">
        <v>454</v>
      </c>
      <c r="M40" s="3">
        <v>453</v>
      </c>
      <c r="N40" s="3">
        <v>6</v>
      </c>
      <c r="O40" s="3">
        <v>40</v>
      </c>
      <c r="P40" s="3">
        <v>3</v>
      </c>
      <c r="Q40" s="4">
        <v>646.93919276258202</v>
      </c>
      <c r="R40" s="3">
        <v>2</v>
      </c>
      <c r="S40" s="3">
        <v>36</v>
      </c>
    </row>
    <row r="41" spans="1:19">
      <c r="A41" s="1" t="s">
        <v>86</v>
      </c>
      <c r="B41" s="2">
        <v>1</v>
      </c>
      <c r="C41" s="5" t="s">
        <v>65</v>
      </c>
      <c r="D41" s="5" t="s">
        <v>87</v>
      </c>
      <c r="E41" s="5" t="s">
        <v>63</v>
      </c>
      <c r="F41" s="5">
        <v>0.31819999999999998</v>
      </c>
      <c r="G41" s="3">
        <v>3</v>
      </c>
      <c r="H41" s="3">
        <v>115</v>
      </c>
      <c r="I41" s="4">
        <v>0.61101353419859095</v>
      </c>
      <c r="J41" s="4">
        <v>0.634943640872635</v>
      </c>
      <c r="K41" s="4">
        <v>3.0239449015137001E-2</v>
      </c>
      <c r="L41" s="3">
        <v>531</v>
      </c>
      <c r="M41" s="3">
        <v>530</v>
      </c>
      <c r="N41" s="3">
        <v>6</v>
      </c>
      <c r="O41" s="3">
        <v>79</v>
      </c>
      <c r="P41" s="3">
        <v>3</v>
      </c>
      <c r="Q41" s="4">
        <v>2132.9640440766102</v>
      </c>
      <c r="R41" s="3">
        <v>2</v>
      </c>
      <c r="S41" s="3">
        <v>102</v>
      </c>
    </row>
    <row r="42" spans="1:19">
      <c r="A42" s="1" t="s">
        <v>88</v>
      </c>
      <c r="B42" s="2">
        <v>2</v>
      </c>
      <c r="C42" s="5" t="s">
        <v>70</v>
      </c>
      <c r="D42" s="5" t="s">
        <v>62</v>
      </c>
      <c r="E42" s="5" t="s">
        <v>66</v>
      </c>
      <c r="F42" s="5">
        <v>-0.59940000000000004</v>
      </c>
      <c r="G42" s="3">
        <v>2</v>
      </c>
      <c r="H42" s="3">
        <v>284</v>
      </c>
      <c r="I42" s="4">
        <v>0.409901232161757</v>
      </c>
      <c r="J42" s="4">
        <v>0.73879327760310298</v>
      </c>
      <c r="K42" s="4">
        <v>0.42361336007682698</v>
      </c>
      <c r="L42" s="3">
        <v>862</v>
      </c>
      <c r="M42" s="3">
        <v>861</v>
      </c>
      <c r="N42" s="3">
        <v>4</v>
      </c>
      <c r="O42" s="3">
        <v>77</v>
      </c>
      <c r="P42" s="3">
        <v>2</v>
      </c>
      <c r="Q42" s="4">
        <v>8546.0811587732496</v>
      </c>
      <c r="R42" s="3">
        <v>1</v>
      </c>
      <c r="S42" s="3">
        <v>58</v>
      </c>
    </row>
    <row r="43" spans="1:19">
      <c r="A43" s="1" t="s">
        <v>89</v>
      </c>
      <c r="B43" s="2">
        <v>2</v>
      </c>
      <c r="C43" s="5" t="s">
        <v>70</v>
      </c>
      <c r="D43" s="5" t="s">
        <v>62</v>
      </c>
      <c r="E43" s="5" t="s">
        <v>77</v>
      </c>
      <c r="F43" s="5">
        <v>0</v>
      </c>
      <c r="G43" s="3">
        <v>2</v>
      </c>
      <c r="H43" s="3">
        <v>767</v>
      </c>
      <c r="I43" s="4">
        <v>1.0579686070379599E-2</v>
      </c>
      <c r="J43" s="4">
        <v>0.196761726684407</v>
      </c>
      <c r="K43" s="4">
        <v>0.26061569152840203</v>
      </c>
      <c r="L43" s="3">
        <v>158</v>
      </c>
      <c r="M43" s="3">
        <v>157</v>
      </c>
      <c r="N43" s="3">
        <v>4</v>
      </c>
      <c r="O43" s="3">
        <v>1</v>
      </c>
      <c r="P43" s="3">
        <v>2</v>
      </c>
      <c r="Q43" s="4">
        <v>10725.121605918401</v>
      </c>
      <c r="R43" s="3">
        <v>3</v>
      </c>
      <c r="S43" s="3">
        <v>33</v>
      </c>
    </row>
    <row r="44" spans="1:19">
      <c r="A44" s="1" t="s">
        <v>90</v>
      </c>
      <c r="B44" s="2">
        <v>2</v>
      </c>
      <c r="C44" s="5" t="s">
        <v>61</v>
      </c>
      <c r="D44" s="5" t="s">
        <v>62</v>
      </c>
      <c r="E44" s="5" t="s">
        <v>63</v>
      </c>
      <c r="F44" s="5">
        <v>0.31819999999999998</v>
      </c>
      <c r="G44" s="3">
        <v>3</v>
      </c>
      <c r="H44" s="3">
        <v>190</v>
      </c>
      <c r="I44" s="4">
        <v>0.44367956277691301</v>
      </c>
      <c r="J44" s="4">
        <v>0.81719213205326002</v>
      </c>
      <c r="K44" s="4">
        <v>0.75119281782740999</v>
      </c>
      <c r="L44" s="3">
        <v>389</v>
      </c>
      <c r="M44" s="3">
        <v>388</v>
      </c>
      <c r="N44" s="3">
        <v>6</v>
      </c>
      <c r="O44" s="3">
        <v>99</v>
      </c>
      <c r="P44" s="3">
        <v>3</v>
      </c>
      <c r="Q44" s="4">
        <v>3414.6323486247602</v>
      </c>
      <c r="R44" s="3">
        <v>2</v>
      </c>
      <c r="S44" s="3">
        <v>40</v>
      </c>
    </row>
    <row r="45" spans="1:19">
      <c r="A45" s="1" t="s">
        <v>91</v>
      </c>
      <c r="B45" s="2">
        <v>3</v>
      </c>
      <c r="C45" s="5" t="s">
        <v>65</v>
      </c>
      <c r="D45" s="5" t="s">
        <v>62</v>
      </c>
      <c r="E45" s="5" t="s">
        <v>77</v>
      </c>
      <c r="F45" s="5">
        <v>-7.7200000000000005E-2</v>
      </c>
      <c r="G45" s="3">
        <v>3</v>
      </c>
      <c r="H45" s="3">
        <v>27</v>
      </c>
      <c r="I45" s="4">
        <v>0.10987347193810799</v>
      </c>
      <c r="J45" s="4">
        <v>0.35494752804651603</v>
      </c>
      <c r="K45" s="4">
        <v>0.22739695802920901</v>
      </c>
      <c r="L45" s="3">
        <v>393</v>
      </c>
      <c r="M45" s="3">
        <v>392</v>
      </c>
      <c r="N45" s="3">
        <v>6</v>
      </c>
      <c r="O45" s="3">
        <v>38</v>
      </c>
      <c r="P45" s="3">
        <v>3</v>
      </c>
      <c r="Q45" s="4">
        <v>9926.3133159331592</v>
      </c>
      <c r="R45" s="3">
        <v>2</v>
      </c>
      <c r="S45" s="3">
        <v>10</v>
      </c>
    </row>
    <row r="46" spans="1:19">
      <c r="A46" s="1" t="s">
        <v>92</v>
      </c>
      <c r="B46" s="2">
        <v>5</v>
      </c>
      <c r="C46" s="5" t="s">
        <v>70</v>
      </c>
      <c r="D46" s="5" t="s">
        <v>62</v>
      </c>
      <c r="E46" s="5" t="s">
        <v>77</v>
      </c>
      <c r="F46" s="5">
        <v>-0.70960000000000001</v>
      </c>
      <c r="G46" s="3">
        <v>2</v>
      </c>
      <c r="H46" s="3">
        <v>159</v>
      </c>
      <c r="I46" s="4">
        <v>0.111809445842575</v>
      </c>
      <c r="J46" s="4">
        <v>0.72030239195019696</v>
      </c>
      <c r="K46" s="4">
        <v>0.64312235463160095</v>
      </c>
      <c r="L46" s="3">
        <v>488</v>
      </c>
      <c r="M46" s="3">
        <v>487</v>
      </c>
      <c r="N46" s="3">
        <v>4</v>
      </c>
      <c r="O46" s="3">
        <v>130</v>
      </c>
      <c r="P46" s="3">
        <v>2</v>
      </c>
      <c r="Q46" s="4">
        <v>18048.297074439699</v>
      </c>
      <c r="R46" s="3">
        <v>3</v>
      </c>
      <c r="S46" s="3">
        <v>65</v>
      </c>
    </row>
    <row r="47" spans="1:19">
      <c r="A47" s="1" t="s">
        <v>93</v>
      </c>
      <c r="B47" s="2">
        <v>2</v>
      </c>
      <c r="C47" s="5" t="s">
        <v>65</v>
      </c>
      <c r="D47" s="5" t="s">
        <v>62</v>
      </c>
      <c r="E47" s="5" t="s">
        <v>66</v>
      </c>
      <c r="F47" s="5">
        <v>-0.38179999999999997</v>
      </c>
      <c r="G47" s="3">
        <v>2</v>
      </c>
      <c r="H47" s="3">
        <v>340</v>
      </c>
      <c r="I47" s="4">
        <v>0.50832362135542297</v>
      </c>
      <c r="J47" s="4">
        <v>0.45646342201399798</v>
      </c>
      <c r="K47" s="4">
        <v>0.120575167724011</v>
      </c>
      <c r="L47" s="3">
        <v>19</v>
      </c>
      <c r="M47" s="3">
        <v>18</v>
      </c>
      <c r="N47" s="3">
        <v>4</v>
      </c>
      <c r="O47" s="3">
        <v>72</v>
      </c>
      <c r="P47" s="3">
        <v>2</v>
      </c>
      <c r="Q47" s="4">
        <v>104.23974908657</v>
      </c>
      <c r="R47" s="3">
        <v>1</v>
      </c>
      <c r="S47" s="3">
        <v>106</v>
      </c>
    </row>
    <row r="48" spans="1:19">
      <c r="A48" s="1" t="s">
        <v>94</v>
      </c>
      <c r="B48" s="2">
        <v>2</v>
      </c>
      <c r="C48" s="5" t="s">
        <v>61</v>
      </c>
      <c r="D48" s="5" t="s">
        <v>87</v>
      </c>
      <c r="E48" s="5" t="s">
        <v>63</v>
      </c>
      <c r="F48" s="5">
        <v>0.47670000000000001</v>
      </c>
      <c r="G48" s="3">
        <v>2</v>
      </c>
      <c r="H48" s="3">
        <v>41</v>
      </c>
      <c r="I48" s="4">
        <v>0.72041224248783098</v>
      </c>
      <c r="J48" s="4">
        <v>0.28768822504996999</v>
      </c>
      <c r="K48" s="4">
        <v>4.23116731885681E-2</v>
      </c>
      <c r="L48" s="3">
        <v>1096</v>
      </c>
      <c r="M48" s="3">
        <v>1095</v>
      </c>
      <c r="N48" s="3">
        <v>4</v>
      </c>
      <c r="O48" s="3">
        <v>275</v>
      </c>
      <c r="P48" s="3">
        <v>2</v>
      </c>
      <c r="Q48" s="4">
        <v>973.51195271030701</v>
      </c>
      <c r="R48" s="3">
        <v>2</v>
      </c>
      <c r="S48" s="3">
        <v>40</v>
      </c>
    </row>
    <row r="49" spans="1:19">
      <c r="A49" s="1" t="s">
        <v>95</v>
      </c>
      <c r="B49" s="2">
        <v>3</v>
      </c>
      <c r="C49" s="5" t="s">
        <v>70</v>
      </c>
      <c r="D49" s="5" t="s">
        <v>62</v>
      </c>
      <c r="E49" s="5" t="s">
        <v>77</v>
      </c>
      <c r="F49" s="5">
        <v>-0.75790000000000002</v>
      </c>
      <c r="G49" s="3">
        <v>3</v>
      </c>
      <c r="H49" s="3">
        <v>559</v>
      </c>
      <c r="I49" s="4">
        <v>0.56865942823236204</v>
      </c>
      <c r="J49" s="4">
        <v>0.37855227336672997</v>
      </c>
      <c r="K49" s="4">
        <v>0.35009451239474099</v>
      </c>
      <c r="L49" s="3">
        <v>282</v>
      </c>
      <c r="M49" s="3">
        <v>281</v>
      </c>
      <c r="N49" s="3">
        <v>6</v>
      </c>
      <c r="O49" s="3">
        <v>148</v>
      </c>
      <c r="P49" s="3">
        <v>3</v>
      </c>
      <c r="Q49" s="4">
        <v>12870.069909358401</v>
      </c>
      <c r="R49" s="3">
        <v>5</v>
      </c>
      <c r="S49" s="3">
        <v>18</v>
      </c>
    </row>
    <row r="50" spans="1:19">
      <c r="A50" s="1" t="s">
        <v>96</v>
      </c>
      <c r="B50" s="2">
        <v>1</v>
      </c>
      <c r="C50" s="5" t="s">
        <v>70</v>
      </c>
      <c r="D50" s="5" t="s">
        <v>62</v>
      </c>
      <c r="E50" s="5" t="s">
        <v>66</v>
      </c>
      <c r="F50" s="5">
        <v>0.15310000000000001</v>
      </c>
      <c r="G50" s="3">
        <v>2</v>
      </c>
      <c r="H50" s="3">
        <v>168</v>
      </c>
      <c r="I50" s="4">
        <v>3.2243793880964301E-2</v>
      </c>
      <c r="J50" s="4">
        <v>0.13717761448270399</v>
      </c>
      <c r="K50" s="4">
        <v>0.165544415418136</v>
      </c>
      <c r="L50" s="3">
        <v>432</v>
      </c>
      <c r="M50" s="3">
        <v>431</v>
      </c>
      <c r="N50" s="3">
        <v>4</v>
      </c>
      <c r="O50" s="3">
        <v>227</v>
      </c>
      <c r="P50" s="3">
        <v>2</v>
      </c>
      <c r="Q50" s="4">
        <v>8586.0664945334393</v>
      </c>
      <c r="R50" s="3">
        <v>1</v>
      </c>
      <c r="S50" s="3">
        <v>74</v>
      </c>
    </row>
    <row r="51" spans="1:19">
      <c r="A51" s="1" t="s">
        <v>97</v>
      </c>
      <c r="B51" s="2">
        <v>1</v>
      </c>
      <c r="C51" s="5" t="s">
        <v>70</v>
      </c>
      <c r="D51" s="5" t="s">
        <v>62</v>
      </c>
      <c r="E51" s="5" t="s">
        <v>77</v>
      </c>
      <c r="F51" s="5">
        <v>-0.93820000000000003</v>
      </c>
      <c r="G51" s="3">
        <v>4</v>
      </c>
      <c r="H51" s="3">
        <v>461</v>
      </c>
      <c r="I51" s="4">
        <v>0.44851758861144198</v>
      </c>
      <c r="J51" s="4">
        <v>0.18947625125760401</v>
      </c>
      <c r="K51" s="4">
        <v>0.24252081043141499</v>
      </c>
      <c r="L51" s="3">
        <v>312</v>
      </c>
      <c r="M51" s="3">
        <v>311</v>
      </c>
      <c r="N51" s="3">
        <v>8</v>
      </c>
      <c r="O51" s="3">
        <v>105</v>
      </c>
      <c r="P51" s="3">
        <v>4</v>
      </c>
      <c r="Q51" s="4">
        <v>18375.494371050099</v>
      </c>
      <c r="R51" s="3">
        <v>2</v>
      </c>
      <c r="S51" s="3">
        <v>79</v>
      </c>
    </row>
    <row r="52" spans="1:19">
      <c r="A52" s="1" t="s">
        <v>98</v>
      </c>
      <c r="B52" s="2">
        <v>2</v>
      </c>
      <c r="C52" s="5" t="s">
        <v>65</v>
      </c>
      <c r="D52" s="5" t="s">
        <v>62</v>
      </c>
      <c r="E52" s="5" t="s">
        <v>63</v>
      </c>
      <c r="F52" s="5">
        <v>0.55740000000000001</v>
      </c>
      <c r="G52" s="3">
        <v>3</v>
      </c>
      <c r="H52" s="3">
        <v>462</v>
      </c>
      <c r="I52" s="4">
        <v>0.176190638533086</v>
      </c>
      <c r="J52" s="4">
        <v>0.30779405183403502</v>
      </c>
      <c r="K52" s="4">
        <v>6.65248442454308E-2</v>
      </c>
      <c r="L52" s="3">
        <v>704</v>
      </c>
      <c r="M52" s="3">
        <v>703</v>
      </c>
      <c r="N52" s="3">
        <v>6</v>
      </c>
      <c r="O52" s="3">
        <v>162</v>
      </c>
      <c r="P52" s="3">
        <v>3</v>
      </c>
      <c r="Q52" s="4">
        <v>6917.2329580183996</v>
      </c>
      <c r="R52" s="3">
        <v>3</v>
      </c>
      <c r="S52" s="3">
        <v>5</v>
      </c>
    </row>
    <row r="53" spans="1:19">
      <c r="A53" s="1" t="s">
        <v>99</v>
      </c>
      <c r="B53" s="2">
        <v>2</v>
      </c>
      <c r="C53" s="5" t="s">
        <v>70</v>
      </c>
      <c r="D53" s="5" t="s">
        <v>62</v>
      </c>
      <c r="E53" s="5" t="s">
        <v>77</v>
      </c>
      <c r="F53" s="5">
        <v>0.55740000000000001</v>
      </c>
      <c r="G53" s="3">
        <v>3</v>
      </c>
      <c r="H53" s="3">
        <v>534</v>
      </c>
      <c r="I53" s="4">
        <v>0.46093996886639199</v>
      </c>
      <c r="J53" s="4">
        <v>0.58859674645165105</v>
      </c>
      <c r="K53" s="4">
        <v>0.44886621870135601</v>
      </c>
      <c r="L53" s="3">
        <v>974</v>
      </c>
      <c r="M53" s="3">
        <v>973</v>
      </c>
      <c r="N53" s="3">
        <v>6</v>
      </c>
      <c r="O53" s="3">
        <v>67</v>
      </c>
      <c r="P53" s="3">
        <v>3</v>
      </c>
      <c r="Q53" s="4">
        <v>1381.1111440949501</v>
      </c>
      <c r="R53" s="3">
        <v>2</v>
      </c>
      <c r="S53" s="3">
        <v>42</v>
      </c>
    </row>
    <row r="54" spans="1:19">
      <c r="A54" s="1" t="s">
        <v>100</v>
      </c>
      <c r="B54" s="2">
        <v>2</v>
      </c>
      <c r="C54" s="5" t="s">
        <v>65</v>
      </c>
      <c r="D54" s="5" t="s">
        <v>62</v>
      </c>
      <c r="E54" s="5" t="s">
        <v>63</v>
      </c>
      <c r="F54" s="5">
        <v>0</v>
      </c>
      <c r="G54" s="3">
        <v>2</v>
      </c>
      <c r="H54" s="3">
        <v>71</v>
      </c>
      <c r="I54" s="4">
        <v>0.57400846891143398</v>
      </c>
      <c r="J54" s="4">
        <v>0.60305946815280798</v>
      </c>
      <c r="K54" s="4">
        <v>0.53027752509291304</v>
      </c>
      <c r="L54" s="3">
        <v>52</v>
      </c>
      <c r="M54" s="3">
        <v>51</v>
      </c>
      <c r="N54" s="3">
        <v>4</v>
      </c>
      <c r="O54" s="3">
        <v>137</v>
      </c>
      <c r="P54" s="3">
        <v>2</v>
      </c>
      <c r="Q54" s="4">
        <v>10087.8464371313</v>
      </c>
      <c r="R54" s="3">
        <v>4</v>
      </c>
      <c r="S54" s="3">
        <v>50</v>
      </c>
    </row>
    <row r="55" spans="1:19">
      <c r="A55" s="1" t="s">
        <v>101</v>
      </c>
      <c r="B55" s="2">
        <v>3</v>
      </c>
      <c r="C55" s="5" t="s">
        <v>65</v>
      </c>
      <c r="D55" s="5" t="s">
        <v>62</v>
      </c>
      <c r="E55" s="5" t="s">
        <v>66</v>
      </c>
      <c r="F55" s="5">
        <v>0</v>
      </c>
      <c r="G55" s="3">
        <v>1</v>
      </c>
      <c r="H55" s="3">
        <v>814</v>
      </c>
      <c r="I55" s="4">
        <v>0.186361720490649</v>
      </c>
      <c r="J55" s="4">
        <v>3.6820290933256297E-2</v>
      </c>
      <c r="K55" s="4">
        <v>0.27410982020387697</v>
      </c>
      <c r="L55" s="3">
        <v>1108</v>
      </c>
      <c r="M55" s="3">
        <v>1107</v>
      </c>
      <c r="N55" s="3">
        <v>2</v>
      </c>
      <c r="O55" s="3">
        <v>129</v>
      </c>
      <c r="P55" s="3">
        <v>1</v>
      </c>
      <c r="Q55" s="4">
        <v>6324.7232280879698</v>
      </c>
      <c r="R55" s="3">
        <v>3</v>
      </c>
      <c r="S55" s="3">
        <v>28</v>
      </c>
    </row>
    <row r="56" spans="1:19">
      <c r="A56" s="1" t="s">
        <v>102</v>
      </c>
      <c r="B56" s="2">
        <v>2</v>
      </c>
      <c r="C56" s="5" t="s">
        <v>61</v>
      </c>
      <c r="D56" s="5" t="s">
        <v>87</v>
      </c>
      <c r="E56" s="5" t="s">
        <v>63</v>
      </c>
      <c r="F56" s="5">
        <v>0.80740000000000001</v>
      </c>
      <c r="G56" s="3">
        <v>2</v>
      </c>
      <c r="H56" s="3">
        <v>543</v>
      </c>
      <c r="I56" s="4">
        <v>0.84679222742301596</v>
      </c>
      <c r="J56" s="4">
        <v>0.50679182932329003</v>
      </c>
      <c r="K56" s="4">
        <v>0.38502451409930399</v>
      </c>
      <c r="L56" s="3">
        <v>306</v>
      </c>
      <c r="M56" s="3">
        <v>305</v>
      </c>
      <c r="N56" s="3">
        <v>4</v>
      </c>
      <c r="O56" s="3">
        <v>184</v>
      </c>
      <c r="P56" s="3">
        <v>2</v>
      </c>
      <c r="Q56" s="4">
        <v>7064.1999690932298</v>
      </c>
      <c r="R56" s="3">
        <v>1</v>
      </c>
      <c r="S56" s="3">
        <v>27</v>
      </c>
    </row>
    <row r="57" spans="1:19">
      <c r="A57" s="1" t="s">
        <v>103</v>
      </c>
      <c r="B57" s="2">
        <v>2</v>
      </c>
      <c r="C57" s="5" t="s">
        <v>61</v>
      </c>
      <c r="D57" s="5" t="s">
        <v>62</v>
      </c>
      <c r="E57" s="5" t="s">
        <v>63</v>
      </c>
      <c r="F57" s="5">
        <v>0.43359999999999999</v>
      </c>
      <c r="G57" s="3">
        <v>3</v>
      </c>
      <c r="H57" s="3">
        <v>115</v>
      </c>
      <c r="I57" s="4">
        <v>0.79602663776272398</v>
      </c>
      <c r="J57" s="4">
        <v>0.458120966696965</v>
      </c>
      <c r="K57" s="4">
        <v>0.53921349043392297</v>
      </c>
      <c r="L57" s="3">
        <v>571</v>
      </c>
      <c r="M57" s="3">
        <v>570</v>
      </c>
      <c r="N57" s="3">
        <v>6</v>
      </c>
      <c r="O57" s="3">
        <v>132</v>
      </c>
      <c r="P57" s="3">
        <v>3</v>
      </c>
      <c r="Q57" s="4">
        <v>6136.7343824662903</v>
      </c>
      <c r="R57" s="3">
        <v>5</v>
      </c>
      <c r="S57" s="3">
        <v>63</v>
      </c>
    </row>
    <row r="58" spans="1:19">
      <c r="A58" s="1" t="s">
        <v>104</v>
      </c>
      <c r="B58" s="2">
        <v>5</v>
      </c>
      <c r="C58" s="5" t="s">
        <v>70</v>
      </c>
      <c r="D58" s="5" t="s">
        <v>62</v>
      </c>
      <c r="E58" s="5" t="s">
        <v>66</v>
      </c>
      <c r="F58" s="5">
        <v>-0.44040000000000001</v>
      </c>
      <c r="G58" s="3">
        <v>4</v>
      </c>
      <c r="H58" s="3">
        <v>327</v>
      </c>
      <c r="I58" s="4">
        <v>0.47857991923646998</v>
      </c>
      <c r="J58" s="4">
        <v>3.7201247655227698E-2</v>
      </c>
      <c r="K58" s="4">
        <v>0.19346520819886201</v>
      </c>
      <c r="L58" s="3">
        <v>942</v>
      </c>
      <c r="M58" s="3">
        <v>941</v>
      </c>
      <c r="N58" s="3">
        <v>8</v>
      </c>
      <c r="O58" s="3">
        <v>228</v>
      </c>
      <c r="P58" s="3">
        <v>4</v>
      </c>
      <c r="Q58" s="4">
        <v>1637.2988220970101</v>
      </c>
      <c r="R58" s="3">
        <v>5</v>
      </c>
      <c r="S58" s="3">
        <v>94</v>
      </c>
    </row>
    <row r="59" spans="1:19">
      <c r="A59" s="1" t="s">
        <v>105</v>
      </c>
      <c r="B59" s="2">
        <v>2</v>
      </c>
      <c r="C59" s="5" t="s">
        <v>70</v>
      </c>
      <c r="D59" s="5" t="s">
        <v>62</v>
      </c>
      <c r="E59" s="5" t="s">
        <v>77</v>
      </c>
      <c r="F59" s="5">
        <v>-0.63690000000000002</v>
      </c>
      <c r="G59" s="3">
        <v>3</v>
      </c>
      <c r="H59" s="3">
        <v>42</v>
      </c>
      <c r="I59" s="4">
        <v>0.107520696420023</v>
      </c>
      <c r="J59" s="4">
        <v>0.50704550304905005</v>
      </c>
      <c r="K59" s="4">
        <v>0.36773088032601697</v>
      </c>
      <c r="L59" s="3">
        <v>783</v>
      </c>
      <c r="M59" s="3">
        <v>782</v>
      </c>
      <c r="N59" s="3">
        <v>6</v>
      </c>
      <c r="O59" s="3">
        <v>83</v>
      </c>
      <c r="P59" s="3">
        <v>3</v>
      </c>
      <c r="Q59" s="4">
        <v>3323.06235013674</v>
      </c>
      <c r="R59" s="3">
        <v>1</v>
      </c>
      <c r="S59" s="3">
        <v>54</v>
      </c>
    </row>
    <row r="60" spans="1:19">
      <c r="A60" s="1" t="s">
        <v>106</v>
      </c>
      <c r="B60" s="2">
        <v>5</v>
      </c>
      <c r="C60" s="5" t="s">
        <v>70</v>
      </c>
      <c r="D60" s="5" t="s">
        <v>62</v>
      </c>
      <c r="E60" s="5" t="s">
        <v>66</v>
      </c>
      <c r="F60" s="5">
        <v>-0.59940000000000004</v>
      </c>
      <c r="G60" s="3">
        <v>1</v>
      </c>
      <c r="H60" s="3">
        <v>60</v>
      </c>
      <c r="I60" s="4">
        <v>0.32765496337559902</v>
      </c>
      <c r="J60" s="4">
        <v>0.24015369131075801</v>
      </c>
      <c r="K60" s="4">
        <v>0.59189975905996695</v>
      </c>
      <c r="L60" s="3">
        <v>635</v>
      </c>
      <c r="M60" s="3">
        <v>634</v>
      </c>
      <c r="N60" s="3">
        <v>2</v>
      </c>
      <c r="O60" s="3">
        <v>150</v>
      </c>
      <c r="P60" s="3">
        <v>1</v>
      </c>
      <c r="Q60" s="4">
        <v>16236.921071737401</v>
      </c>
      <c r="R60" s="3">
        <v>2</v>
      </c>
      <c r="S60" s="3">
        <v>83</v>
      </c>
    </row>
    <row r="61" spans="1:19">
      <c r="A61" s="1" t="s">
        <v>107</v>
      </c>
      <c r="B61" s="2">
        <v>3</v>
      </c>
      <c r="C61" s="5" t="s">
        <v>65</v>
      </c>
      <c r="D61" s="5" t="s">
        <v>62</v>
      </c>
      <c r="E61" s="5" t="s">
        <v>66</v>
      </c>
      <c r="F61" s="5">
        <v>7.7200000000000005E-2</v>
      </c>
      <c r="G61" s="3">
        <v>2</v>
      </c>
      <c r="H61" s="3">
        <v>554</v>
      </c>
      <c r="I61" s="4">
        <v>0.33251804275303598</v>
      </c>
      <c r="J61" s="4">
        <v>0.521769944758536</v>
      </c>
      <c r="K61" s="4">
        <v>0.39792823529480398</v>
      </c>
      <c r="L61" s="3">
        <v>372</v>
      </c>
      <c r="M61" s="3">
        <v>371</v>
      </c>
      <c r="N61" s="3">
        <v>4</v>
      </c>
      <c r="O61" s="3">
        <v>73</v>
      </c>
      <c r="P61" s="3">
        <v>2</v>
      </c>
      <c r="Q61" s="4">
        <v>12536.832796353099</v>
      </c>
      <c r="R61" s="3">
        <v>4</v>
      </c>
      <c r="S61" s="3">
        <v>116</v>
      </c>
    </row>
    <row r="62" spans="1:19">
      <c r="A62" s="1" t="s">
        <v>108</v>
      </c>
      <c r="B62" s="2">
        <v>2</v>
      </c>
      <c r="C62" s="5" t="s">
        <v>65</v>
      </c>
      <c r="D62" s="5" t="s">
        <v>62</v>
      </c>
      <c r="E62" s="5" t="s">
        <v>66</v>
      </c>
      <c r="F62" s="5">
        <v>-5.16E-2</v>
      </c>
      <c r="G62" s="3">
        <v>2</v>
      </c>
      <c r="H62" s="3">
        <v>457</v>
      </c>
      <c r="I62" s="4">
        <v>0.81343487275137105</v>
      </c>
      <c r="J62" s="4">
        <v>0.39497600154694901</v>
      </c>
      <c r="K62" s="4">
        <v>0.256048674854991</v>
      </c>
      <c r="L62" s="3">
        <v>1194</v>
      </c>
      <c r="M62" s="3">
        <v>1193</v>
      </c>
      <c r="N62" s="3">
        <v>4</v>
      </c>
      <c r="O62" s="3">
        <v>3</v>
      </c>
      <c r="P62" s="3">
        <v>2</v>
      </c>
      <c r="Q62" s="4">
        <v>2826.5504785253002</v>
      </c>
      <c r="R62" s="3">
        <v>2</v>
      </c>
      <c r="S62" s="3">
        <v>45</v>
      </c>
    </row>
    <row r="63" spans="1:19">
      <c r="A63" s="1" t="s">
        <v>109</v>
      </c>
      <c r="B63" s="2">
        <v>1</v>
      </c>
      <c r="C63" s="5" t="s">
        <v>65</v>
      </c>
      <c r="D63" s="5" t="s">
        <v>62</v>
      </c>
      <c r="E63" s="5" t="s">
        <v>66</v>
      </c>
      <c r="F63" s="5">
        <v>0.82709999999999995</v>
      </c>
      <c r="G63" s="3">
        <v>5</v>
      </c>
      <c r="H63" s="3">
        <v>518</v>
      </c>
      <c r="I63" s="4">
        <v>0.238913838958946</v>
      </c>
      <c r="J63" s="4">
        <v>5.7891757600612798E-2</v>
      </c>
      <c r="K63" s="4">
        <v>0.56911636037215696</v>
      </c>
      <c r="L63" s="3">
        <v>81</v>
      </c>
      <c r="M63" s="3">
        <v>80</v>
      </c>
      <c r="N63" s="3">
        <v>10</v>
      </c>
      <c r="O63" s="3">
        <v>188</v>
      </c>
      <c r="P63" s="3">
        <v>5</v>
      </c>
      <c r="Q63" s="4">
        <v>1492.9789748964299</v>
      </c>
      <c r="R63" s="3">
        <v>1</v>
      </c>
      <c r="S63" s="3">
        <v>69</v>
      </c>
    </row>
    <row r="64" spans="1:19">
      <c r="A64" s="1" t="s">
        <v>110</v>
      </c>
      <c r="B64" s="2">
        <v>3</v>
      </c>
      <c r="C64" s="5" t="s">
        <v>65</v>
      </c>
      <c r="D64" s="5" t="s">
        <v>62</v>
      </c>
      <c r="E64" s="5" t="s">
        <v>63</v>
      </c>
      <c r="F64" s="5">
        <v>0.47670000000000001</v>
      </c>
      <c r="G64" s="3">
        <v>3</v>
      </c>
      <c r="H64" s="3">
        <v>197</v>
      </c>
      <c r="I64" s="4">
        <v>0.498775407467207</v>
      </c>
      <c r="J64" s="4">
        <v>0.29493266157055198</v>
      </c>
      <c r="K64" s="4">
        <v>0.36694269818741798</v>
      </c>
      <c r="L64" s="3">
        <v>1646</v>
      </c>
      <c r="M64" s="3">
        <v>1645</v>
      </c>
      <c r="N64" s="3">
        <v>6</v>
      </c>
      <c r="O64" s="3">
        <v>70</v>
      </c>
      <c r="P64" s="3">
        <v>3</v>
      </c>
      <c r="Q64" s="4">
        <v>11872.627213998299</v>
      </c>
      <c r="R64" s="3">
        <v>3</v>
      </c>
      <c r="S64" s="3">
        <v>91</v>
      </c>
    </row>
    <row r="65" spans="1:19">
      <c r="A65" s="1" t="s">
        <v>111</v>
      </c>
      <c r="B65" s="2">
        <v>5</v>
      </c>
      <c r="C65" s="5" t="s">
        <v>61</v>
      </c>
      <c r="D65" s="5" t="s">
        <v>62</v>
      </c>
      <c r="E65" s="5" t="s">
        <v>63</v>
      </c>
      <c r="F65" s="5">
        <v>0.128</v>
      </c>
      <c r="G65" s="3">
        <v>5</v>
      </c>
      <c r="H65" s="3">
        <v>576</v>
      </c>
      <c r="I65" s="4">
        <v>0.31584492316763901</v>
      </c>
      <c r="J65" s="4">
        <v>0.53089559901452099</v>
      </c>
      <c r="K65" s="4">
        <v>0.44699452828894998</v>
      </c>
      <c r="L65" s="3">
        <v>710</v>
      </c>
      <c r="M65" s="3">
        <v>709</v>
      </c>
      <c r="N65" s="3">
        <v>10</v>
      </c>
      <c r="O65" s="3">
        <v>25</v>
      </c>
      <c r="P65" s="3">
        <v>5</v>
      </c>
      <c r="Q65" s="4">
        <v>6105.0844605141701</v>
      </c>
      <c r="R65" s="3">
        <v>2</v>
      </c>
      <c r="S65" s="3">
        <v>100</v>
      </c>
    </row>
    <row r="66" spans="1:19">
      <c r="A66" s="1" t="s">
        <v>112</v>
      </c>
      <c r="B66" s="2">
        <v>2</v>
      </c>
      <c r="C66" s="5" t="s">
        <v>65</v>
      </c>
      <c r="D66" s="5" t="s">
        <v>62</v>
      </c>
      <c r="E66" s="5" t="s">
        <v>77</v>
      </c>
      <c r="F66" s="5">
        <v>-0.85189999999999999</v>
      </c>
      <c r="G66" s="3">
        <v>4</v>
      </c>
      <c r="H66" s="3">
        <v>427</v>
      </c>
      <c r="I66" s="4">
        <v>0.26005301809175901</v>
      </c>
      <c r="J66" s="4">
        <v>0.77564952088294803</v>
      </c>
      <c r="K66" s="4">
        <v>0.57260921324284297</v>
      </c>
      <c r="L66" s="3">
        <v>557</v>
      </c>
      <c r="M66" s="3">
        <v>556</v>
      </c>
      <c r="N66" s="3">
        <v>8</v>
      </c>
      <c r="O66" s="3">
        <v>15</v>
      </c>
      <c r="P66" s="3">
        <v>4</v>
      </c>
      <c r="Q66" s="4">
        <v>3286.1869658831101</v>
      </c>
      <c r="R66" s="3">
        <v>2</v>
      </c>
      <c r="S66" s="3">
        <v>11</v>
      </c>
    </row>
    <row r="67" spans="1:19">
      <c r="A67" s="1" t="s">
        <v>113</v>
      </c>
      <c r="B67" s="2">
        <v>2</v>
      </c>
      <c r="C67" s="5" t="s">
        <v>70</v>
      </c>
      <c r="D67" s="5" t="s">
        <v>62</v>
      </c>
      <c r="E67" s="5" t="s">
        <v>77</v>
      </c>
      <c r="F67" s="5">
        <v>-0.8901</v>
      </c>
      <c r="G67" s="3">
        <v>1</v>
      </c>
      <c r="H67" s="3">
        <v>494</v>
      </c>
      <c r="I67" s="4">
        <v>0.24114831838141401</v>
      </c>
      <c r="J67" s="4">
        <v>0.65176357976310095</v>
      </c>
      <c r="K67" s="4">
        <v>0.59189705643507895</v>
      </c>
      <c r="L67" s="3">
        <v>628</v>
      </c>
      <c r="M67" s="3">
        <v>627</v>
      </c>
      <c r="N67" s="3">
        <v>2</v>
      </c>
      <c r="O67" s="3">
        <v>22</v>
      </c>
      <c r="P67" s="3">
        <v>1</v>
      </c>
      <c r="Q67" s="4">
        <v>21357.969812608299</v>
      </c>
      <c r="R67" s="3">
        <v>2</v>
      </c>
      <c r="S67" s="3">
        <v>1</v>
      </c>
    </row>
    <row r="68" spans="1:19">
      <c r="A68" s="1" t="s">
        <v>114</v>
      </c>
      <c r="B68" s="2">
        <v>2</v>
      </c>
      <c r="C68" s="5" t="s">
        <v>65</v>
      </c>
      <c r="D68" s="5" t="s">
        <v>87</v>
      </c>
      <c r="E68" s="5" t="s">
        <v>63</v>
      </c>
      <c r="F68" s="5">
        <v>0</v>
      </c>
      <c r="G68" s="3">
        <v>3</v>
      </c>
      <c r="H68" s="3">
        <v>313</v>
      </c>
      <c r="I68" s="4">
        <v>0.93164742877950102</v>
      </c>
      <c r="J68" s="4">
        <v>0.14733001168056301</v>
      </c>
      <c r="K68" s="4">
        <v>4.1981652529237697E-2</v>
      </c>
      <c r="L68" s="3">
        <v>936</v>
      </c>
      <c r="M68" s="3">
        <v>935</v>
      </c>
      <c r="N68" s="3">
        <v>6</v>
      </c>
      <c r="O68" s="3">
        <v>26</v>
      </c>
      <c r="P68" s="3">
        <v>3</v>
      </c>
      <c r="Q68" s="4">
        <v>12618.8548835417</v>
      </c>
      <c r="R68" s="3">
        <v>0</v>
      </c>
      <c r="S68" s="3">
        <v>25</v>
      </c>
    </row>
    <row r="69" spans="1:19">
      <c r="A69" s="1" t="s">
        <v>115</v>
      </c>
      <c r="B69" s="2">
        <v>5</v>
      </c>
      <c r="C69" s="5" t="s">
        <v>61</v>
      </c>
      <c r="D69" s="5" t="s">
        <v>62</v>
      </c>
      <c r="E69" s="5" t="s">
        <v>63</v>
      </c>
      <c r="F69" s="5">
        <v>-0.29599999999999999</v>
      </c>
      <c r="G69" s="3">
        <v>2</v>
      </c>
      <c r="H69" s="3">
        <v>590</v>
      </c>
      <c r="I69" s="4">
        <v>0.22769150627863599</v>
      </c>
      <c r="J69" s="4">
        <v>0.155094039390552</v>
      </c>
      <c r="K69" s="4">
        <v>0.28717150707612998</v>
      </c>
      <c r="L69" s="3">
        <v>336</v>
      </c>
      <c r="M69" s="3">
        <v>335</v>
      </c>
      <c r="N69" s="3">
        <v>4</v>
      </c>
      <c r="O69" s="3">
        <v>201</v>
      </c>
      <c r="P69" s="3">
        <v>2</v>
      </c>
      <c r="Q69" s="4">
        <v>16736.168384363398</v>
      </c>
      <c r="R69" s="3">
        <v>3</v>
      </c>
      <c r="S69" s="3">
        <v>37</v>
      </c>
    </row>
    <row r="70" spans="1:19">
      <c r="A70" s="1" t="s">
        <v>116</v>
      </c>
      <c r="B70" s="2">
        <v>1</v>
      </c>
      <c r="C70" s="5" t="s">
        <v>70</v>
      </c>
      <c r="D70" s="5" t="s">
        <v>62</v>
      </c>
      <c r="E70" s="5" t="s">
        <v>77</v>
      </c>
      <c r="F70" s="5">
        <v>-0.57189999999999996</v>
      </c>
      <c r="G70" s="3">
        <v>3</v>
      </c>
      <c r="H70" s="3">
        <v>37</v>
      </c>
      <c r="I70" s="4">
        <v>0.50897563926645395</v>
      </c>
      <c r="J70" s="4">
        <v>0.34493430755571902</v>
      </c>
      <c r="K70" s="4">
        <v>0.398596647275479</v>
      </c>
      <c r="L70" s="3">
        <v>129</v>
      </c>
      <c r="M70" s="3">
        <v>128</v>
      </c>
      <c r="N70" s="3">
        <v>6</v>
      </c>
      <c r="O70" s="3">
        <v>85</v>
      </c>
      <c r="P70" s="3">
        <v>3</v>
      </c>
      <c r="Q70" s="4">
        <v>6713.4685640585603</v>
      </c>
      <c r="R70" s="3">
        <v>3</v>
      </c>
      <c r="S70" s="3">
        <v>15</v>
      </c>
    </row>
    <row r="71" spans="1:19">
      <c r="A71" s="1" t="s">
        <v>117</v>
      </c>
      <c r="B71" s="2">
        <v>2</v>
      </c>
      <c r="C71" s="5" t="s">
        <v>70</v>
      </c>
      <c r="D71" s="5" t="s">
        <v>62</v>
      </c>
      <c r="E71" s="5" t="s">
        <v>77</v>
      </c>
      <c r="F71" s="5">
        <v>-0.8901</v>
      </c>
      <c r="G71" s="3">
        <v>3</v>
      </c>
      <c r="H71" s="3">
        <v>132</v>
      </c>
      <c r="I71" s="4">
        <v>0.52281988938994295</v>
      </c>
      <c r="J71" s="4">
        <v>0.57065511065427099</v>
      </c>
      <c r="K71" s="4">
        <v>0.31150070664476698</v>
      </c>
      <c r="L71" s="3">
        <v>679</v>
      </c>
      <c r="M71" s="3">
        <v>678</v>
      </c>
      <c r="N71" s="3">
        <v>6</v>
      </c>
      <c r="O71" s="3">
        <v>114</v>
      </c>
      <c r="P71" s="3">
        <v>3</v>
      </c>
      <c r="Q71" s="4">
        <v>22802.1745161906</v>
      </c>
      <c r="R71" s="3">
        <v>0</v>
      </c>
      <c r="S71" s="3">
        <v>120</v>
      </c>
    </row>
    <row r="72" spans="1:19">
      <c r="A72" s="1" t="s">
        <v>118</v>
      </c>
      <c r="B72" s="2">
        <v>3</v>
      </c>
      <c r="C72" s="5" t="s">
        <v>61</v>
      </c>
      <c r="D72" s="5" t="s">
        <v>87</v>
      </c>
      <c r="E72" s="5" t="s">
        <v>63</v>
      </c>
      <c r="F72" s="5">
        <v>0.42009999999999997</v>
      </c>
      <c r="G72" s="3">
        <v>4</v>
      </c>
      <c r="H72" s="3">
        <v>41</v>
      </c>
      <c r="I72" s="4">
        <v>0.50502336868674103</v>
      </c>
      <c r="J72" s="4">
        <v>0.20920527567562699</v>
      </c>
      <c r="K72" s="4">
        <v>0.41697236958575201</v>
      </c>
      <c r="L72" s="3">
        <v>1064</v>
      </c>
      <c r="M72" s="3">
        <v>1063</v>
      </c>
      <c r="N72" s="3">
        <v>8</v>
      </c>
      <c r="O72" s="3">
        <v>206</v>
      </c>
      <c r="P72" s="3">
        <v>4</v>
      </c>
      <c r="Q72" s="4">
        <v>6451.29475467064</v>
      </c>
      <c r="R72" s="3">
        <v>3</v>
      </c>
      <c r="S72" s="3">
        <v>20</v>
      </c>
    </row>
    <row r="73" spans="1:19">
      <c r="A73" s="1" t="s">
        <v>119</v>
      </c>
      <c r="B73" s="2">
        <v>4</v>
      </c>
      <c r="C73" s="5" t="s">
        <v>65</v>
      </c>
      <c r="D73" s="5" t="s">
        <v>62</v>
      </c>
      <c r="E73" s="5" t="s">
        <v>66</v>
      </c>
      <c r="F73" s="5">
        <v>-0.57189999999999996</v>
      </c>
      <c r="G73" s="3">
        <v>3</v>
      </c>
      <c r="H73" s="3">
        <v>143</v>
      </c>
      <c r="I73" s="4">
        <v>0.66479438104218103</v>
      </c>
      <c r="J73" s="4">
        <v>0.34433550294418602</v>
      </c>
      <c r="K73" s="4">
        <v>0.41089168183124902</v>
      </c>
      <c r="L73" s="3">
        <v>1525</v>
      </c>
      <c r="M73" s="3">
        <v>1524</v>
      </c>
      <c r="N73" s="3">
        <v>6</v>
      </c>
      <c r="O73" s="3">
        <v>42</v>
      </c>
      <c r="P73" s="3">
        <v>3</v>
      </c>
      <c r="Q73" s="4">
        <v>13642.565028356001</v>
      </c>
      <c r="R73" s="3">
        <v>3</v>
      </c>
      <c r="S73" s="3">
        <v>9</v>
      </c>
    </row>
    <row r="74" spans="1:19">
      <c r="A74" s="1" t="s">
        <v>120</v>
      </c>
      <c r="B74" s="2">
        <v>1</v>
      </c>
      <c r="C74" s="5" t="s">
        <v>65</v>
      </c>
      <c r="D74" s="5" t="s">
        <v>87</v>
      </c>
      <c r="E74" s="5" t="s">
        <v>63</v>
      </c>
      <c r="F74" s="5">
        <v>0.5423</v>
      </c>
      <c r="G74" s="3">
        <v>4</v>
      </c>
      <c r="H74" s="3">
        <v>472</v>
      </c>
      <c r="I74" s="4">
        <v>0.43439733875587599</v>
      </c>
      <c r="J74" s="4">
        <v>0.29456697476370097</v>
      </c>
      <c r="K74" s="4">
        <v>0.31553277531988</v>
      </c>
      <c r="L74" s="3">
        <v>963</v>
      </c>
      <c r="M74" s="3">
        <v>962</v>
      </c>
      <c r="N74" s="3">
        <v>8</v>
      </c>
      <c r="O74" s="3">
        <v>34</v>
      </c>
      <c r="P74" s="3">
        <v>4</v>
      </c>
      <c r="Q74" s="4">
        <v>901.640955368297</v>
      </c>
      <c r="R74" s="3">
        <v>1</v>
      </c>
      <c r="S74" s="3">
        <v>32</v>
      </c>
    </row>
    <row r="75" spans="1:19">
      <c r="A75" s="1" t="s">
        <v>121</v>
      </c>
      <c r="B75" s="2">
        <v>3</v>
      </c>
      <c r="C75" s="5" t="s">
        <v>61</v>
      </c>
      <c r="D75" s="5" t="s">
        <v>87</v>
      </c>
      <c r="E75" s="5" t="s">
        <v>63</v>
      </c>
      <c r="F75" s="5">
        <v>-0.64859999999999995</v>
      </c>
      <c r="G75" s="3">
        <v>1</v>
      </c>
      <c r="H75" s="3">
        <v>582</v>
      </c>
      <c r="I75" s="4">
        <v>0.187433638384743</v>
      </c>
      <c r="J75" s="4">
        <v>1.5805159052207501E-2</v>
      </c>
      <c r="K75" s="4">
        <v>0.12934927472122501</v>
      </c>
      <c r="L75" s="3">
        <v>456</v>
      </c>
      <c r="M75" s="3">
        <v>455</v>
      </c>
      <c r="N75" s="3">
        <v>2</v>
      </c>
      <c r="O75" s="3">
        <v>92</v>
      </c>
      <c r="P75" s="3">
        <v>1</v>
      </c>
      <c r="Q75" s="4">
        <v>15103.1478338549</v>
      </c>
      <c r="R75" s="3">
        <v>1</v>
      </c>
      <c r="S75" s="3">
        <v>55</v>
      </c>
    </row>
    <row r="76" spans="1:19">
      <c r="A76" s="1" t="s">
        <v>122</v>
      </c>
      <c r="B76" s="2">
        <v>2</v>
      </c>
      <c r="C76" s="5" t="s">
        <v>65</v>
      </c>
      <c r="D76" s="5" t="s">
        <v>62</v>
      </c>
      <c r="E76" s="5" t="s">
        <v>63</v>
      </c>
      <c r="F76" s="5">
        <v>0</v>
      </c>
      <c r="G76" s="3">
        <v>2</v>
      </c>
      <c r="H76" s="3">
        <v>317</v>
      </c>
      <c r="I76" s="4">
        <v>8.2477207007960504E-2</v>
      </c>
      <c r="J76" s="4">
        <v>0.577559802316579</v>
      </c>
      <c r="K76" s="4">
        <v>0.31758885869112302</v>
      </c>
      <c r="L76" s="3">
        <v>649</v>
      </c>
      <c r="M76" s="3">
        <v>648</v>
      </c>
      <c r="N76" s="3">
        <v>4</v>
      </c>
      <c r="O76" s="3">
        <v>96</v>
      </c>
      <c r="P76" s="3">
        <v>2</v>
      </c>
      <c r="Q76" s="4">
        <v>4257.9353592615098</v>
      </c>
      <c r="R76" s="3">
        <v>2</v>
      </c>
      <c r="S76" s="3">
        <v>57</v>
      </c>
    </row>
    <row r="77" spans="1:19">
      <c r="A77" s="1" t="s">
        <v>123</v>
      </c>
      <c r="B77" s="2">
        <v>2</v>
      </c>
      <c r="C77" s="5" t="s">
        <v>61</v>
      </c>
      <c r="D77" s="5" t="s">
        <v>62</v>
      </c>
      <c r="E77" s="5" t="s">
        <v>124</v>
      </c>
      <c r="F77" s="5">
        <v>-0.46920000000000001</v>
      </c>
      <c r="G77" s="3">
        <v>4</v>
      </c>
      <c r="H77" s="3">
        <v>160</v>
      </c>
      <c r="I77" s="4">
        <v>0.28871737887474003</v>
      </c>
      <c r="J77" s="4">
        <v>0.40543606133946902</v>
      </c>
      <c r="K77" s="4">
        <v>0.62095404357606698</v>
      </c>
      <c r="L77" s="3">
        <v>924</v>
      </c>
      <c r="M77" s="3">
        <v>923</v>
      </c>
      <c r="N77" s="3">
        <v>8</v>
      </c>
      <c r="O77" s="3">
        <v>73</v>
      </c>
      <c r="P77" s="3">
        <v>4</v>
      </c>
      <c r="Q77" s="4">
        <v>10996.5996397825</v>
      </c>
      <c r="R77" s="3">
        <v>1</v>
      </c>
      <c r="S77" s="3">
        <v>94</v>
      </c>
    </row>
    <row r="78" spans="1:19">
      <c r="A78" s="1" t="s">
        <v>125</v>
      </c>
      <c r="B78" s="2">
        <v>4</v>
      </c>
      <c r="C78" s="5" t="s">
        <v>65</v>
      </c>
      <c r="D78" s="5" t="s">
        <v>62</v>
      </c>
      <c r="E78" s="5" t="s">
        <v>63</v>
      </c>
      <c r="F78" s="5">
        <v>-0.40189999999999998</v>
      </c>
      <c r="G78" s="3">
        <v>4</v>
      </c>
      <c r="H78" s="3">
        <v>156</v>
      </c>
      <c r="I78" s="4">
        <v>0.46763693439981502</v>
      </c>
      <c r="J78" s="4">
        <v>7.8200939461665106E-2</v>
      </c>
      <c r="K78" s="4">
        <v>0.60028470178612403</v>
      </c>
      <c r="L78" s="3">
        <v>203</v>
      </c>
      <c r="M78" s="3">
        <v>202</v>
      </c>
      <c r="N78" s="3">
        <v>8</v>
      </c>
      <c r="O78" s="3">
        <v>80</v>
      </c>
      <c r="P78" s="3">
        <v>4</v>
      </c>
      <c r="Q78" s="4">
        <v>7133.4698077850899</v>
      </c>
      <c r="R78" s="3">
        <v>2</v>
      </c>
      <c r="S78" s="3">
        <v>16</v>
      </c>
    </row>
    <row r="79" spans="1:19">
      <c r="A79" s="1" t="s">
        <v>126</v>
      </c>
      <c r="B79" s="2">
        <v>1</v>
      </c>
      <c r="C79" s="5" t="s">
        <v>61</v>
      </c>
      <c r="D79" s="5" t="s">
        <v>87</v>
      </c>
      <c r="E79" s="5" t="s">
        <v>63</v>
      </c>
      <c r="F79" s="5">
        <v>0.31819999999999998</v>
      </c>
      <c r="G79" s="3">
        <v>1</v>
      </c>
      <c r="H79" s="3">
        <v>568</v>
      </c>
      <c r="I79" s="4">
        <v>0.28787053663265499</v>
      </c>
      <c r="J79" s="4">
        <v>0.74704798018602303</v>
      </c>
      <c r="K79" s="4">
        <v>0.70556135684309396</v>
      </c>
      <c r="L79" s="3">
        <v>1203</v>
      </c>
      <c r="M79" s="3">
        <v>1202</v>
      </c>
      <c r="N79" s="3">
        <v>2</v>
      </c>
      <c r="O79" s="3">
        <v>231</v>
      </c>
      <c r="P79" s="3">
        <v>1</v>
      </c>
      <c r="Q79" s="4">
        <v>6193.3818013459304</v>
      </c>
      <c r="R79" s="3">
        <v>1</v>
      </c>
      <c r="S79" s="3">
        <v>26</v>
      </c>
    </row>
    <row r="80" spans="1:19">
      <c r="A80" s="1" t="s">
        <v>127</v>
      </c>
      <c r="B80" s="2">
        <v>1</v>
      </c>
      <c r="C80" s="5" t="s">
        <v>70</v>
      </c>
      <c r="D80" s="5" t="s">
        <v>87</v>
      </c>
      <c r="E80" s="5" t="s">
        <v>71</v>
      </c>
      <c r="F80" s="5">
        <v>-0.76500000000000001</v>
      </c>
      <c r="G80" s="3">
        <v>2</v>
      </c>
      <c r="H80" s="3">
        <v>279</v>
      </c>
      <c r="I80" s="4">
        <v>0.210441458290336</v>
      </c>
      <c r="J80" s="4">
        <v>0.60744638992991495</v>
      </c>
      <c r="K80" s="4">
        <v>0.84232920366511399</v>
      </c>
      <c r="L80" s="3">
        <v>657</v>
      </c>
      <c r="M80" s="3">
        <v>656</v>
      </c>
      <c r="N80" s="3">
        <v>4</v>
      </c>
      <c r="O80" s="3">
        <v>94</v>
      </c>
      <c r="P80" s="3">
        <v>2</v>
      </c>
      <c r="Q80" s="4">
        <v>11242.162238520301</v>
      </c>
      <c r="R80" s="3">
        <v>2</v>
      </c>
      <c r="S80" s="3">
        <v>62</v>
      </c>
    </row>
    <row r="81" spans="1:19">
      <c r="A81" s="1" t="s">
        <v>128</v>
      </c>
      <c r="B81" s="2">
        <v>5</v>
      </c>
      <c r="C81" s="5" t="s">
        <v>65</v>
      </c>
      <c r="D81" s="5" t="s">
        <v>129</v>
      </c>
      <c r="E81" s="5" t="s">
        <v>63</v>
      </c>
      <c r="F81" s="5">
        <v>0.31819999999999998</v>
      </c>
      <c r="G81" s="3">
        <v>3</v>
      </c>
      <c r="H81" s="3">
        <v>449</v>
      </c>
      <c r="I81" s="4">
        <v>0.74177359814586297</v>
      </c>
      <c r="J81" s="4">
        <v>0.29267767172410097</v>
      </c>
      <c r="K81" s="4">
        <v>4.7286862713499897E-2</v>
      </c>
      <c r="L81" s="3">
        <v>1356</v>
      </c>
      <c r="M81" s="3">
        <v>1355</v>
      </c>
      <c r="N81" s="3">
        <v>6</v>
      </c>
      <c r="O81" s="3">
        <v>174</v>
      </c>
      <c r="P81" s="3">
        <v>3</v>
      </c>
      <c r="Q81" s="4">
        <v>968.56469830828598</v>
      </c>
      <c r="R81" s="3">
        <v>3</v>
      </c>
      <c r="S81" s="3">
        <v>91</v>
      </c>
    </row>
    <row r="82" spans="1:19">
      <c r="A82" s="1" t="s">
        <v>130</v>
      </c>
      <c r="B82" s="2">
        <v>2</v>
      </c>
      <c r="C82" s="5" t="s">
        <v>65</v>
      </c>
      <c r="D82" s="5" t="s">
        <v>87</v>
      </c>
      <c r="E82" s="5" t="s">
        <v>63</v>
      </c>
      <c r="F82" s="5">
        <v>0.31819999999999998</v>
      </c>
      <c r="G82" s="3">
        <v>3</v>
      </c>
      <c r="H82" s="3">
        <v>584</v>
      </c>
      <c r="I82" s="4">
        <v>0.38808191713784201</v>
      </c>
      <c r="J82" s="4">
        <v>0.68749157769582303</v>
      </c>
      <c r="K82" s="4">
        <v>0.89316712324388203</v>
      </c>
      <c r="L82" s="3">
        <v>504</v>
      </c>
      <c r="M82" s="3">
        <v>503</v>
      </c>
      <c r="N82" s="3">
        <v>6</v>
      </c>
      <c r="O82" s="3">
        <v>7</v>
      </c>
      <c r="P82" s="3">
        <v>3</v>
      </c>
      <c r="Q82" s="4">
        <v>6914.6337766120196</v>
      </c>
      <c r="R82" s="3">
        <v>3</v>
      </c>
      <c r="S82" s="3">
        <v>35</v>
      </c>
    </row>
    <row r="83" spans="1:19">
      <c r="A83" s="1" t="s">
        <v>131</v>
      </c>
      <c r="B83" s="2">
        <v>1</v>
      </c>
      <c r="C83" s="5" t="s">
        <v>65</v>
      </c>
      <c r="D83" s="5" t="s">
        <v>62</v>
      </c>
      <c r="E83" s="5" t="s">
        <v>63</v>
      </c>
      <c r="F83" s="5">
        <v>0.2732</v>
      </c>
      <c r="G83" s="3">
        <v>1</v>
      </c>
      <c r="H83" s="3">
        <v>605</v>
      </c>
      <c r="I83" s="4">
        <v>0.63979267444233701</v>
      </c>
      <c r="J83" s="4">
        <v>0.21593679313488001</v>
      </c>
      <c r="K83" s="4">
        <v>0.35205031799102399</v>
      </c>
      <c r="L83" s="3">
        <v>835</v>
      </c>
      <c r="M83" s="3">
        <v>834</v>
      </c>
      <c r="N83" s="3">
        <v>2</v>
      </c>
      <c r="O83" s="3">
        <v>5</v>
      </c>
      <c r="P83" s="3">
        <v>1</v>
      </c>
      <c r="Q83" s="4">
        <v>7328.21199469978</v>
      </c>
      <c r="R83" s="3">
        <v>2</v>
      </c>
      <c r="S83" s="3">
        <v>75</v>
      </c>
    </row>
    <row r="84" spans="1:19">
      <c r="A84" s="1" t="s">
        <v>132</v>
      </c>
      <c r="B84" s="2">
        <v>2</v>
      </c>
      <c r="C84" s="5" t="s">
        <v>61</v>
      </c>
      <c r="D84" s="5" t="s">
        <v>87</v>
      </c>
      <c r="E84" s="5" t="s">
        <v>63</v>
      </c>
      <c r="F84" s="5">
        <v>-0.55169999999999997</v>
      </c>
      <c r="G84" s="3">
        <v>2</v>
      </c>
      <c r="H84" s="3">
        <v>758</v>
      </c>
      <c r="I84" s="4">
        <v>0.247241520025234</v>
      </c>
      <c r="J84" s="4">
        <v>0.44540988197980802</v>
      </c>
      <c r="K84" s="4">
        <v>0.17776492253130399</v>
      </c>
      <c r="L84" s="3">
        <v>512</v>
      </c>
      <c r="M84" s="3">
        <v>511</v>
      </c>
      <c r="N84" s="3">
        <v>4</v>
      </c>
      <c r="O84" s="3">
        <v>46</v>
      </c>
      <c r="P84" s="3">
        <v>2</v>
      </c>
      <c r="Q84" s="4">
        <v>11812.029137498699</v>
      </c>
      <c r="R84" s="3">
        <v>3</v>
      </c>
      <c r="S84" s="3">
        <v>39</v>
      </c>
    </row>
    <row r="85" spans="1:19">
      <c r="A85" s="1" t="s">
        <v>133</v>
      </c>
      <c r="B85" s="2">
        <v>2</v>
      </c>
      <c r="C85" s="5" t="s">
        <v>61</v>
      </c>
      <c r="D85" s="5" t="s">
        <v>62</v>
      </c>
      <c r="E85" s="5" t="s">
        <v>77</v>
      </c>
      <c r="F85" s="5">
        <v>-0.4118</v>
      </c>
      <c r="G85" s="3">
        <v>2</v>
      </c>
      <c r="H85" s="3">
        <v>190</v>
      </c>
      <c r="I85" s="4">
        <v>0.51390879221933505</v>
      </c>
      <c r="J85" s="4">
        <v>0.54433896612704002</v>
      </c>
      <c r="K85" s="4">
        <v>0.32026092246077997</v>
      </c>
      <c r="L85" s="3">
        <v>866</v>
      </c>
      <c r="M85" s="3">
        <v>865</v>
      </c>
      <c r="N85" s="3">
        <v>4</v>
      </c>
      <c r="O85" s="3">
        <v>52</v>
      </c>
      <c r="P85" s="3">
        <v>2</v>
      </c>
      <c r="Q85" s="4">
        <v>8587.0153576524808</v>
      </c>
      <c r="R85" s="3">
        <v>1</v>
      </c>
      <c r="S85" s="3">
        <v>14</v>
      </c>
    </row>
    <row r="86" spans="1:19">
      <c r="A86" s="1" t="s">
        <v>134</v>
      </c>
      <c r="B86" s="2">
        <v>2</v>
      </c>
      <c r="C86" s="5" t="s">
        <v>70</v>
      </c>
      <c r="D86" s="5" t="s">
        <v>62</v>
      </c>
      <c r="E86" s="5" t="s">
        <v>77</v>
      </c>
      <c r="F86" s="5">
        <v>-0.42149999999999999</v>
      </c>
      <c r="G86" s="3">
        <v>3</v>
      </c>
      <c r="H86" s="3">
        <v>520</v>
      </c>
      <c r="I86" s="4">
        <v>0.30774864094925902</v>
      </c>
      <c r="J86" s="4">
        <v>6.9043256032551403E-2</v>
      </c>
      <c r="K86" s="4">
        <v>0.35879727598958</v>
      </c>
      <c r="L86" s="3">
        <v>526</v>
      </c>
      <c r="M86" s="3">
        <v>525</v>
      </c>
      <c r="N86" s="3">
        <v>6</v>
      </c>
      <c r="O86" s="3">
        <v>164</v>
      </c>
      <c r="P86" s="3">
        <v>3</v>
      </c>
      <c r="Q86" s="4">
        <v>6885.1974374669398</v>
      </c>
      <c r="R86" s="3">
        <v>3</v>
      </c>
      <c r="S86" s="3">
        <v>5</v>
      </c>
    </row>
    <row r="87" spans="1:19">
      <c r="A87" s="1" t="s">
        <v>135</v>
      </c>
      <c r="B87" s="2">
        <v>3</v>
      </c>
      <c r="C87" s="5" t="s">
        <v>65</v>
      </c>
      <c r="D87" s="5" t="s">
        <v>62</v>
      </c>
      <c r="E87" s="5" t="s">
        <v>66</v>
      </c>
      <c r="F87" s="5">
        <v>0.40189999999999998</v>
      </c>
      <c r="G87" s="3">
        <v>3</v>
      </c>
      <c r="H87" s="3">
        <v>632</v>
      </c>
      <c r="I87" s="4">
        <v>7.0621975350971297E-2</v>
      </c>
      <c r="J87" s="4">
        <v>0.26606896022898902</v>
      </c>
      <c r="K87" s="4">
        <v>0.40281531443055102</v>
      </c>
      <c r="L87" s="3">
        <v>480</v>
      </c>
      <c r="M87" s="3">
        <v>479</v>
      </c>
      <c r="N87" s="3">
        <v>6</v>
      </c>
      <c r="O87" s="3">
        <v>92</v>
      </c>
      <c r="P87" s="3">
        <v>3</v>
      </c>
      <c r="Q87" s="4">
        <v>2161.2169995245099</v>
      </c>
      <c r="R87" s="3">
        <v>4</v>
      </c>
      <c r="S87" s="3">
        <v>52</v>
      </c>
    </row>
    <row r="88" spans="1:19">
      <c r="A88" s="1" t="s">
        <v>136</v>
      </c>
      <c r="B88" s="2">
        <v>2</v>
      </c>
      <c r="C88" s="5" t="s">
        <v>61</v>
      </c>
      <c r="D88" s="5" t="s">
        <v>62</v>
      </c>
      <c r="E88" s="5" t="s">
        <v>63</v>
      </c>
      <c r="F88" s="5">
        <v>0.1779</v>
      </c>
      <c r="G88" s="3">
        <v>2</v>
      </c>
      <c r="H88" s="3">
        <v>213</v>
      </c>
      <c r="I88" s="4">
        <v>0.42986951320067202</v>
      </c>
      <c r="J88" s="4">
        <v>2.1273006973560001E-3</v>
      </c>
      <c r="K88" s="4">
        <v>0.30813310870711202</v>
      </c>
      <c r="L88" s="3">
        <v>712</v>
      </c>
      <c r="M88" s="3">
        <v>711</v>
      </c>
      <c r="N88" s="3">
        <v>4</v>
      </c>
      <c r="O88" s="3">
        <v>87</v>
      </c>
      <c r="P88" s="3">
        <v>2</v>
      </c>
      <c r="Q88" s="4">
        <v>21325.684604096899</v>
      </c>
      <c r="R88" s="3">
        <v>3</v>
      </c>
      <c r="S88" s="3">
        <v>97</v>
      </c>
    </row>
    <row r="89" spans="1:19">
      <c r="A89" s="1" t="s">
        <v>137</v>
      </c>
      <c r="B89" s="2">
        <v>2</v>
      </c>
      <c r="C89" s="5" t="s">
        <v>61</v>
      </c>
      <c r="D89" s="5" t="s">
        <v>62</v>
      </c>
      <c r="E89" s="5" t="s">
        <v>124</v>
      </c>
      <c r="F89" s="5">
        <v>0.59940000000000004</v>
      </c>
      <c r="G89" s="3">
        <v>1</v>
      </c>
      <c r="H89" s="3">
        <v>712</v>
      </c>
      <c r="I89" s="4">
        <v>0.440714690841991</v>
      </c>
      <c r="J89" s="4">
        <v>0.48970924737729798</v>
      </c>
      <c r="K89" s="4">
        <v>0.26252304863528297</v>
      </c>
      <c r="L89" s="3">
        <v>342</v>
      </c>
      <c r="M89" s="3">
        <v>341</v>
      </c>
      <c r="N89" s="3">
        <v>2</v>
      </c>
      <c r="O89" s="3">
        <v>144</v>
      </c>
      <c r="P89" s="3">
        <v>1</v>
      </c>
      <c r="Q89" s="4">
        <v>13524.0626833805</v>
      </c>
      <c r="R89" s="3">
        <v>1</v>
      </c>
      <c r="S89" s="3">
        <v>3</v>
      </c>
    </row>
    <row r="90" spans="1:19">
      <c r="A90" s="1" t="s">
        <v>138</v>
      </c>
      <c r="B90" s="2">
        <v>3</v>
      </c>
      <c r="C90" s="5" t="s">
        <v>70</v>
      </c>
      <c r="D90" s="5" t="s">
        <v>87</v>
      </c>
      <c r="E90" s="5" t="s">
        <v>66</v>
      </c>
      <c r="F90" s="5">
        <v>-0.59940000000000004</v>
      </c>
      <c r="G90" s="3">
        <v>1</v>
      </c>
      <c r="H90" s="3">
        <v>270</v>
      </c>
      <c r="I90" s="4">
        <v>0.60953464697249304</v>
      </c>
      <c r="J90" s="4">
        <v>0.110054646752028</v>
      </c>
      <c r="K90" s="4">
        <v>0.165696382160813</v>
      </c>
      <c r="L90" s="3">
        <v>61</v>
      </c>
      <c r="M90" s="3">
        <v>60</v>
      </c>
      <c r="N90" s="3">
        <v>2</v>
      </c>
      <c r="O90" s="3">
        <v>48</v>
      </c>
      <c r="P90" s="3">
        <v>1</v>
      </c>
      <c r="Q90" s="4">
        <v>6465.6587553057097</v>
      </c>
      <c r="R90" s="3">
        <v>1</v>
      </c>
      <c r="S90" s="3">
        <v>21</v>
      </c>
    </row>
    <row r="91" spans="1:19">
      <c r="A91" s="1" t="s">
        <v>139</v>
      </c>
      <c r="B91" s="2">
        <v>5</v>
      </c>
      <c r="C91" s="5" t="s">
        <v>65</v>
      </c>
      <c r="D91" s="5" t="s">
        <v>62</v>
      </c>
      <c r="E91" s="5" t="s">
        <v>63</v>
      </c>
      <c r="F91" s="5">
        <v>0</v>
      </c>
      <c r="G91" s="3">
        <v>1</v>
      </c>
      <c r="H91" s="3">
        <v>349</v>
      </c>
      <c r="I91" s="4">
        <v>0.37399449718799199</v>
      </c>
      <c r="J91" s="4">
        <v>0.25999574129772102</v>
      </c>
      <c r="K91" s="4">
        <v>7.3497514392024399E-2</v>
      </c>
      <c r="L91" s="3">
        <v>478</v>
      </c>
      <c r="M91" s="3">
        <v>477</v>
      </c>
      <c r="N91" s="3">
        <v>2</v>
      </c>
      <c r="O91" s="3">
        <v>207</v>
      </c>
      <c r="P91" s="3">
        <v>1</v>
      </c>
      <c r="Q91" s="4">
        <v>5669.1175756441198</v>
      </c>
      <c r="R91" s="3">
        <v>2</v>
      </c>
      <c r="S91" s="3">
        <v>27</v>
      </c>
    </row>
    <row r="92" spans="1:19">
      <c r="A92" s="1" t="s">
        <v>140</v>
      </c>
      <c r="B92" s="2">
        <v>5</v>
      </c>
      <c r="C92" s="5" t="s">
        <v>65</v>
      </c>
      <c r="D92" s="5" t="s">
        <v>62</v>
      </c>
      <c r="E92" s="5" t="s">
        <v>66</v>
      </c>
      <c r="F92" s="5">
        <v>0</v>
      </c>
      <c r="G92" s="3">
        <v>1</v>
      </c>
      <c r="H92" s="3">
        <v>71</v>
      </c>
      <c r="I92" s="4">
        <v>0.14157665537558201</v>
      </c>
      <c r="J92" s="4">
        <v>0.29604702294706098</v>
      </c>
      <c r="K92" s="4">
        <v>0.40441662077699297</v>
      </c>
      <c r="L92" s="3">
        <v>1445</v>
      </c>
      <c r="M92" s="3">
        <v>1444</v>
      </c>
      <c r="N92" s="3">
        <v>2</v>
      </c>
      <c r="O92" s="3">
        <v>69</v>
      </c>
      <c r="P92" s="3">
        <v>1</v>
      </c>
      <c r="Q92" s="4">
        <v>7327.0229813851302</v>
      </c>
      <c r="R92" s="3">
        <v>1</v>
      </c>
      <c r="S92" s="3">
        <v>105</v>
      </c>
    </row>
    <row r="93" spans="1:19">
      <c r="A93" s="1" t="s">
        <v>141</v>
      </c>
      <c r="B93" s="2">
        <v>2</v>
      </c>
      <c r="C93" s="5" t="s">
        <v>61</v>
      </c>
      <c r="D93" s="5" t="s">
        <v>62</v>
      </c>
      <c r="E93" s="5" t="s">
        <v>77</v>
      </c>
      <c r="F93" s="5">
        <v>0</v>
      </c>
      <c r="G93" s="3">
        <v>2</v>
      </c>
      <c r="H93" s="3">
        <v>144</v>
      </c>
      <c r="I93" s="4">
        <v>0.39744087856617599</v>
      </c>
      <c r="J93" s="4">
        <v>0.66837227710296199</v>
      </c>
      <c r="K93" s="4">
        <v>1.7196226677636699E-2</v>
      </c>
      <c r="L93" s="3">
        <v>1386</v>
      </c>
      <c r="M93" s="3">
        <v>1385</v>
      </c>
      <c r="N93" s="3">
        <v>4</v>
      </c>
      <c r="O93" s="3">
        <v>226</v>
      </c>
      <c r="P93" s="3">
        <v>2</v>
      </c>
      <c r="Q93" s="4">
        <v>4456.2437711877001</v>
      </c>
      <c r="R93" s="3">
        <v>2</v>
      </c>
      <c r="S93" s="3">
        <v>57</v>
      </c>
    </row>
    <row r="94" spans="1:19">
      <c r="A94" s="1" t="s">
        <v>142</v>
      </c>
      <c r="B94" s="2">
        <v>2</v>
      </c>
      <c r="C94" s="5" t="s">
        <v>61</v>
      </c>
      <c r="D94" s="5" t="s">
        <v>87</v>
      </c>
      <c r="E94" s="5" t="s">
        <v>63</v>
      </c>
      <c r="F94" s="5">
        <v>0.90010000000000001</v>
      </c>
      <c r="G94" s="3">
        <v>3</v>
      </c>
      <c r="H94" s="3">
        <v>141</v>
      </c>
      <c r="I94" s="4">
        <v>0.47583258394116201</v>
      </c>
      <c r="J94" s="4">
        <v>0.502499520330424</v>
      </c>
      <c r="K94" s="4">
        <v>0.41970222746855801</v>
      </c>
      <c r="L94" s="3">
        <v>804</v>
      </c>
      <c r="M94" s="3">
        <v>803</v>
      </c>
      <c r="N94" s="3">
        <v>6</v>
      </c>
      <c r="O94" s="3">
        <v>253</v>
      </c>
      <c r="P94" s="3">
        <v>3</v>
      </c>
      <c r="Q94" s="4">
        <v>5895.2741893673701</v>
      </c>
      <c r="R94" s="3">
        <v>3</v>
      </c>
      <c r="S94" s="3">
        <v>78</v>
      </c>
    </row>
    <row r="95" spans="1:19">
      <c r="A95" s="1" t="s">
        <v>143</v>
      </c>
      <c r="B95" s="2">
        <v>2</v>
      </c>
      <c r="C95" s="5" t="s">
        <v>61</v>
      </c>
      <c r="D95" s="5" t="s">
        <v>62</v>
      </c>
      <c r="E95" s="5" t="s">
        <v>77</v>
      </c>
      <c r="F95" s="5">
        <v>-0.63780000000000003</v>
      </c>
      <c r="G95" s="3">
        <v>4</v>
      </c>
      <c r="H95" s="3">
        <v>576</v>
      </c>
      <c r="I95" s="4">
        <v>0.50605126191400795</v>
      </c>
      <c r="J95" s="4">
        <v>0.63896795993989897</v>
      </c>
      <c r="K95" s="4">
        <v>0.59986907238339504</v>
      </c>
      <c r="L95" s="3">
        <v>1271</v>
      </c>
      <c r="M95" s="3">
        <v>1270</v>
      </c>
      <c r="N95" s="3">
        <v>8</v>
      </c>
      <c r="O95" s="3">
        <v>107</v>
      </c>
      <c r="P95" s="3">
        <v>4</v>
      </c>
      <c r="Q95" s="4">
        <v>3331.3849501764398</v>
      </c>
      <c r="R95" s="3">
        <v>2</v>
      </c>
      <c r="S95" s="3">
        <v>71</v>
      </c>
    </row>
    <row r="96" spans="1:19">
      <c r="A96" s="1" t="s">
        <v>144</v>
      </c>
      <c r="B96" s="2">
        <v>2</v>
      </c>
      <c r="C96" s="5" t="s">
        <v>61</v>
      </c>
      <c r="D96" s="5" t="s">
        <v>87</v>
      </c>
      <c r="E96" s="5" t="s">
        <v>66</v>
      </c>
      <c r="F96" s="5">
        <v>0.75680000000000003</v>
      </c>
      <c r="G96" s="3">
        <v>3</v>
      </c>
      <c r="H96" s="3">
        <v>209</v>
      </c>
      <c r="I96" s="4">
        <v>0.14870593626525599</v>
      </c>
      <c r="J96" s="4">
        <v>0.31998843178373398</v>
      </c>
      <c r="K96" s="4">
        <v>0.130886234999922</v>
      </c>
      <c r="L96" s="3">
        <v>928</v>
      </c>
      <c r="M96" s="3">
        <v>927</v>
      </c>
      <c r="N96" s="3">
        <v>6</v>
      </c>
      <c r="O96" s="3">
        <v>65</v>
      </c>
      <c r="P96" s="3">
        <v>3</v>
      </c>
      <c r="Q96" s="4">
        <v>1951.84836976472</v>
      </c>
      <c r="R96" s="3">
        <v>0</v>
      </c>
      <c r="S96" s="3">
        <v>37</v>
      </c>
    </row>
    <row r="97" spans="1:19">
      <c r="A97" s="1" t="s">
        <v>145</v>
      </c>
      <c r="B97" s="2">
        <v>1</v>
      </c>
      <c r="C97" s="5" t="s">
        <v>70</v>
      </c>
      <c r="D97" s="5" t="s">
        <v>87</v>
      </c>
      <c r="E97" s="5" t="s">
        <v>71</v>
      </c>
      <c r="F97" s="5">
        <v>-0.76500000000000001</v>
      </c>
      <c r="G97" s="3">
        <v>5</v>
      </c>
      <c r="H97" s="3">
        <v>226</v>
      </c>
      <c r="I97" s="4">
        <v>0.43628225390401898</v>
      </c>
      <c r="J97" s="4">
        <v>0.33390800129436299</v>
      </c>
      <c r="K97" s="4">
        <v>0.43215001578636397</v>
      </c>
      <c r="L97" s="3">
        <v>582</v>
      </c>
      <c r="M97" s="3">
        <v>581</v>
      </c>
      <c r="N97" s="3">
        <v>10</v>
      </c>
      <c r="O97" s="3">
        <v>58</v>
      </c>
      <c r="P97" s="3">
        <v>5</v>
      </c>
      <c r="Q97" s="4">
        <v>16545.605910244201</v>
      </c>
      <c r="R97" s="3">
        <v>1</v>
      </c>
      <c r="S97" s="3">
        <v>102</v>
      </c>
    </row>
    <row r="98" spans="1:19">
      <c r="A98" s="1" t="s">
        <v>146</v>
      </c>
      <c r="B98" s="2">
        <v>2</v>
      </c>
      <c r="C98" s="5" t="s">
        <v>65</v>
      </c>
      <c r="D98" s="5" t="s">
        <v>62</v>
      </c>
      <c r="E98" s="5" t="s">
        <v>63</v>
      </c>
      <c r="F98" s="5">
        <v>0.38179999999999997</v>
      </c>
      <c r="G98" s="3">
        <v>2</v>
      </c>
      <c r="H98" s="3">
        <v>291</v>
      </c>
      <c r="I98" s="4">
        <v>0.103067614910736</v>
      </c>
      <c r="J98" s="4">
        <v>0.60842654225149995</v>
      </c>
      <c r="K98" s="4">
        <v>0.26137466656137298</v>
      </c>
      <c r="L98" s="3">
        <v>578</v>
      </c>
      <c r="M98" s="3">
        <v>577</v>
      </c>
      <c r="N98" s="3">
        <v>4</v>
      </c>
      <c r="O98" s="3">
        <v>160</v>
      </c>
      <c r="P98" s="3">
        <v>2</v>
      </c>
      <c r="Q98" s="4">
        <v>5961.7443994876903</v>
      </c>
      <c r="R98" s="3">
        <v>3</v>
      </c>
      <c r="S98" s="3">
        <v>13</v>
      </c>
    </row>
    <row r="99" spans="1:19">
      <c r="A99" s="1" t="s">
        <v>147</v>
      </c>
      <c r="B99" s="2">
        <v>5</v>
      </c>
      <c r="C99" s="5" t="s">
        <v>65</v>
      </c>
      <c r="D99" s="5" t="s">
        <v>129</v>
      </c>
      <c r="E99" s="5" t="s">
        <v>66</v>
      </c>
      <c r="F99" s="5">
        <v>0.128</v>
      </c>
      <c r="G99" s="3">
        <v>3</v>
      </c>
      <c r="H99" s="3">
        <v>54</v>
      </c>
      <c r="I99" s="4">
        <v>0.84067225501794596</v>
      </c>
      <c r="J99" s="4">
        <v>0.15468853534389199</v>
      </c>
      <c r="K99" s="4">
        <v>0.39612761263688101</v>
      </c>
      <c r="L99" s="3">
        <v>616</v>
      </c>
      <c r="M99" s="3">
        <v>615</v>
      </c>
      <c r="N99" s="3">
        <v>6</v>
      </c>
      <c r="O99" s="3">
        <v>141</v>
      </c>
      <c r="P99" s="3">
        <v>3</v>
      </c>
      <c r="Q99" s="4">
        <v>1703.67422249522</v>
      </c>
      <c r="R99" s="3">
        <v>1</v>
      </c>
      <c r="S99" s="3">
        <v>14</v>
      </c>
    </row>
    <row r="100" spans="1:19">
      <c r="A100" s="1" t="s">
        <v>148</v>
      </c>
      <c r="B100" s="2">
        <v>2</v>
      </c>
      <c r="C100" s="5" t="s">
        <v>61</v>
      </c>
      <c r="D100" s="5" t="s">
        <v>87</v>
      </c>
      <c r="E100" s="5" t="s">
        <v>63</v>
      </c>
      <c r="F100" s="5">
        <v>0.67049999999999998</v>
      </c>
      <c r="G100" s="3">
        <v>4</v>
      </c>
      <c r="H100" s="3">
        <v>477</v>
      </c>
      <c r="I100" s="4">
        <v>0.44582392965981199</v>
      </c>
      <c r="J100" s="4">
        <v>0.129656040804737</v>
      </c>
      <c r="K100" s="4">
        <v>0.407711279178882</v>
      </c>
      <c r="L100" s="3">
        <v>615</v>
      </c>
      <c r="M100" s="3">
        <v>614</v>
      </c>
      <c r="N100" s="3">
        <v>8</v>
      </c>
      <c r="O100" s="3">
        <v>115</v>
      </c>
      <c r="P100" s="3">
        <v>4</v>
      </c>
      <c r="Q100" s="4">
        <v>14608.402247244299</v>
      </c>
      <c r="R100" s="3">
        <v>2</v>
      </c>
      <c r="S100" s="3">
        <v>93</v>
      </c>
    </row>
    <row r="101" spans="1:19">
      <c r="A101" s="1" t="s">
        <v>149</v>
      </c>
      <c r="B101" s="2">
        <v>1</v>
      </c>
      <c r="C101" s="5" t="s">
        <v>150</v>
      </c>
      <c r="D101" s="5" t="s">
        <v>87</v>
      </c>
      <c r="E101" s="5" t="s">
        <v>63</v>
      </c>
      <c r="F101" s="5">
        <v>0.42009999999999997</v>
      </c>
      <c r="G101" s="3">
        <v>2</v>
      </c>
      <c r="H101" s="3">
        <v>540</v>
      </c>
      <c r="I101" s="4">
        <v>0.45359118955638</v>
      </c>
      <c r="J101" s="4">
        <v>0.28621165460966902</v>
      </c>
      <c r="K101" s="4">
        <v>0.484429775866075</v>
      </c>
      <c r="L101" s="3">
        <v>398</v>
      </c>
      <c r="M101" s="3">
        <v>397</v>
      </c>
      <c r="N101" s="3">
        <v>4</v>
      </c>
      <c r="O101" s="3">
        <v>77</v>
      </c>
      <c r="P101" s="3">
        <v>2</v>
      </c>
      <c r="Q101" s="4">
        <v>7216.2254558407703</v>
      </c>
      <c r="R101" s="3">
        <v>3</v>
      </c>
      <c r="S101" s="3">
        <v>84</v>
      </c>
    </row>
    <row r="102" spans="1:19">
      <c r="A102" s="1" t="s">
        <v>151</v>
      </c>
      <c r="B102" s="2">
        <v>2</v>
      </c>
      <c r="C102" s="5" t="s">
        <v>65</v>
      </c>
      <c r="D102" s="5" t="s">
        <v>87</v>
      </c>
      <c r="E102" s="5" t="s">
        <v>63</v>
      </c>
      <c r="F102" s="5">
        <v>0</v>
      </c>
      <c r="G102" s="3">
        <v>2</v>
      </c>
      <c r="H102" s="3">
        <v>35</v>
      </c>
      <c r="I102" s="4">
        <v>0.51545741740777895</v>
      </c>
      <c r="J102" s="4">
        <v>0.47448144113464902</v>
      </c>
      <c r="K102" s="4">
        <v>0.42097048783088598</v>
      </c>
      <c r="L102" s="3">
        <v>724</v>
      </c>
      <c r="M102" s="3">
        <v>723</v>
      </c>
      <c r="N102" s="3">
        <v>4</v>
      </c>
      <c r="O102" s="3">
        <v>86</v>
      </c>
      <c r="P102" s="3">
        <v>2</v>
      </c>
      <c r="Q102" s="4">
        <v>7767.8404923028402</v>
      </c>
      <c r="R102" s="3">
        <v>3</v>
      </c>
      <c r="S102" s="3">
        <v>44</v>
      </c>
    </row>
    <row r="103" spans="1:19">
      <c r="A103" s="1" t="s">
        <v>152</v>
      </c>
      <c r="B103" s="2">
        <v>3</v>
      </c>
      <c r="C103" s="5" t="s">
        <v>61</v>
      </c>
      <c r="D103" s="5" t="s">
        <v>87</v>
      </c>
      <c r="E103" s="5" t="s">
        <v>63</v>
      </c>
      <c r="F103" s="5">
        <v>-0.1779</v>
      </c>
      <c r="G103" s="3">
        <v>5</v>
      </c>
      <c r="H103" s="3">
        <v>247</v>
      </c>
      <c r="I103" s="4">
        <v>0.25271741258089803</v>
      </c>
      <c r="J103" s="4">
        <v>0.435922382216828</v>
      </c>
      <c r="K103" s="4">
        <v>0.166130844804324</v>
      </c>
      <c r="L103" s="3">
        <v>1323</v>
      </c>
      <c r="M103" s="3">
        <v>1322</v>
      </c>
      <c r="N103" s="3">
        <v>10</v>
      </c>
      <c r="O103" s="3">
        <v>153</v>
      </c>
      <c r="P103" s="3">
        <v>5</v>
      </c>
      <c r="Q103" s="4">
        <v>14811.5761104127</v>
      </c>
      <c r="R103" s="3">
        <v>0</v>
      </c>
      <c r="S103" s="3">
        <v>57</v>
      </c>
    </row>
    <row r="104" spans="1:19">
      <c r="A104" s="1" t="s">
        <v>153</v>
      </c>
      <c r="B104" s="2">
        <v>2</v>
      </c>
      <c r="C104" s="5" t="s">
        <v>61</v>
      </c>
      <c r="D104" s="5" t="s">
        <v>62</v>
      </c>
      <c r="E104" s="5" t="s">
        <v>66</v>
      </c>
      <c r="F104" s="5">
        <v>-0.31819999999999998</v>
      </c>
      <c r="G104" s="3">
        <v>4</v>
      </c>
      <c r="H104" s="3">
        <v>397</v>
      </c>
      <c r="I104" s="4">
        <v>0.59844176155309603</v>
      </c>
      <c r="J104" s="4">
        <v>0.33442521128314501</v>
      </c>
      <c r="K104" s="4">
        <v>0.297959017586165</v>
      </c>
      <c r="L104" s="3">
        <v>664</v>
      </c>
      <c r="M104" s="3">
        <v>663</v>
      </c>
      <c r="N104" s="3">
        <v>8</v>
      </c>
      <c r="O104" s="3">
        <v>253</v>
      </c>
      <c r="P104" s="3">
        <v>4</v>
      </c>
      <c r="Q104" s="4">
        <v>14619.271191555899</v>
      </c>
      <c r="R104" s="3">
        <v>1</v>
      </c>
      <c r="S104" s="3">
        <v>71</v>
      </c>
    </row>
    <row r="105" spans="1:19">
      <c r="A105" s="1" t="s">
        <v>154</v>
      </c>
      <c r="B105" s="2">
        <v>2</v>
      </c>
      <c r="C105" s="5" t="s">
        <v>70</v>
      </c>
      <c r="D105" s="5" t="s">
        <v>87</v>
      </c>
      <c r="E105" s="5" t="s">
        <v>66</v>
      </c>
      <c r="F105" s="5">
        <v>-0.59940000000000004</v>
      </c>
      <c r="G105" s="3">
        <v>3</v>
      </c>
      <c r="H105" s="3">
        <v>718</v>
      </c>
      <c r="I105" s="4">
        <v>0.32118332124799998</v>
      </c>
      <c r="J105" s="4">
        <v>0.41661411353959699</v>
      </c>
      <c r="K105" s="4">
        <v>0.364884150181498</v>
      </c>
      <c r="L105" s="3">
        <v>728</v>
      </c>
      <c r="M105" s="3">
        <v>727</v>
      </c>
      <c r="N105" s="3">
        <v>6</v>
      </c>
      <c r="O105" s="3">
        <v>103</v>
      </c>
      <c r="P105" s="3">
        <v>3</v>
      </c>
      <c r="Q105" s="4">
        <v>17557.802699607899</v>
      </c>
      <c r="R105" s="3">
        <v>2</v>
      </c>
      <c r="S105" s="3">
        <v>87</v>
      </c>
    </row>
    <row r="106" spans="1:19">
      <c r="A106" s="1" t="s">
        <v>155</v>
      </c>
      <c r="B106" s="2">
        <v>1</v>
      </c>
      <c r="C106" s="5" t="s">
        <v>61</v>
      </c>
      <c r="D106" s="5" t="s">
        <v>87</v>
      </c>
      <c r="E106" s="5" t="s">
        <v>63</v>
      </c>
      <c r="F106" s="5">
        <v>0.39389999999999997</v>
      </c>
      <c r="G106" s="3">
        <v>1</v>
      </c>
      <c r="H106" s="3">
        <v>597</v>
      </c>
      <c r="I106" s="4">
        <v>0.398467234335805</v>
      </c>
      <c r="J106" s="4">
        <v>0.33638286617433799</v>
      </c>
      <c r="K106" s="4">
        <v>0.206331015556528</v>
      </c>
      <c r="L106" s="3">
        <v>464</v>
      </c>
      <c r="M106" s="3">
        <v>463</v>
      </c>
      <c r="N106" s="3">
        <v>2</v>
      </c>
      <c r="O106" s="3">
        <v>95</v>
      </c>
      <c r="P106" s="3">
        <v>1</v>
      </c>
      <c r="Q106" s="4">
        <v>6238.3136578330405</v>
      </c>
      <c r="R106" s="3">
        <v>1</v>
      </c>
      <c r="S106" s="3">
        <v>56</v>
      </c>
    </row>
    <row r="107" spans="1:19">
      <c r="A107" s="1" t="s">
        <v>156</v>
      </c>
      <c r="B107" s="2">
        <v>5</v>
      </c>
      <c r="C107" s="5" t="s">
        <v>65</v>
      </c>
      <c r="D107" s="5" t="s">
        <v>129</v>
      </c>
      <c r="E107" s="5" t="s">
        <v>66</v>
      </c>
      <c r="F107" s="5">
        <v>-0.42149999999999999</v>
      </c>
      <c r="G107" s="3">
        <v>2</v>
      </c>
      <c r="H107" s="3">
        <v>584</v>
      </c>
      <c r="I107" s="4">
        <v>0.30717999034311499</v>
      </c>
      <c r="J107" s="4">
        <v>0.467236641503257</v>
      </c>
      <c r="K107" s="4">
        <v>4.7005436355425999E-2</v>
      </c>
      <c r="L107" s="3">
        <v>391</v>
      </c>
      <c r="M107" s="3">
        <v>390</v>
      </c>
      <c r="N107" s="3">
        <v>4</v>
      </c>
      <c r="O107" s="3">
        <v>177</v>
      </c>
      <c r="P107" s="3">
        <v>2</v>
      </c>
      <c r="Q107" s="4">
        <v>532.75649435743401</v>
      </c>
      <c r="R107" s="3">
        <v>5</v>
      </c>
      <c r="S107" s="3">
        <v>29</v>
      </c>
    </row>
    <row r="108" spans="1:19">
      <c r="A108" s="1" t="s">
        <v>157</v>
      </c>
      <c r="B108" s="2">
        <v>2</v>
      </c>
      <c r="C108" s="5" t="s">
        <v>61</v>
      </c>
      <c r="D108" s="5" t="s">
        <v>62</v>
      </c>
      <c r="E108" s="5" t="s">
        <v>63</v>
      </c>
      <c r="F108" s="5">
        <v>-0.20230000000000001</v>
      </c>
      <c r="G108" s="3">
        <v>3</v>
      </c>
      <c r="H108" s="3">
        <v>411</v>
      </c>
      <c r="I108" s="4">
        <v>0.55736829945052702</v>
      </c>
      <c r="J108" s="4">
        <v>0.38973745559723499</v>
      </c>
      <c r="K108" s="4">
        <v>0.41132316851813999</v>
      </c>
      <c r="L108" s="3">
        <v>510</v>
      </c>
      <c r="M108" s="3">
        <v>509</v>
      </c>
      <c r="N108" s="3">
        <v>6</v>
      </c>
      <c r="O108" s="3">
        <v>239</v>
      </c>
      <c r="P108" s="3">
        <v>3</v>
      </c>
      <c r="Q108" s="4">
        <v>8441.9294780365599</v>
      </c>
      <c r="R108" s="3">
        <v>1</v>
      </c>
      <c r="S108" s="3">
        <v>44</v>
      </c>
    </row>
    <row r="109" spans="1:19">
      <c r="A109" s="1" t="s">
        <v>158</v>
      </c>
      <c r="B109" s="2">
        <v>5</v>
      </c>
      <c r="C109" s="5" t="s">
        <v>65</v>
      </c>
      <c r="D109" s="5" t="s">
        <v>62</v>
      </c>
      <c r="E109" s="5" t="s">
        <v>66</v>
      </c>
      <c r="F109" s="5">
        <v>0.70960000000000001</v>
      </c>
      <c r="G109" s="3">
        <v>3</v>
      </c>
      <c r="H109" s="3">
        <v>123</v>
      </c>
      <c r="I109" s="4">
        <v>0.173228023675325</v>
      </c>
      <c r="J109" s="4">
        <v>0.153182613013705</v>
      </c>
      <c r="K109" s="4">
        <v>0.46263054254215502</v>
      </c>
      <c r="L109" s="3">
        <v>753</v>
      </c>
      <c r="M109" s="3">
        <v>752</v>
      </c>
      <c r="N109" s="3">
        <v>6</v>
      </c>
      <c r="O109" s="3">
        <v>40</v>
      </c>
      <c r="P109" s="3">
        <v>3</v>
      </c>
      <c r="Q109" s="4">
        <v>24042.8568756641</v>
      </c>
      <c r="R109" s="3">
        <v>2</v>
      </c>
      <c r="S109" s="3">
        <v>37</v>
      </c>
    </row>
    <row r="110" spans="1:19">
      <c r="A110" s="1" t="s">
        <v>159</v>
      </c>
      <c r="B110" s="2">
        <v>2</v>
      </c>
      <c r="C110" s="5" t="s">
        <v>70</v>
      </c>
      <c r="D110" s="5" t="s">
        <v>87</v>
      </c>
      <c r="E110" s="5" t="s">
        <v>66</v>
      </c>
      <c r="F110" s="5">
        <v>-0.59940000000000004</v>
      </c>
      <c r="G110" s="3">
        <v>4</v>
      </c>
      <c r="H110" s="3">
        <v>148</v>
      </c>
      <c r="I110" s="4">
        <v>0.22917413810298801</v>
      </c>
      <c r="J110" s="4">
        <v>0.29938005790601502</v>
      </c>
      <c r="K110" s="4">
        <v>0.24334551723608899</v>
      </c>
      <c r="L110" s="3">
        <v>865</v>
      </c>
      <c r="M110" s="3">
        <v>864</v>
      </c>
      <c r="N110" s="3">
        <v>8</v>
      </c>
      <c r="O110" s="3">
        <v>165</v>
      </c>
      <c r="P110" s="3">
        <v>4</v>
      </c>
      <c r="Q110" s="4">
        <v>13751.2737851652</v>
      </c>
      <c r="R110" s="3">
        <v>1</v>
      </c>
      <c r="S110" s="3">
        <v>22</v>
      </c>
    </row>
    <row r="111" spans="1:19">
      <c r="A111" s="1" t="s">
        <v>160</v>
      </c>
      <c r="B111" s="2">
        <v>2</v>
      </c>
      <c r="C111" s="5" t="s">
        <v>61</v>
      </c>
      <c r="D111" s="5" t="s">
        <v>87</v>
      </c>
      <c r="E111" s="5" t="s">
        <v>161</v>
      </c>
      <c r="F111" s="5">
        <v>-0.64859999999999995</v>
      </c>
      <c r="G111" s="3">
        <v>3</v>
      </c>
      <c r="H111" s="3">
        <v>325</v>
      </c>
      <c r="I111" s="4">
        <v>0.26718046574496401</v>
      </c>
      <c r="J111" s="4">
        <v>0.33454666660405002</v>
      </c>
      <c r="K111" s="4">
        <v>0.14093426079287999</v>
      </c>
      <c r="L111" s="3">
        <v>64</v>
      </c>
      <c r="M111" s="3">
        <v>63</v>
      </c>
      <c r="N111" s="3">
        <v>6</v>
      </c>
      <c r="O111" s="3">
        <v>275</v>
      </c>
      <c r="P111" s="3">
        <v>3</v>
      </c>
      <c r="Q111" s="4">
        <v>12294.171583924501</v>
      </c>
      <c r="R111" s="3">
        <v>2</v>
      </c>
      <c r="S111" s="3">
        <v>40</v>
      </c>
    </row>
    <row r="112" spans="1:19">
      <c r="A112" s="1" t="s">
        <v>162</v>
      </c>
      <c r="B112" s="2">
        <v>4</v>
      </c>
      <c r="C112" s="5" t="s">
        <v>65</v>
      </c>
      <c r="D112" s="5" t="s">
        <v>87</v>
      </c>
      <c r="E112" s="5" t="s">
        <v>66</v>
      </c>
      <c r="F112" s="5">
        <v>0.57189999999999996</v>
      </c>
      <c r="G112" s="3">
        <v>1</v>
      </c>
      <c r="H112" s="3">
        <v>90</v>
      </c>
      <c r="I112" s="4">
        <v>0.53482188753713999</v>
      </c>
      <c r="J112" s="4">
        <v>0.37609379864204701</v>
      </c>
      <c r="K112" s="4">
        <v>0.217536036196154</v>
      </c>
      <c r="L112" s="3">
        <v>271</v>
      </c>
      <c r="M112" s="3">
        <v>270</v>
      </c>
      <c r="N112" s="3">
        <v>2</v>
      </c>
      <c r="O112" s="3">
        <v>137</v>
      </c>
      <c r="P112" s="3">
        <v>1</v>
      </c>
      <c r="Q112" s="4">
        <v>15806.0584063017</v>
      </c>
      <c r="R112" s="3">
        <v>3</v>
      </c>
      <c r="S112" s="3">
        <v>49</v>
      </c>
    </row>
    <row r="113" spans="1:19">
      <c r="A113" s="1" t="s">
        <v>163</v>
      </c>
      <c r="B113" s="2">
        <v>5</v>
      </c>
      <c r="C113" s="5" t="s">
        <v>65</v>
      </c>
      <c r="D113" s="5" t="s">
        <v>62</v>
      </c>
      <c r="E113" s="5" t="s">
        <v>63</v>
      </c>
      <c r="F113" s="5">
        <v>0</v>
      </c>
      <c r="G113" s="3">
        <v>3</v>
      </c>
      <c r="H113" s="3">
        <v>212</v>
      </c>
      <c r="I113" s="4">
        <v>0.19735590416221399</v>
      </c>
      <c r="J113" s="4">
        <v>0.440299088677096</v>
      </c>
      <c r="K113" s="4">
        <v>0.255722649413334</v>
      </c>
      <c r="L113" s="3">
        <v>243</v>
      </c>
      <c r="M113" s="3">
        <v>242</v>
      </c>
      <c r="N113" s="3">
        <v>6</v>
      </c>
      <c r="O113" s="3">
        <v>87</v>
      </c>
      <c r="P113" s="3">
        <v>3</v>
      </c>
      <c r="Q113" s="4">
        <v>12497.4817450021</v>
      </c>
      <c r="R113" s="3">
        <v>2</v>
      </c>
      <c r="S113" s="3">
        <v>71</v>
      </c>
    </row>
    <row r="114" spans="1:19">
      <c r="A114" s="1" t="s">
        <v>164</v>
      </c>
      <c r="B114" s="2">
        <v>2</v>
      </c>
      <c r="C114" s="5" t="s">
        <v>61</v>
      </c>
      <c r="D114" s="5" t="s">
        <v>87</v>
      </c>
      <c r="E114" s="5" t="s">
        <v>161</v>
      </c>
      <c r="F114" s="5">
        <v>-0.64859999999999995</v>
      </c>
      <c r="G114" s="3">
        <v>2</v>
      </c>
      <c r="H114" s="3">
        <v>420</v>
      </c>
      <c r="I114" s="4">
        <v>0.85873417719577305</v>
      </c>
      <c r="J114" s="4">
        <v>0.71529930915781703</v>
      </c>
      <c r="K114" s="4">
        <v>0.23486608267631601</v>
      </c>
      <c r="L114" s="3">
        <v>392</v>
      </c>
      <c r="M114" s="3">
        <v>391</v>
      </c>
      <c r="N114" s="3">
        <v>4</v>
      </c>
      <c r="O114" s="3">
        <v>156</v>
      </c>
      <c r="P114" s="3">
        <v>2</v>
      </c>
      <c r="Q114" s="4">
        <v>18067.7442266826</v>
      </c>
      <c r="R114" s="3">
        <v>4</v>
      </c>
      <c r="S114" s="3">
        <v>23</v>
      </c>
    </row>
    <row r="115" spans="1:19">
      <c r="A115" s="1" t="s">
        <v>165</v>
      </c>
      <c r="B115" s="2">
        <v>2</v>
      </c>
      <c r="C115" s="5" t="s">
        <v>70</v>
      </c>
      <c r="D115" s="5" t="s">
        <v>87</v>
      </c>
      <c r="E115" s="5" t="s">
        <v>66</v>
      </c>
      <c r="F115" s="5">
        <v>-0.59940000000000004</v>
      </c>
      <c r="G115" s="3">
        <v>2</v>
      </c>
      <c r="H115" s="3">
        <v>393</v>
      </c>
      <c r="I115" s="4">
        <v>0.305451642848659</v>
      </c>
      <c r="J115" s="4">
        <v>0.77225423965957496</v>
      </c>
      <c r="K115" s="4">
        <v>0.11174290320001901</v>
      </c>
      <c r="L115" s="3">
        <v>486</v>
      </c>
      <c r="M115" s="3">
        <v>485</v>
      </c>
      <c r="N115" s="3">
        <v>4</v>
      </c>
      <c r="O115" s="3">
        <v>138</v>
      </c>
      <c r="P115" s="3">
        <v>2</v>
      </c>
      <c r="Q115" s="4">
        <v>11335.731333068001</v>
      </c>
      <c r="R115" s="3">
        <v>1</v>
      </c>
      <c r="S115" s="3">
        <v>34</v>
      </c>
    </row>
    <row r="116" spans="1:19">
      <c r="A116" s="1" t="s">
        <v>166</v>
      </c>
      <c r="B116" s="2">
        <v>2</v>
      </c>
      <c r="C116" s="5" t="s">
        <v>61</v>
      </c>
      <c r="D116" s="5" t="s">
        <v>87</v>
      </c>
      <c r="E116" s="5" t="s">
        <v>161</v>
      </c>
      <c r="F116" s="5">
        <v>-0.64859999999999995</v>
      </c>
      <c r="G116" s="3">
        <v>4</v>
      </c>
      <c r="H116" s="3">
        <v>226</v>
      </c>
      <c r="I116" s="4">
        <v>0.58015992803435301</v>
      </c>
      <c r="J116" s="4">
        <v>0.13988931773504301</v>
      </c>
      <c r="K116" s="4">
        <v>0.22762677267311399</v>
      </c>
      <c r="L116" s="3">
        <v>587</v>
      </c>
      <c r="M116" s="3">
        <v>586</v>
      </c>
      <c r="N116" s="3">
        <v>8</v>
      </c>
      <c r="O116" s="3">
        <v>313</v>
      </c>
      <c r="P116" s="3">
        <v>4</v>
      </c>
      <c r="Q116" s="4">
        <v>11163.645244027201</v>
      </c>
      <c r="R116" s="3">
        <v>3</v>
      </c>
      <c r="S116" s="3">
        <v>86</v>
      </c>
    </row>
    <row r="117" spans="1:19">
      <c r="A117" s="1" t="s">
        <v>167</v>
      </c>
      <c r="B117" s="2">
        <v>4</v>
      </c>
      <c r="C117" s="5" t="s">
        <v>61</v>
      </c>
      <c r="D117" s="5" t="s">
        <v>87</v>
      </c>
      <c r="E117" s="5" t="s">
        <v>63</v>
      </c>
      <c r="F117" s="5">
        <v>0.69079999999999997</v>
      </c>
      <c r="G117" s="3">
        <v>2</v>
      </c>
      <c r="H117" s="3">
        <v>722</v>
      </c>
      <c r="I117" s="4">
        <v>0.343725756986135</v>
      </c>
      <c r="J117" s="4">
        <v>0.68989648086816002</v>
      </c>
      <c r="K117" s="4">
        <v>9.0370653530593398E-2</v>
      </c>
      <c r="L117" s="3">
        <v>274</v>
      </c>
      <c r="M117" s="3">
        <v>273</v>
      </c>
      <c r="N117" s="3">
        <v>4</v>
      </c>
      <c r="O117" s="3">
        <v>55</v>
      </c>
      <c r="P117" s="3">
        <v>2</v>
      </c>
      <c r="Q117" s="4">
        <v>3813.7278159059501</v>
      </c>
      <c r="R117" s="3">
        <v>2</v>
      </c>
      <c r="S117" s="3">
        <v>18</v>
      </c>
    </row>
    <row r="118" spans="1:19">
      <c r="A118" s="1" t="s">
        <v>168</v>
      </c>
      <c r="B118" s="2">
        <v>5</v>
      </c>
      <c r="C118" s="5" t="s">
        <v>65</v>
      </c>
      <c r="D118" s="5" t="s">
        <v>87</v>
      </c>
      <c r="E118" s="5" t="s">
        <v>66</v>
      </c>
      <c r="F118" s="5">
        <v>0.70030000000000003</v>
      </c>
      <c r="G118" s="3">
        <v>2</v>
      </c>
      <c r="H118" s="3">
        <v>99</v>
      </c>
      <c r="I118" s="4">
        <v>0.43297073396998498</v>
      </c>
      <c r="J118" s="4">
        <v>0.34286999524959899</v>
      </c>
      <c r="K118" s="4">
        <v>0.65479465681678595</v>
      </c>
      <c r="L118" s="3">
        <v>148</v>
      </c>
      <c r="M118" s="3">
        <v>147</v>
      </c>
      <c r="N118" s="3">
        <v>4</v>
      </c>
      <c r="O118" s="3">
        <v>31</v>
      </c>
      <c r="P118" s="3">
        <v>2</v>
      </c>
      <c r="Q118" s="4">
        <v>6207.85256411717</v>
      </c>
      <c r="R118" s="3">
        <v>2</v>
      </c>
      <c r="S118" s="3">
        <v>62</v>
      </c>
    </row>
    <row r="119" spans="1:19">
      <c r="A119" s="1" t="s">
        <v>169</v>
      </c>
      <c r="B119" s="2">
        <v>2</v>
      </c>
      <c r="C119" s="5" t="s">
        <v>65</v>
      </c>
      <c r="D119" s="5" t="s">
        <v>62</v>
      </c>
      <c r="E119" s="5" t="s">
        <v>161</v>
      </c>
      <c r="F119" s="5">
        <v>0.72689999999999999</v>
      </c>
      <c r="G119" s="3">
        <v>3</v>
      </c>
      <c r="H119" s="3">
        <v>716</v>
      </c>
      <c r="I119" s="4">
        <v>0.49165380131457698</v>
      </c>
      <c r="J119" s="4">
        <v>0.17893043795035701</v>
      </c>
      <c r="K119" s="4">
        <v>0.18174608018363</v>
      </c>
      <c r="L119" s="3">
        <v>902</v>
      </c>
      <c r="M119" s="3">
        <v>901</v>
      </c>
      <c r="N119" s="3">
        <v>6</v>
      </c>
      <c r="O119" s="3">
        <v>60</v>
      </c>
      <c r="P119" s="3">
        <v>3</v>
      </c>
      <c r="Q119" s="4">
        <v>5701.2658907415998</v>
      </c>
      <c r="R119" s="3">
        <v>0</v>
      </c>
      <c r="S119" s="3">
        <v>32</v>
      </c>
    </row>
    <row r="120" spans="1:19">
      <c r="A120" s="1" t="s">
        <v>170</v>
      </c>
      <c r="B120" s="2">
        <v>4</v>
      </c>
      <c r="C120" s="5" t="s">
        <v>65</v>
      </c>
      <c r="D120" s="5" t="s">
        <v>87</v>
      </c>
      <c r="E120" s="5" t="s">
        <v>63</v>
      </c>
      <c r="F120" s="5">
        <v>0.55740000000000001</v>
      </c>
      <c r="G120" s="3">
        <v>4</v>
      </c>
      <c r="H120" s="3">
        <v>300</v>
      </c>
      <c r="I120" s="4">
        <v>6.5910579502886799E-2</v>
      </c>
      <c r="J120" s="4">
        <v>0.60725824773041004</v>
      </c>
      <c r="K120" s="4">
        <v>0.26802974993950401</v>
      </c>
      <c r="L120" s="3">
        <v>1221</v>
      </c>
      <c r="M120" s="3">
        <v>1220</v>
      </c>
      <c r="N120" s="3">
        <v>8</v>
      </c>
      <c r="O120" s="3">
        <v>18</v>
      </c>
      <c r="P120" s="3">
        <v>4</v>
      </c>
      <c r="Q120" s="4">
        <v>7129.4255472546602</v>
      </c>
      <c r="R120" s="3">
        <v>3</v>
      </c>
      <c r="S120" s="3">
        <v>26</v>
      </c>
    </row>
    <row r="121" spans="1:19">
      <c r="A121" s="1" t="s">
        <v>171</v>
      </c>
      <c r="B121" s="2">
        <v>2</v>
      </c>
      <c r="C121" s="5" t="s">
        <v>65</v>
      </c>
      <c r="D121" s="5" t="s">
        <v>129</v>
      </c>
      <c r="E121" s="5" t="s">
        <v>63</v>
      </c>
      <c r="F121" s="5">
        <v>0</v>
      </c>
      <c r="G121" s="3">
        <v>2</v>
      </c>
      <c r="H121" s="3">
        <v>140</v>
      </c>
      <c r="I121" s="4">
        <v>0.49527383995208102</v>
      </c>
      <c r="J121" s="4">
        <v>4.5007351238637201E-2</v>
      </c>
      <c r="K121" s="4">
        <v>0.47268063265321097</v>
      </c>
      <c r="L121" s="3">
        <v>349</v>
      </c>
      <c r="M121" s="3">
        <v>348</v>
      </c>
      <c r="N121" s="3">
        <v>4</v>
      </c>
      <c r="O121" s="3">
        <v>76</v>
      </c>
      <c r="P121" s="3">
        <v>2</v>
      </c>
      <c r="Q121" s="4">
        <v>8437.3906508183409</v>
      </c>
      <c r="R121" s="3">
        <v>3</v>
      </c>
      <c r="S121" s="3">
        <v>38</v>
      </c>
    </row>
    <row r="122" spans="1:19">
      <c r="A122" s="1" t="s">
        <v>172</v>
      </c>
      <c r="B122" s="2">
        <v>4</v>
      </c>
      <c r="C122" s="5" t="s">
        <v>65</v>
      </c>
      <c r="D122" s="5" t="s">
        <v>87</v>
      </c>
      <c r="E122" s="5" t="s">
        <v>66</v>
      </c>
      <c r="F122" s="5">
        <v>0.77829999999999999</v>
      </c>
      <c r="G122" s="3">
        <v>1</v>
      </c>
      <c r="H122" s="3">
        <v>416</v>
      </c>
      <c r="I122" s="4">
        <v>0.509389500751258</v>
      </c>
      <c r="J122" s="4">
        <v>0.20170709486087099</v>
      </c>
      <c r="K122" s="4">
        <v>0.26915843068714901</v>
      </c>
      <c r="L122" s="3">
        <v>105</v>
      </c>
      <c r="M122" s="3">
        <v>104</v>
      </c>
      <c r="N122" s="3">
        <v>2</v>
      </c>
      <c r="O122" s="3">
        <v>22</v>
      </c>
      <c r="P122" s="3">
        <v>1</v>
      </c>
      <c r="Q122" s="4">
        <v>12027.678060398001</v>
      </c>
      <c r="R122" s="3">
        <v>5</v>
      </c>
      <c r="S122" s="3">
        <v>78</v>
      </c>
    </row>
    <row r="123" spans="1:19">
      <c r="A123" s="1" t="s">
        <v>173</v>
      </c>
      <c r="B123" s="2">
        <v>1</v>
      </c>
      <c r="C123" s="5" t="s">
        <v>61</v>
      </c>
      <c r="D123" s="5" t="s">
        <v>62</v>
      </c>
      <c r="E123" s="5" t="s">
        <v>63</v>
      </c>
      <c r="F123" s="5">
        <v>-2.58E-2</v>
      </c>
      <c r="G123" s="3">
        <v>2</v>
      </c>
      <c r="H123" s="3">
        <v>215</v>
      </c>
      <c r="I123" s="4">
        <v>0.51202041768352802</v>
      </c>
      <c r="J123" s="4">
        <v>0.47702386128555901</v>
      </c>
      <c r="K123" s="4">
        <v>0.47232409651034002</v>
      </c>
      <c r="L123" s="3">
        <v>762</v>
      </c>
      <c r="M123" s="3">
        <v>761</v>
      </c>
      <c r="N123" s="3">
        <v>4</v>
      </c>
      <c r="O123" s="3">
        <v>85</v>
      </c>
      <c r="P123" s="3">
        <v>2</v>
      </c>
      <c r="Q123" s="4">
        <v>26082.953754980499</v>
      </c>
      <c r="R123" s="3">
        <v>0</v>
      </c>
      <c r="S123" s="3">
        <v>46</v>
      </c>
    </row>
    <row r="124" spans="1:19">
      <c r="A124" s="1" t="s">
        <v>174</v>
      </c>
      <c r="B124" s="2">
        <v>2</v>
      </c>
      <c r="C124" s="5" t="s">
        <v>65</v>
      </c>
      <c r="D124" s="5" t="s">
        <v>87</v>
      </c>
      <c r="E124" s="5" t="s">
        <v>66</v>
      </c>
      <c r="F124" s="5">
        <v>0.61240000000000006</v>
      </c>
      <c r="G124" s="3">
        <v>2</v>
      </c>
      <c r="H124" s="3">
        <v>316</v>
      </c>
      <c r="I124" s="4">
        <v>0.64931540602250504</v>
      </c>
      <c r="J124" s="4">
        <v>0.35611277113677198</v>
      </c>
      <c r="K124" s="4">
        <v>0.358176342087342</v>
      </c>
      <c r="L124" s="3">
        <v>681</v>
      </c>
      <c r="M124" s="3">
        <v>680</v>
      </c>
      <c r="N124" s="3">
        <v>4</v>
      </c>
      <c r="O124" s="3">
        <v>133</v>
      </c>
      <c r="P124" s="3">
        <v>2</v>
      </c>
      <c r="Q124" s="4">
        <v>1138.8692865896701</v>
      </c>
      <c r="R124" s="3">
        <v>2</v>
      </c>
      <c r="S124" s="3">
        <v>42</v>
      </c>
    </row>
    <row r="125" spans="1:19">
      <c r="A125" s="1" t="s">
        <v>175</v>
      </c>
      <c r="B125" s="2">
        <v>1</v>
      </c>
      <c r="C125" s="5" t="s">
        <v>65</v>
      </c>
      <c r="D125" s="5" t="s">
        <v>129</v>
      </c>
      <c r="E125" s="5" t="s">
        <v>71</v>
      </c>
      <c r="F125" s="5">
        <v>0.58589999999999998</v>
      </c>
      <c r="G125" s="3">
        <v>2</v>
      </c>
      <c r="H125" s="3">
        <v>738</v>
      </c>
      <c r="I125" s="4">
        <v>0.39906752673315599</v>
      </c>
      <c r="J125" s="4">
        <v>0.17571532612573201</v>
      </c>
      <c r="K125" s="4">
        <v>0.61771513050706806</v>
      </c>
      <c r="L125" s="3">
        <v>168</v>
      </c>
      <c r="M125" s="3">
        <v>167</v>
      </c>
      <c r="N125" s="3">
        <v>4</v>
      </c>
      <c r="O125" s="3">
        <v>138</v>
      </c>
      <c r="P125" s="3">
        <v>2</v>
      </c>
      <c r="Q125" s="4">
        <v>13337.5802948331</v>
      </c>
      <c r="R125" s="3">
        <v>3</v>
      </c>
      <c r="S125" s="3">
        <v>38</v>
      </c>
    </row>
    <row r="126" spans="1:19">
      <c r="A126" s="1" t="s">
        <v>176</v>
      </c>
      <c r="B126" s="2">
        <v>2</v>
      </c>
      <c r="C126" s="5" t="s">
        <v>65</v>
      </c>
      <c r="D126" s="5" t="s">
        <v>62</v>
      </c>
      <c r="E126" s="5" t="s">
        <v>66</v>
      </c>
      <c r="F126" s="5">
        <v>0.86890000000000001</v>
      </c>
      <c r="G126" s="3">
        <v>4</v>
      </c>
      <c r="H126" s="3">
        <v>443</v>
      </c>
      <c r="I126" s="4">
        <v>0.45988608034786199</v>
      </c>
      <c r="J126" s="4">
        <v>0.40860073251271201</v>
      </c>
      <c r="K126" s="4">
        <v>0.18946498336628301</v>
      </c>
      <c r="L126" s="3">
        <v>896</v>
      </c>
      <c r="M126" s="3">
        <v>895</v>
      </c>
      <c r="N126" s="3">
        <v>8</v>
      </c>
      <c r="O126" s="3">
        <v>8</v>
      </c>
      <c r="P126" s="3">
        <v>4</v>
      </c>
      <c r="Q126" s="4">
        <v>5629.47617595062</v>
      </c>
      <c r="R126" s="3">
        <v>4</v>
      </c>
      <c r="S126" s="3">
        <v>28</v>
      </c>
    </row>
    <row r="127" spans="1:19">
      <c r="A127" s="1" t="s">
        <v>177</v>
      </c>
      <c r="B127" s="2">
        <v>5</v>
      </c>
      <c r="C127" s="5" t="s">
        <v>61</v>
      </c>
      <c r="D127" s="5" t="s">
        <v>87</v>
      </c>
      <c r="E127" s="5" t="s">
        <v>63</v>
      </c>
      <c r="F127" s="5">
        <v>0.71840000000000004</v>
      </c>
      <c r="G127" s="3">
        <v>1</v>
      </c>
      <c r="H127" s="3">
        <v>311</v>
      </c>
      <c r="I127" s="4">
        <v>0.34122530627525199</v>
      </c>
      <c r="J127" s="4">
        <v>0.20784553238789499</v>
      </c>
      <c r="K127" s="4">
        <v>0.26078585675474603</v>
      </c>
      <c r="L127" s="3">
        <v>395</v>
      </c>
      <c r="M127" s="3">
        <v>394</v>
      </c>
      <c r="N127" s="3">
        <v>2</v>
      </c>
      <c r="O127" s="3">
        <v>131</v>
      </c>
      <c r="P127" s="3">
        <v>1</v>
      </c>
      <c r="Q127" s="4">
        <v>7160.0523273757099</v>
      </c>
      <c r="R127" s="3">
        <v>3</v>
      </c>
      <c r="S127" s="3">
        <v>78</v>
      </c>
    </row>
    <row r="128" spans="1:19">
      <c r="A128" s="1" t="s">
        <v>178</v>
      </c>
      <c r="B128" s="2">
        <v>5</v>
      </c>
      <c r="C128" s="5" t="s">
        <v>65</v>
      </c>
      <c r="D128" s="5" t="s">
        <v>87</v>
      </c>
      <c r="E128" s="5" t="s">
        <v>63</v>
      </c>
      <c r="F128" s="5">
        <v>-0.85189999999999999</v>
      </c>
      <c r="G128" s="3">
        <v>2</v>
      </c>
      <c r="H128" s="3">
        <v>822</v>
      </c>
      <c r="I128" s="4">
        <v>0.431665461997644</v>
      </c>
      <c r="J128" s="4">
        <v>0.39087012652525099</v>
      </c>
      <c r="K128" s="4">
        <v>0.217926815373955</v>
      </c>
      <c r="L128" s="3">
        <v>859</v>
      </c>
      <c r="M128" s="3">
        <v>858</v>
      </c>
      <c r="N128" s="3">
        <v>4</v>
      </c>
      <c r="O128" s="3">
        <v>71</v>
      </c>
      <c r="P128" s="3">
        <v>2</v>
      </c>
      <c r="Q128" s="4">
        <v>16528.1682179038</v>
      </c>
      <c r="R128" s="3">
        <v>3</v>
      </c>
      <c r="S128" s="3">
        <v>32</v>
      </c>
    </row>
    <row r="129" spans="1:19">
      <c r="A129" s="1" t="s">
        <v>179</v>
      </c>
      <c r="B129" s="2">
        <v>2</v>
      </c>
      <c r="C129" s="5" t="s">
        <v>65</v>
      </c>
      <c r="D129" s="5" t="s">
        <v>62</v>
      </c>
      <c r="E129" s="5" t="s">
        <v>63</v>
      </c>
      <c r="F129" s="5">
        <v>0.70960000000000001</v>
      </c>
      <c r="G129" s="3">
        <v>4</v>
      </c>
      <c r="H129" s="3">
        <v>154</v>
      </c>
      <c r="I129" s="4">
        <v>0.74044963093128502</v>
      </c>
      <c r="J129" s="4">
        <v>0.51539140835559505</v>
      </c>
      <c r="K129" s="4">
        <v>0.50312402463374195</v>
      </c>
      <c r="L129" s="3">
        <v>473</v>
      </c>
      <c r="M129" s="3">
        <v>472</v>
      </c>
      <c r="N129" s="3">
        <v>8</v>
      </c>
      <c r="O129" s="3">
        <v>226</v>
      </c>
      <c r="P129" s="3">
        <v>4</v>
      </c>
      <c r="Q129" s="4">
        <v>5537.4215307285704</v>
      </c>
      <c r="R129" s="3">
        <v>0</v>
      </c>
      <c r="S129" s="3">
        <v>23</v>
      </c>
    </row>
    <row r="130" spans="1:19">
      <c r="A130" s="1" t="s">
        <v>180</v>
      </c>
      <c r="B130" s="2">
        <v>2</v>
      </c>
      <c r="C130" s="5" t="s">
        <v>65</v>
      </c>
      <c r="D130" s="5" t="s">
        <v>129</v>
      </c>
      <c r="E130" s="5" t="s">
        <v>63</v>
      </c>
      <c r="F130" s="5">
        <v>-0.47670000000000001</v>
      </c>
      <c r="G130" s="3">
        <v>4</v>
      </c>
      <c r="H130" s="3">
        <v>675</v>
      </c>
      <c r="I130" s="4">
        <v>0.60949890281734997</v>
      </c>
      <c r="J130" s="4">
        <v>0.47328168255193998</v>
      </c>
      <c r="K130" s="4">
        <v>0.255325561702335</v>
      </c>
      <c r="L130" s="3">
        <v>1135</v>
      </c>
      <c r="M130" s="3">
        <v>1134</v>
      </c>
      <c r="N130" s="3">
        <v>8</v>
      </c>
      <c r="O130" s="3">
        <v>141</v>
      </c>
      <c r="P130" s="3">
        <v>4</v>
      </c>
      <c r="Q130" s="4">
        <v>925.60516064395597</v>
      </c>
      <c r="R130" s="3">
        <v>4</v>
      </c>
      <c r="S130" s="3">
        <v>82</v>
      </c>
    </row>
    <row r="131" spans="1:19">
      <c r="A131" s="1" t="s">
        <v>181</v>
      </c>
      <c r="B131" s="2">
        <v>2</v>
      </c>
      <c r="C131" s="5" t="s">
        <v>65</v>
      </c>
      <c r="D131" s="5" t="s">
        <v>62</v>
      </c>
      <c r="E131" s="5" t="s">
        <v>63</v>
      </c>
      <c r="F131" s="5">
        <v>0.47539999999999999</v>
      </c>
      <c r="G131" s="3">
        <v>1</v>
      </c>
      <c r="H131" s="3">
        <v>129</v>
      </c>
      <c r="I131" s="4">
        <v>0.290951837144732</v>
      </c>
      <c r="J131" s="4">
        <v>0.27388155884642401</v>
      </c>
      <c r="K131" s="4">
        <v>0.45123282617175597</v>
      </c>
      <c r="L131" s="3">
        <v>563</v>
      </c>
      <c r="M131" s="3">
        <v>562</v>
      </c>
      <c r="N131" s="3">
        <v>2</v>
      </c>
      <c r="O131" s="3">
        <v>153</v>
      </c>
      <c r="P131" s="3">
        <v>1</v>
      </c>
      <c r="Q131" s="4">
        <v>9151.7120967963492</v>
      </c>
      <c r="R131" s="3">
        <v>2</v>
      </c>
      <c r="S131" s="3">
        <v>17</v>
      </c>
    </row>
    <row r="132" spans="1:19">
      <c r="A132" s="1" t="s">
        <v>182</v>
      </c>
      <c r="B132" s="2">
        <v>2</v>
      </c>
      <c r="C132" s="5" t="s">
        <v>61</v>
      </c>
      <c r="D132" s="5" t="s">
        <v>129</v>
      </c>
      <c r="E132" s="5" t="s">
        <v>66</v>
      </c>
      <c r="F132" s="5">
        <v>7.7200000000000005E-2</v>
      </c>
      <c r="G132" s="3">
        <v>3</v>
      </c>
      <c r="H132" s="3">
        <v>105</v>
      </c>
      <c r="I132" s="4">
        <v>0.37407743580158898</v>
      </c>
      <c r="J132" s="4">
        <v>0.29528687916989899</v>
      </c>
      <c r="K132" s="4">
        <v>0.19550968028152901</v>
      </c>
      <c r="L132" s="3">
        <v>337</v>
      </c>
      <c r="M132" s="3">
        <v>336</v>
      </c>
      <c r="N132" s="3">
        <v>6</v>
      </c>
      <c r="O132" s="3">
        <v>29</v>
      </c>
      <c r="P132" s="3">
        <v>3</v>
      </c>
      <c r="Q132" s="4">
        <v>9435.6528234553407</v>
      </c>
      <c r="R132" s="3">
        <v>1</v>
      </c>
      <c r="S132" s="3">
        <v>52</v>
      </c>
    </row>
    <row r="133" spans="1:19">
      <c r="A133" s="1" t="s">
        <v>183</v>
      </c>
      <c r="B133" s="2">
        <v>2</v>
      </c>
      <c r="C133" s="5" t="s">
        <v>61</v>
      </c>
      <c r="D133" s="5" t="s">
        <v>87</v>
      </c>
      <c r="E133" s="5" t="s">
        <v>63</v>
      </c>
      <c r="F133" s="5">
        <v>0.31819999999999998</v>
      </c>
      <c r="G133" s="3">
        <v>2</v>
      </c>
      <c r="H133" s="3">
        <v>185</v>
      </c>
      <c r="I133" s="4">
        <v>0.44200288097877199</v>
      </c>
      <c r="J133" s="4">
        <v>0.70046771941637398</v>
      </c>
      <c r="K133" s="4">
        <v>0.10198264892122</v>
      </c>
      <c r="L133" s="3">
        <v>23</v>
      </c>
      <c r="M133" s="3">
        <v>22</v>
      </c>
      <c r="N133" s="3">
        <v>4</v>
      </c>
      <c r="O133" s="3">
        <v>239</v>
      </c>
      <c r="P133" s="3">
        <v>2</v>
      </c>
      <c r="Q133" s="4">
        <v>11081.5692220573</v>
      </c>
      <c r="R133" s="3">
        <v>2</v>
      </c>
      <c r="S133" s="3">
        <v>56</v>
      </c>
    </row>
    <row r="134" spans="1:19">
      <c r="A134" s="1" t="s">
        <v>184</v>
      </c>
      <c r="B134" s="2">
        <v>4</v>
      </c>
      <c r="C134" s="5" t="s">
        <v>65</v>
      </c>
      <c r="D134" s="5" t="s">
        <v>129</v>
      </c>
      <c r="E134" s="5" t="s">
        <v>63</v>
      </c>
      <c r="F134" s="5">
        <v>-0.42149999999999999</v>
      </c>
      <c r="G134" s="3">
        <v>5</v>
      </c>
      <c r="H134" s="3">
        <v>530</v>
      </c>
      <c r="I134" s="4">
        <v>0.39777656149109603</v>
      </c>
      <c r="J134" s="4">
        <v>0.1490447870104</v>
      </c>
      <c r="K134" s="4">
        <v>0.26810928253586802</v>
      </c>
      <c r="L134" s="3">
        <v>83</v>
      </c>
      <c r="M134" s="3">
        <v>82</v>
      </c>
      <c r="N134" s="3">
        <v>10</v>
      </c>
      <c r="O134" s="3">
        <v>108</v>
      </c>
      <c r="P134" s="3">
        <v>5</v>
      </c>
      <c r="Q134" s="4">
        <v>11178.6019696618</v>
      </c>
      <c r="R134" s="3">
        <v>3</v>
      </c>
      <c r="S134" s="3">
        <v>52</v>
      </c>
    </row>
    <row r="135" spans="1:19">
      <c r="A135" s="1" t="s">
        <v>185</v>
      </c>
      <c r="B135" s="2">
        <v>3</v>
      </c>
      <c r="C135" s="5" t="s">
        <v>65</v>
      </c>
      <c r="D135" s="5" t="s">
        <v>87</v>
      </c>
      <c r="E135" s="5" t="s">
        <v>66</v>
      </c>
      <c r="F135" s="5">
        <v>0.86250000000000004</v>
      </c>
      <c r="G135" s="3">
        <v>3</v>
      </c>
      <c r="H135" s="3">
        <v>162</v>
      </c>
      <c r="I135" s="4">
        <v>0.15312171873140301</v>
      </c>
      <c r="J135" s="4">
        <v>0.36982802141690502</v>
      </c>
      <c r="K135" s="4">
        <v>0.25302916447410101</v>
      </c>
      <c r="L135" s="3">
        <v>377</v>
      </c>
      <c r="M135" s="3">
        <v>376</v>
      </c>
      <c r="N135" s="3">
        <v>6</v>
      </c>
      <c r="O135" s="3">
        <v>112</v>
      </c>
      <c r="P135" s="3">
        <v>3</v>
      </c>
      <c r="Q135" s="4">
        <v>10546.015999019701</v>
      </c>
      <c r="R135" s="3">
        <v>2</v>
      </c>
      <c r="S135" s="3">
        <v>1</v>
      </c>
    </row>
    <row r="136" spans="1:19">
      <c r="A136" s="1" t="s">
        <v>186</v>
      </c>
      <c r="B136" s="2">
        <v>3</v>
      </c>
      <c r="C136" s="5" t="s">
        <v>61</v>
      </c>
      <c r="D136" s="5" t="s">
        <v>87</v>
      </c>
      <c r="E136" s="5" t="s">
        <v>124</v>
      </c>
      <c r="F136" s="5">
        <v>-3.8699999999999998E-2</v>
      </c>
      <c r="G136" s="3">
        <v>1</v>
      </c>
      <c r="H136" s="3">
        <v>465</v>
      </c>
      <c r="I136" s="4">
        <v>0.838293085967032</v>
      </c>
      <c r="J136" s="4">
        <v>0.39311890819109102</v>
      </c>
      <c r="K136" s="4">
        <v>0.41933019691500001</v>
      </c>
      <c r="L136" s="3">
        <v>292</v>
      </c>
      <c r="M136" s="3">
        <v>291</v>
      </c>
      <c r="N136" s="3">
        <v>2</v>
      </c>
      <c r="O136" s="3">
        <v>255</v>
      </c>
      <c r="P136" s="3">
        <v>1</v>
      </c>
      <c r="Q136" s="4">
        <v>3020.6915798312998</v>
      </c>
      <c r="R136" s="3">
        <v>2</v>
      </c>
      <c r="S136" s="3">
        <v>64</v>
      </c>
    </row>
    <row r="137" spans="1:19">
      <c r="A137" s="1" t="s">
        <v>187</v>
      </c>
      <c r="B137" s="2">
        <v>5</v>
      </c>
      <c r="C137" s="5" t="s">
        <v>70</v>
      </c>
      <c r="D137" s="5" t="s">
        <v>87</v>
      </c>
      <c r="E137" s="5" t="s">
        <v>124</v>
      </c>
      <c r="F137" s="5">
        <v>0.15310000000000001</v>
      </c>
      <c r="G137" s="3">
        <v>1</v>
      </c>
      <c r="H137" s="3">
        <v>406</v>
      </c>
      <c r="I137" s="4">
        <v>0.53929958434384595</v>
      </c>
      <c r="J137" s="4">
        <v>0.59999853043962403</v>
      </c>
      <c r="K137" s="4">
        <v>9.0966710888982394E-2</v>
      </c>
      <c r="L137" s="3">
        <v>262</v>
      </c>
      <c r="M137" s="3">
        <v>261</v>
      </c>
      <c r="N137" s="3">
        <v>2</v>
      </c>
      <c r="O137" s="3">
        <v>115</v>
      </c>
      <c r="P137" s="3">
        <v>1</v>
      </c>
      <c r="Q137" s="4">
        <v>2153.58269761157</v>
      </c>
      <c r="R137" s="3">
        <v>2</v>
      </c>
      <c r="S137" s="3">
        <v>3</v>
      </c>
    </row>
    <row r="138" spans="1:19">
      <c r="A138" s="1" t="s">
        <v>188</v>
      </c>
      <c r="B138" s="2">
        <v>5</v>
      </c>
      <c r="C138" s="5" t="s">
        <v>65</v>
      </c>
      <c r="D138" s="5" t="s">
        <v>87</v>
      </c>
      <c r="E138" s="5" t="s">
        <v>66</v>
      </c>
      <c r="F138" s="5">
        <v>0.31819999999999998</v>
      </c>
      <c r="G138" s="3">
        <v>1</v>
      </c>
      <c r="H138" s="3">
        <v>687</v>
      </c>
      <c r="I138" s="4">
        <v>0.14994832641222</v>
      </c>
      <c r="J138" s="4">
        <v>0.57278100796152598</v>
      </c>
      <c r="K138" s="4">
        <v>0.427497098876996</v>
      </c>
      <c r="L138" s="3">
        <v>916</v>
      </c>
      <c r="M138" s="3">
        <v>915</v>
      </c>
      <c r="N138" s="3">
        <v>2</v>
      </c>
      <c r="O138" s="3">
        <v>155</v>
      </c>
      <c r="P138" s="3">
        <v>1</v>
      </c>
      <c r="Q138" s="4">
        <v>5064.2021686161297</v>
      </c>
      <c r="R138" s="3">
        <v>1</v>
      </c>
      <c r="S138" s="3">
        <v>67</v>
      </c>
    </row>
    <row r="139" spans="1:19">
      <c r="A139" s="1" t="s">
        <v>189</v>
      </c>
      <c r="B139" s="2">
        <v>1</v>
      </c>
      <c r="C139" s="5" t="s">
        <v>61</v>
      </c>
      <c r="D139" s="5" t="s">
        <v>62</v>
      </c>
      <c r="E139" s="5" t="s">
        <v>63</v>
      </c>
      <c r="F139" s="5">
        <v>-0.36120000000000002</v>
      </c>
      <c r="G139" s="3">
        <v>2</v>
      </c>
      <c r="H139" s="3">
        <v>252</v>
      </c>
      <c r="I139" s="4">
        <v>9.0084629959275603E-2</v>
      </c>
      <c r="J139" s="4">
        <v>0.52905792920901096</v>
      </c>
      <c r="K139" s="4">
        <v>0.41785244322756099</v>
      </c>
      <c r="L139" s="3">
        <v>462</v>
      </c>
      <c r="M139" s="3">
        <v>461</v>
      </c>
      <c r="N139" s="3">
        <v>4</v>
      </c>
      <c r="O139" s="3">
        <v>72</v>
      </c>
      <c r="P139" s="3">
        <v>2</v>
      </c>
      <c r="Q139" s="4">
        <v>371.62063669345901</v>
      </c>
      <c r="R139" s="3">
        <v>2</v>
      </c>
      <c r="S139" s="3">
        <v>97</v>
      </c>
    </row>
    <row r="140" spans="1:19">
      <c r="A140" s="1" t="s">
        <v>190</v>
      </c>
      <c r="B140" s="2">
        <v>2</v>
      </c>
      <c r="C140" s="5" t="s">
        <v>65</v>
      </c>
      <c r="D140" s="5" t="s">
        <v>191</v>
      </c>
      <c r="E140" s="5" t="s">
        <v>63</v>
      </c>
      <c r="F140" s="5">
        <v>0.31819999999999998</v>
      </c>
      <c r="G140" s="3">
        <v>4</v>
      </c>
      <c r="H140" s="3">
        <v>39</v>
      </c>
      <c r="I140" s="4">
        <v>0.32030444889620302</v>
      </c>
      <c r="J140" s="4">
        <v>0.99881096622001597</v>
      </c>
      <c r="K140" s="4">
        <v>0.38690452486458099</v>
      </c>
      <c r="L140" s="3">
        <v>622</v>
      </c>
      <c r="M140" s="3">
        <v>621</v>
      </c>
      <c r="N140" s="3">
        <v>8</v>
      </c>
      <c r="O140" s="3">
        <v>76</v>
      </c>
      <c r="P140" s="3">
        <v>4</v>
      </c>
      <c r="Q140" s="4">
        <v>9762.5022401502993</v>
      </c>
      <c r="R140" s="3">
        <v>2</v>
      </c>
      <c r="S140" s="3">
        <v>106</v>
      </c>
    </row>
    <row r="141" spans="1:19">
      <c r="A141" s="1" t="s">
        <v>192</v>
      </c>
      <c r="B141" s="2">
        <v>4</v>
      </c>
      <c r="C141" s="5" t="s">
        <v>65</v>
      </c>
      <c r="D141" s="5" t="s">
        <v>129</v>
      </c>
      <c r="E141" s="5" t="s">
        <v>66</v>
      </c>
      <c r="F141" s="5">
        <v>0.64859999999999995</v>
      </c>
      <c r="G141" s="3">
        <v>4</v>
      </c>
      <c r="H141" s="3">
        <v>223</v>
      </c>
      <c r="I141" s="4">
        <v>0.34172208036110602</v>
      </c>
      <c r="J141" s="4">
        <v>0.27734776925946802</v>
      </c>
      <c r="K141" s="4">
        <v>0.178803300804524</v>
      </c>
      <c r="L141" s="3">
        <v>549</v>
      </c>
      <c r="M141" s="3">
        <v>548</v>
      </c>
      <c r="N141" s="3">
        <v>8</v>
      </c>
      <c r="O141" s="3">
        <v>190</v>
      </c>
      <c r="P141" s="3">
        <v>4</v>
      </c>
      <c r="Q141" s="4">
        <v>13417.9443569783</v>
      </c>
      <c r="R141" s="3">
        <v>3</v>
      </c>
      <c r="S141" s="3">
        <v>35</v>
      </c>
    </row>
    <row r="142" spans="1:19">
      <c r="A142" s="1" t="s">
        <v>193</v>
      </c>
      <c r="B142" s="2">
        <v>1</v>
      </c>
      <c r="C142" s="5" t="s">
        <v>65</v>
      </c>
      <c r="D142" s="5" t="s">
        <v>129</v>
      </c>
      <c r="E142" s="5" t="s">
        <v>63</v>
      </c>
      <c r="F142" s="5">
        <v>0.31819999999999998</v>
      </c>
      <c r="G142" s="3">
        <v>1</v>
      </c>
      <c r="H142" s="3">
        <v>644</v>
      </c>
      <c r="I142" s="4">
        <v>0.19344416587803401</v>
      </c>
      <c r="J142" s="4">
        <v>0.36594815769002598</v>
      </c>
      <c r="K142" s="4">
        <v>0.21465769552122099</v>
      </c>
      <c r="L142" s="3">
        <v>80</v>
      </c>
      <c r="M142" s="3">
        <v>79</v>
      </c>
      <c r="N142" s="3">
        <v>2</v>
      </c>
      <c r="O142" s="3">
        <v>91</v>
      </c>
      <c r="P142" s="3">
        <v>1</v>
      </c>
      <c r="Q142" s="4">
        <v>5935.9898506191603</v>
      </c>
      <c r="R142" s="3">
        <v>2</v>
      </c>
      <c r="S142" s="3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3D52-1F66-4910-BC67-A2FF6177A5D3}">
  <dimension ref="A1:K49"/>
  <sheetViews>
    <sheetView topLeftCell="A4" workbookViewId="0">
      <selection activeCell="N24" sqref="N24"/>
    </sheetView>
  </sheetViews>
  <sheetFormatPr defaultRowHeight="14.25"/>
  <cols>
    <col min="1" max="16384" width="9.06640625" style="8"/>
  </cols>
  <sheetData>
    <row r="1" spans="1:4">
      <c r="A1" s="11"/>
      <c r="B1" s="23" t="s">
        <v>254</v>
      </c>
      <c r="C1" s="23"/>
      <c r="D1" s="23"/>
    </row>
    <row r="2" spans="1:4">
      <c r="A2" s="11"/>
      <c r="B2" s="20" t="s">
        <v>255</v>
      </c>
      <c r="C2" s="20" t="s">
        <v>256</v>
      </c>
      <c r="D2" s="20" t="s">
        <v>257</v>
      </c>
    </row>
    <row r="3" spans="1:4">
      <c r="A3" s="11" t="s">
        <v>258</v>
      </c>
      <c r="B3" s="20">
        <v>0.1111111111111111</v>
      </c>
      <c r="C3" s="11">
        <v>0.38456248994147862</v>
      </c>
      <c r="D3" s="11">
        <v>0.88888888888888884</v>
      </c>
    </row>
    <row r="4" spans="1:4">
      <c r="A4" s="11" t="s">
        <v>259</v>
      </c>
      <c r="B4" s="11">
        <v>0.28125749221644281</v>
      </c>
      <c r="C4" s="11">
        <v>0.28863532372454814</v>
      </c>
      <c r="D4" s="11">
        <v>0.33257176177837683</v>
      </c>
    </row>
    <row r="5" spans="1:4">
      <c r="A5" s="11" t="s">
        <v>247</v>
      </c>
      <c r="B5" s="11">
        <v>0.16862560054907347</v>
      </c>
      <c r="C5" s="11">
        <v>0.21428571428571427</v>
      </c>
      <c r="D5" s="11">
        <v>0.54273907572637847</v>
      </c>
    </row>
    <row r="6" spans="1:4">
      <c r="A6" s="11" t="s">
        <v>248</v>
      </c>
      <c r="B6" s="11">
        <v>0.2857142857142857</v>
      </c>
      <c r="C6" s="11">
        <v>0</v>
      </c>
      <c r="D6" s="11">
        <v>0.3571428571428571</v>
      </c>
    </row>
    <row r="7" spans="1:4">
      <c r="A7" s="11" t="s">
        <v>221</v>
      </c>
      <c r="B7" s="11">
        <v>0.94799999999999995</v>
      </c>
      <c r="C7" s="11">
        <v>0</v>
      </c>
      <c r="D7" s="11">
        <v>5.1999999999999998E-2</v>
      </c>
    </row>
    <row r="8" spans="1:4">
      <c r="A8" s="11" t="s">
        <v>222</v>
      </c>
      <c r="B8" s="11">
        <v>0.96399999999999997</v>
      </c>
      <c r="C8" s="11">
        <v>0</v>
      </c>
      <c r="D8" s="11">
        <v>3.5999999999999997E-2</v>
      </c>
    </row>
    <row r="9" spans="1:4">
      <c r="A9" s="11"/>
      <c r="B9" s="23" t="s">
        <v>260</v>
      </c>
      <c r="C9" s="23"/>
      <c r="D9" s="23"/>
    </row>
    <row r="10" spans="1:4">
      <c r="A10" s="11"/>
      <c r="B10" s="20" t="s">
        <v>255</v>
      </c>
      <c r="C10" s="20" t="s">
        <v>256</v>
      </c>
      <c r="D10" s="20" t="s">
        <v>257</v>
      </c>
    </row>
    <row r="11" spans="1:4">
      <c r="A11" s="11" t="s">
        <v>258</v>
      </c>
      <c r="B11" s="20">
        <v>0.75</v>
      </c>
      <c r="C11" s="11">
        <v>0.25</v>
      </c>
      <c r="D11" s="11">
        <v>0</v>
      </c>
    </row>
    <row r="12" spans="1:4">
      <c r="A12" s="11" t="s">
        <v>259</v>
      </c>
      <c r="B12" s="11">
        <v>0.43181565512505993</v>
      </c>
      <c r="C12" s="11">
        <v>0.286300815904318</v>
      </c>
      <c r="D12" s="11">
        <v>0.27244956670647114</v>
      </c>
    </row>
    <row r="13" spans="1:4">
      <c r="A13" s="11" t="s">
        <v>261</v>
      </c>
      <c r="B13" s="11">
        <v>0.43174603174603177</v>
      </c>
      <c r="C13" s="11">
        <v>0.17301587301587298</v>
      </c>
      <c r="D13" s="11">
        <v>0.39523809523809522</v>
      </c>
    </row>
    <row r="14" spans="1:4">
      <c r="A14" s="11" t="s">
        <v>262</v>
      </c>
      <c r="B14" s="11">
        <v>0.4</v>
      </c>
      <c r="C14" s="11">
        <v>0.22500000000000001</v>
      </c>
      <c r="D14" s="11">
        <v>0.375</v>
      </c>
    </row>
    <row r="15" spans="1:4">
      <c r="A15" s="11" t="s">
        <v>263</v>
      </c>
      <c r="B15" s="11">
        <v>0.5</v>
      </c>
      <c r="C15" s="11">
        <v>0</v>
      </c>
      <c r="D15" s="11">
        <v>0.5</v>
      </c>
    </row>
    <row r="16" spans="1:4">
      <c r="A16" s="11" t="s">
        <v>222</v>
      </c>
      <c r="B16" s="11">
        <v>0.94</v>
      </c>
      <c r="C16" s="11">
        <v>0</v>
      </c>
      <c r="D16" s="11">
        <v>0.06</v>
      </c>
    </row>
    <row r="17" spans="1:11">
      <c r="A17" s="11"/>
      <c r="B17" s="24" t="s">
        <v>264</v>
      </c>
      <c r="C17" s="24"/>
      <c r="D17" s="24"/>
    </row>
    <row r="18" spans="1:11">
      <c r="A18" s="11"/>
      <c r="B18" s="20" t="s">
        <v>255</v>
      </c>
      <c r="C18" s="20" t="s">
        <v>256</v>
      </c>
      <c r="D18" s="20" t="s">
        <v>257</v>
      </c>
    </row>
    <row r="19" spans="1:11">
      <c r="A19" s="11" t="s">
        <v>258</v>
      </c>
      <c r="B19" s="20">
        <v>0.1111111111111111</v>
      </c>
      <c r="C19" s="11">
        <v>0.22222222222222221</v>
      </c>
      <c r="D19" s="11">
        <v>0.66666666666666663</v>
      </c>
    </row>
    <row r="20" spans="1:11">
      <c r="A20" s="11" t="s">
        <v>259</v>
      </c>
      <c r="B20" s="11">
        <v>0.20118358772058237</v>
      </c>
      <c r="C20" s="11">
        <v>0.42506564684291609</v>
      </c>
      <c r="D20" s="11">
        <v>0.37375076543650149</v>
      </c>
    </row>
    <row r="21" spans="1:11">
      <c r="A21" s="11" t="s">
        <v>261</v>
      </c>
      <c r="B21" s="11">
        <v>0.36895161290322581</v>
      </c>
      <c r="C21" s="11">
        <v>0.23790322580645162</v>
      </c>
      <c r="D21" s="11">
        <v>0.38508064516129031</v>
      </c>
    </row>
    <row r="22" spans="1:11">
      <c r="A22" s="11" t="s">
        <v>262</v>
      </c>
      <c r="B22" s="20">
        <v>0.92800000000000005</v>
      </c>
      <c r="C22" s="20">
        <v>0</v>
      </c>
      <c r="D22" s="20">
        <v>7.1999999999999995E-2</v>
      </c>
    </row>
    <row r="23" spans="1:11">
      <c r="A23" s="11" t="s">
        <v>263</v>
      </c>
      <c r="B23" s="20">
        <v>6.8000000000000005E-2</v>
      </c>
      <c r="C23" s="20">
        <v>0.93200000000000005</v>
      </c>
      <c r="D23" s="20">
        <v>0</v>
      </c>
    </row>
    <row r="29" spans="1:11">
      <c r="B29" s="8">
        <v>8</v>
      </c>
      <c r="C29" s="8">
        <v>9</v>
      </c>
      <c r="D29" s="8">
        <v>10</v>
      </c>
      <c r="E29" s="8">
        <v>11</v>
      </c>
      <c r="F29" s="8">
        <v>13</v>
      </c>
      <c r="G29" s="8">
        <v>18</v>
      </c>
      <c r="H29" s="8">
        <v>20</v>
      </c>
      <c r="I29" s="8">
        <v>21</v>
      </c>
      <c r="J29" s="8">
        <v>22</v>
      </c>
      <c r="K29" s="11"/>
    </row>
    <row r="30" spans="1:11">
      <c r="B30" s="11">
        <v>0</v>
      </c>
      <c r="C30" s="11">
        <v>1</v>
      </c>
      <c r="D30" s="20">
        <v>0</v>
      </c>
      <c r="E30" s="1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0</v>
      </c>
      <c r="K30" s="11">
        <f>AVERAGE(B30:J30)</f>
        <v>0.66666666666666663</v>
      </c>
    </row>
    <row r="31" spans="1:11">
      <c r="B31" s="11">
        <f>15/(13+18+15)*100%</f>
        <v>0.32608695652173914</v>
      </c>
      <c r="C31" s="11">
        <f>5/11</f>
        <v>0.45454545454545453</v>
      </c>
      <c r="D31" s="11">
        <f>4/7</f>
        <v>0.5714285714285714</v>
      </c>
      <c r="E31" s="20">
        <f>2/4</f>
        <v>0.5</v>
      </c>
      <c r="F31" s="11">
        <f>59/171</f>
        <v>0.34502923976608185</v>
      </c>
      <c r="G31" s="21">
        <f>4/6</f>
        <v>0.66666666666666663</v>
      </c>
      <c r="H31" s="21">
        <f>2/4</f>
        <v>0.5</v>
      </c>
      <c r="I31" s="21">
        <v>0</v>
      </c>
      <c r="J31" s="21">
        <v>0</v>
      </c>
      <c r="K31" s="11">
        <f t="shared" ref="K31:K34" si="0">AVERAGE(B31:J31)</f>
        <v>0.37375076543650149</v>
      </c>
    </row>
    <row r="32" spans="1:11">
      <c r="B32" s="11">
        <f>1/(1+2+1)*100%</f>
        <v>0.25</v>
      </c>
      <c r="E32" s="11">
        <v>1</v>
      </c>
      <c r="F32" s="11">
        <f>9/31</f>
        <v>0.29032258064516131</v>
      </c>
      <c r="I32" s="21">
        <v>0</v>
      </c>
      <c r="K32" s="11">
        <f t="shared" si="0"/>
        <v>0.38508064516129031</v>
      </c>
    </row>
    <row r="33" spans="2:11">
      <c r="B33" s="11"/>
      <c r="F33" s="11">
        <v>0</v>
      </c>
      <c r="K33" s="11">
        <f t="shared" si="0"/>
        <v>0</v>
      </c>
    </row>
    <row r="34" spans="2:11">
      <c r="F34" s="11">
        <v>0</v>
      </c>
      <c r="K34" s="11">
        <f t="shared" si="0"/>
        <v>0</v>
      </c>
    </row>
    <row r="36" spans="2:11">
      <c r="K36" s="11"/>
    </row>
    <row r="37" spans="2:11">
      <c r="B37" s="11">
        <v>0</v>
      </c>
      <c r="C37" s="11">
        <v>0</v>
      </c>
      <c r="D37" s="11">
        <v>1</v>
      </c>
      <c r="E37" s="1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1</v>
      </c>
      <c r="K37" s="11">
        <f>AVERAGE(B37:J37)</f>
        <v>0.22222222222222221</v>
      </c>
    </row>
    <row r="38" spans="2:11">
      <c r="B38" s="11">
        <f>18/(13+18+15)*100%</f>
        <v>0.39130434782608697</v>
      </c>
      <c r="C38" s="11">
        <f>5/11</f>
        <v>0.45454545454545453</v>
      </c>
      <c r="D38" s="11">
        <f>3/7</f>
        <v>0.42857142857142855</v>
      </c>
      <c r="E38" s="20">
        <f>1/4</f>
        <v>0.25</v>
      </c>
      <c r="F38" s="11">
        <f>80/171</f>
        <v>0.46783625730994149</v>
      </c>
      <c r="G38" s="21">
        <f>2/6</f>
        <v>0.33333333333333331</v>
      </c>
      <c r="H38" s="21">
        <f>2/4</f>
        <v>0.5</v>
      </c>
      <c r="I38" s="21">
        <v>0</v>
      </c>
      <c r="J38" s="21">
        <v>1</v>
      </c>
      <c r="K38" s="11">
        <f t="shared" ref="K38:K41" si="1">AVERAGE(B38:J38)</f>
        <v>0.42506564684291609</v>
      </c>
    </row>
    <row r="39" spans="2:11">
      <c r="B39" s="11">
        <f>2/(1+2+1)*100%</f>
        <v>0.5</v>
      </c>
      <c r="E39" s="11">
        <v>0</v>
      </c>
      <c r="F39" s="11">
        <f>14/31</f>
        <v>0.45161290322580644</v>
      </c>
      <c r="I39" s="21">
        <v>0</v>
      </c>
      <c r="K39" s="11">
        <f t="shared" si="1"/>
        <v>0.23790322580645162</v>
      </c>
    </row>
    <row r="40" spans="2:11">
      <c r="F40" s="11">
        <v>0</v>
      </c>
      <c r="K40" s="11">
        <f t="shared" si="1"/>
        <v>0</v>
      </c>
    </row>
    <row r="41" spans="2:11">
      <c r="F41" s="11">
        <v>1</v>
      </c>
      <c r="K41" s="11">
        <f t="shared" si="1"/>
        <v>1</v>
      </c>
    </row>
    <row r="43" spans="2:11">
      <c r="K43" s="11"/>
    </row>
    <row r="44" spans="2:11">
      <c r="B44" s="20">
        <v>1</v>
      </c>
      <c r="C44" s="20">
        <v>0</v>
      </c>
      <c r="D44" s="20">
        <v>0</v>
      </c>
      <c r="E44" s="1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11">
        <f>AVERAGE(B44:J44)</f>
        <v>0.1111111111111111</v>
      </c>
    </row>
    <row r="45" spans="2:11">
      <c r="B45" s="11">
        <f>13/(13+18+15)*100%</f>
        <v>0.28260869565217389</v>
      </c>
      <c r="C45" s="11">
        <f>1/11</f>
        <v>9.0909090909090912E-2</v>
      </c>
      <c r="D45" s="11">
        <f>0/7</f>
        <v>0</v>
      </c>
      <c r="E45" s="20">
        <f>1/4</f>
        <v>0.25</v>
      </c>
      <c r="F45" s="11">
        <f>32/171</f>
        <v>0.1871345029239766</v>
      </c>
      <c r="G45" s="21">
        <v>0</v>
      </c>
      <c r="H45" s="21">
        <v>0</v>
      </c>
      <c r="I45" s="21">
        <v>1</v>
      </c>
      <c r="J45" s="21">
        <v>0</v>
      </c>
      <c r="K45" s="11">
        <f t="shared" ref="K45:K48" si="2">AVERAGE(B45:J45)</f>
        <v>0.20118358772058237</v>
      </c>
    </row>
    <row r="46" spans="2:11">
      <c r="B46" s="11">
        <f>1/(1+2+1)*100%</f>
        <v>0.25</v>
      </c>
      <c r="E46" s="11">
        <v>0</v>
      </c>
      <c r="F46" s="11">
        <f>7/31</f>
        <v>0.22580645161290322</v>
      </c>
      <c r="I46" s="21">
        <v>1</v>
      </c>
      <c r="K46" s="11">
        <f t="shared" si="2"/>
        <v>0.36895161290322581</v>
      </c>
    </row>
    <row r="47" spans="2:11">
      <c r="F47" s="11">
        <v>1</v>
      </c>
      <c r="H47" s="11"/>
      <c r="K47" s="11">
        <f t="shared" si="2"/>
        <v>1</v>
      </c>
    </row>
    <row r="48" spans="2:11">
      <c r="F48" s="11">
        <v>0</v>
      </c>
      <c r="H48" s="11"/>
      <c r="K48" s="11">
        <f t="shared" si="2"/>
        <v>0</v>
      </c>
    </row>
    <row r="49" spans="6:11">
      <c r="F49" s="11"/>
      <c r="K49" s="11"/>
    </row>
  </sheetData>
  <mergeCells count="3">
    <mergeCell ref="B1:D1"/>
    <mergeCell ref="B9:D9"/>
    <mergeCell ref="B17:D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A619-32DF-4137-B99F-214D85BBCCF1}">
  <dimension ref="A1:O18"/>
  <sheetViews>
    <sheetView workbookViewId="0">
      <selection activeCell="N13" sqref="N13"/>
    </sheetView>
  </sheetViews>
  <sheetFormatPr defaultRowHeight="14.25"/>
  <cols>
    <col min="1" max="16384" width="9.06640625" style="8"/>
  </cols>
  <sheetData>
    <row r="1" spans="1:15">
      <c r="B1" s="17" t="s">
        <v>265</v>
      </c>
      <c r="C1" s="17" t="s">
        <v>266</v>
      </c>
      <c r="D1" s="17" t="s">
        <v>267</v>
      </c>
      <c r="E1" s="8" t="s">
        <v>268</v>
      </c>
    </row>
    <row r="2" spans="1:15">
      <c r="A2" s="8" t="s">
        <v>269</v>
      </c>
      <c r="B2" s="8">
        <v>0.56279999999999997</v>
      </c>
      <c r="C2" s="8">
        <v>0.2779666666666667</v>
      </c>
      <c r="D2" s="8">
        <v>0.23304999999999998</v>
      </c>
      <c r="E2" s="8">
        <v>0.34549999999999997</v>
      </c>
    </row>
    <row r="3" spans="1:15">
      <c r="A3" s="8" t="s">
        <v>270</v>
      </c>
      <c r="B3" s="8">
        <v>0.10882552631578947</v>
      </c>
      <c r="C3" s="8">
        <v>0.24536190476190475</v>
      </c>
      <c r="D3" s="8">
        <v>6.0934208650036611E-3</v>
      </c>
      <c r="E3" s="8">
        <v>-0.10678888888888889</v>
      </c>
    </row>
    <row r="4" spans="1:15">
      <c r="A4" s="8" t="s">
        <v>271</v>
      </c>
      <c r="D4" s="8">
        <v>1.0261709783638922E-2</v>
      </c>
      <c r="E4" s="8">
        <v>-0.14084999999999998</v>
      </c>
    </row>
    <row r="5" spans="1:15">
      <c r="A5" s="8" t="s">
        <v>248</v>
      </c>
      <c r="D5" s="8">
        <v>-8.1834999999999991E-2</v>
      </c>
    </row>
    <row r="6" spans="1:15">
      <c r="A6" s="8" t="s">
        <v>221</v>
      </c>
      <c r="D6" s="8">
        <v>-0.20211250000000003</v>
      </c>
    </row>
    <row r="7" spans="1:15">
      <c r="A7" s="8" t="s">
        <v>222</v>
      </c>
      <c r="D7" s="8">
        <v>0.19835</v>
      </c>
    </row>
    <row r="13" spans="1:15">
      <c r="B13" s="17"/>
      <c r="C13" s="18"/>
      <c r="D13" s="18"/>
      <c r="E13" s="18"/>
      <c r="F13" s="18"/>
      <c r="G13" s="18"/>
      <c r="H13" s="18"/>
      <c r="I13" s="19"/>
      <c r="J13" s="19"/>
      <c r="K13" s="19"/>
      <c r="L13" s="19"/>
      <c r="M13" s="19"/>
      <c r="N13" s="19"/>
      <c r="O13" s="19"/>
    </row>
    <row r="17" spans="10:10">
      <c r="J17" s="9"/>
    </row>
    <row r="18" spans="10:10">
      <c r="J18" s="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5E0E-2804-48FD-834B-C084F2FED57C}">
  <dimension ref="A1:P46"/>
  <sheetViews>
    <sheetView tabSelected="1" workbookViewId="0">
      <selection activeCell="M25" sqref="M25"/>
    </sheetView>
  </sheetViews>
  <sheetFormatPr defaultRowHeight="14.25"/>
  <cols>
    <col min="1" max="16384" width="9.06640625" style="8"/>
  </cols>
  <sheetData>
    <row r="1" spans="1:4">
      <c r="A1" s="11"/>
      <c r="B1" s="23" t="s">
        <v>272</v>
      </c>
      <c r="C1" s="23"/>
      <c r="D1" s="23"/>
    </row>
    <row r="2" spans="1:4">
      <c r="A2" s="11"/>
      <c r="B2" s="20" t="s">
        <v>273</v>
      </c>
      <c r="C2" s="20" t="s">
        <v>274</v>
      </c>
      <c r="D2" s="20" t="s">
        <v>275</v>
      </c>
    </row>
    <row r="3" spans="1:4">
      <c r="A3" s="11" t="s">
        <v>258</v>
      </c>
      <c r="B3" s="20">
        <v>0</v>
      </c>
      <c r="C3" s="11">
        <v>0</v>
      </c>
      <c r="D3" s="20">
        <v>1</v>
      </c>
    </row>
    <row r="4" spans="1:4">
      <c r="A4" s="11" t="s">
        <v>259</v>
      </c>
      <c r="B4" s="11">
        <v>0.17703349282296649</v>
      </c>
      <c r="C4" s="11">
        <v>0.38516746411483249</v>
      </c>
      <c r="D4" s="11">
        <v>0.43779904306220097</v>
      </c>
    </row>
    <row r="5" spans="1:4">
      <c r="A5" s="11"/>
      <c r="B5" s="23" t="s">
        <v>50</v>
      </c>
      <c r="C5" s="23"/>
      <c r="D5" s="23"/>
    </row>
    <row r="6" spans="1:4">
      <c r="A6" s="11"/>
      <c r="B6" s="20" t="s">
        <v>273</v>
      </c>
      <c r="C6" s="20" t="s">
        <v>274</v>
      </c>
      <c r="D6" s="20" t="s">
        <v>275</v>
      </c>
    </row>
    <row r="7" spans="1:4">
      <c r="A7" s="11" t="s">
        <v>258</v>
      </c>
      <c r="B7" s="20">
        <v>0</v>
      </c>
      <c r="C7" s="11">
        <v>0.66666666666666663</v>
      </c>
      <c r="D7" s="20">
        <v>0.33333333333333331</v>
      </c>
    </row>
    <row r="8" spans="1:4">
      <c r="A8" s="11" t="s">
        <v>259</v>
      </c>
      <c r="B8" s="11">
        <v>0</v>
      </c>
      <c r="C8" s="11">
        <v>0.58730158730158732</v>
      </c>
      <c r="D8" s="11">
        <v>0.41269841269841273</v>
      </c>
    </row>
    <row r="9" spans="1:4">
      <c r="A9" s="11"/>
      <c r="B9" s="23" t="s">
        <v>276</v>
      </c>
      <c r="C9" s="23"/>
      <c r="D9" s="23"/>
    </row>
    <row r="10" spans="1:4">
      <c r="A10" s="11"/>
      <c r="B10" s="20" t="s">
        <v>273</v>
      </c>
      <c r="C10" s="20" t="s">
        <v>274</v>
      </c>
      <c r="D10" s="20" t="s">
        <v>275</v>
      </c>
    </row>
    <row r="11" spans="1:4">
      <c r="A11" s="11" t="s">
        <v>258</v>
      </c>
      <c r="B11" s="11">
        <v>0.35714285714285715</v>
      </c>
      <c r="C11" s="11">
        <v>7.1428571428571425E-2</v>
      </c>
      <c r="D11" s="11">
        <v>0.5714285714285714</v>
      </c>
    </row>
    <row r="12" spans="1:4">
      <c r="A12" s="11" t="s">
        <v>259</v>
      </c>
      <c r="B12" s="11">
        <v>0.31894038244910961</v>
      </c>
      <c r="C12" s="11">
        <v>0.36782977175302839</v>
      </c>
      <c r="D12" s="11">
        <v>0.30950054911001074</v>
      </c>
    </row>
    <row r="13" spans="1:4">
      <c r="A13" s="11" t="s">
        <v>261</v>
      </c>
      <c r="B13" s="11">
        <v>0.2529816500132217</v>
      </c>
      <c r="C13" s="11">
        <v>0.29113386042006495</v>
      </c>
      <c r="D13" s="11">
        <v>0.45295193824706526</v>
      </c>
    </row>
    <row r="14" spans="1:4">
      <c r="A14" s="11" t="s">
        <v>248</v>
      </c>
      <c r="B14" s="11">
        <v>0.47428571428571431</v>
      </c>
      <c r="C14" s="11">
        <v>0.17571428571428571</v>
      </c>
      <c r="D14" s="11">
        <v>0.29285714285714282</v>
      </c>
    </row>
    <row r="15" spans="1:4">
      <c r="A15" s="11" t="s">
        <v>221</v>
      </c>
      <c r="B15" s="11">
        <v>0.5</v>
      </c>
      <c r="C15" s="11">
        <v>0.25</v>
      </c>
      <c r="D15" s="11">
        <v>0.25</v>
      </c>
    </row>
    <row r="16" spans="1:4">
      <c r="A16" s="11" t="s">
        <v>222</v>
      </c>
      <c r="B16" s="11">
        <v>0.51800000000000002</v>
      </c>
      <c r="C16" s="11">
        <v>0</v>
      </c>
      <c r="D16" s="11">
        <v>0.48199999999999998</v>
      </c>
    </row>
    <row r="17" spans="1:16">
      <c r="A17" s="11"/>
      <c r="B17" s="11"/>
      <c r="C17" s="11"/>
      <c r="D17" s="11"/>
    </row>
    <row r="18" spans="1:16">
      <c r="A18" s="11"/>
      <c r="B18" s="23" t="s">
        <v>268</v>
      </c>
      <c r="C18" s="23"/>
      <c r="D18" s="23"/>
    </row>
    <row r="19" spans="1:16">
      <c r="A19" s="11"/>
      <c r="B19" s="20" t="s">
        <v>273</v>
      </c>
      <c r="C19" s="20" t="s">
        <v>274</v>
      </c>
      <c r="D19" s="20" t="s">
        <v>275</v>
      </c>
    </row>
    <row r="20" spans="1:16">
      <c r="A20" s="11" t="s">
        <v>258</v>
      </c>
      <c r="B20" s="11">
        <v>0</v>
      </c>
      <c r="C20" s="11">
        <v>0</v>
      </c>
      <c r="D20" s="11">
        <v>1</v>
      </c>
    </row>
    <row r="21" spans="1:16">
      <c r="A21" s="11" t="s">
        <v>259</v>
      </c>
      <c r="B21" s="20">
        <v>0.41666666666666669</v>
      </c>
      <c r="C21" s="20">
        <v>0.25</v>
      </c>
      <c r="D21" s="20">
        <v>0.33333333333333331</v>
      </c>
    </row>
    <row r="22" spans="1:16">
      <c r="A22" s="11" t="s">
        <v>261</v>
      </c>
      <c r="B22" s="11">
        <v>0.52600000000000002</v>
      </c>
      <c r="C22" s="11">
        <v>0</v>
      </c>
      <c r="D22" s="11">
        <v>0.47399999999999998</v>
      </c>
    </row>
    <row r="27" spans="1:16">
      <c r="B27" s="11"/>
      <c r="C27" s="11"/>
      <c r="D27" s="11"/>
      <c r="E27" s="11"/>
      <c r="F27" s="11"/>
      <c r="G27" s="11"/>
      <c r="H27" s="11"/>
      <c r="I27" s="21"/>
      <c r="J27" s="21"/>
      <c r="K27" s="21"/>
      <c r="L27" s="21"/>
      <c r="M27" s="21"/>
      <c r="N27" s="21"/>
      <c r="O27" s="21"/>
      <c r="P27" s="11"/>
    </row>
    <row r="28" spans="1:16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21"/>
      <c r="N28" s="21"/>
      <c r="O28" s="21"/>
      <c r="P28" s="11"/>
    </row>
    <row r="29" spans="1:16">
      <c r="B29" s="11"/>
      <c r="C29" s="11"/>
      <c r="D29" s="11"/>
      <c r="E29" s="11"/>
      <c r="G29" s="11"/>
      <c r="H29" s="11"/>
      <c r="I29" s="11"/>
      <c r="J29" s="11"/>
      <c r="K29" s="11"/>
      <c r="M29" s="21"/>
      <c r="O29" s="21"/>
      <c r="P29" s="11"/>
    </row>
    <row r="30" spans="1:16">
      <c r="B30" s="11"/>
      <c r="C30" s="11"/>
      <c r="D30" s="11"/>
      <c r="E30" s="11"/>
      <c r="G30" s="11"/>
      <c r="H30" s="11"/>
      <c r="I30" s="11"/>
      <c r="J30" s="11"/>
      <c r="M30" s="21"/>
      <c r="P30" s="11"/>
    </row>
    <row r="31" spans="1:16">
      <c r="G31" s="11"/>
      <c r="I31" s="11"/>
      <c r="J31" s="11"/>
      <c r="M31" s="21"/>
      <c r="P31" s="11"/>
    </row>
    <row r="32" spans="1:16">
      <c r="B32" s="17"/>
      <c r="C32" s="17"/>
      <c r="D32" s="17"/>
      <c r="E32" s="17"/>
      <c r="I32" s="11"/>
      <c r="M32" s="21"/>
      <c r="P32" s="11"/>
    </row>
    <row r="34" spans="2:16">
      <c r="B34" s="11"/>
      <c r="C34" s="11"/>
      <c r="D34" s="11"/>
      <c r="E34" s="11"/>
      <c r="F34" s="11"/>
      <c r="G34" s="11"/>
      <c r="H34" s="11"/>
      <c r="I34" s="21"/>
      <c r="J34" s="21"/>
      <c r="K34" s="21"/>
      <c r="L34" s="21"/>
      <c r="M34" s="21"/>
      <c r="N34" s="21"/>
      <c r="O34" s="21"/>
      <c r="P34" s="11"/>
    </row>
    <row r="35" spans="2:16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21"/>
      <c r="N35" s="21"/>
      <c r="O35" s="21"/>
      <c r="P35" s="11"/>
    </row>
    <row r="36" spans="2:16">
      <c r="B36" s="11"/>
      <c r="C36" s="11"/>
      <c r="D36" s="11"/>
      <c r="E36" s="11"/>
      <c r="G36" s="11"/>
      <c r="H36" s="11"/>
      <c r="I36" s="11"/>
      <c r="J36" s="11"/>
      <c r="K36" s="11"/>
      <c r="M36" s="21"/>
      <c r="O36" s="21"/>
      <c r="P36" s="11"/>
    </row>
    <row r="37" spans="2:16">
      <c r="B37" s="11"/>
      <c r="G37" s="11"/>
      <c r="I37" s="11"/>
      <c r="J37" s="11"/>
      <c r="M37" s="21"/>
      <c r="P37" s="11"/>
    </row>
    <row r="38" spans="2:16">
      <c r="G38" s="11"/>
      <c r="I38" s="11"/>
      <c r="J38" s="11"/>
      <c r="M38" s="21"/>
      <c r="P38" s="11"/>
    </row>
    <row r="39" spans="2:16">
      <c r="I39" s="11"/>
      <c r="M39" s="21"/>
      <c r="P39" s="11"/>
    </row>
    <row r="41" spans="2:16">
      <c r="B41" s="11"/>
      <c r="C41" s="11"/>
      <c r="D41" s="11"/>
      <c r="E41" s="11"/>
      <c r="F41" s="20"/>
      <c r="G41" s="20"/>
      <c r="H41" s="20"/>
      <c r="I41" s="21"/>
      <c r="J41" s="21"/>
      <c r="K41" s="21"/>
      <c r="L41" s="21"/>
      <c r="M41" s="21"/>
      <c r="N41" s="21"/>
      <c r="O41" s="21"/>
      <c r="P41" s="11"/>
    </row>
    <row r="42" spans="2:16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21"/>
      <c r="N42" s="21"/>
      <c r="O42" s="21"/>
      <c r="P42" s="11"/>
    </row>
    <row r="43" spans="2:16">
      <c r="B43" s="11"/>
      <c r="C43" s="11"/>
      <c r="D43" s="11"/>
      <c r="E43" s="11"/>
      <c r="G43" s="11"/>
      <c r="H43" s="11"/>
      <c r="I43" s="11"/>
      <c r="J43" s="11"/>
      <c r="K43" s="11"/>
      <c r="M43" s="21"/>
      <c r="O43" s="21"/>
      <c r="P43" s="11"/>
    </row>
    <row r="44" spans="2:16">
      <c r="B44" s="11"/>
      <c r="G44" s="11"/>
      <c r="I44" s="11"/>
      <c r="J44" s="11"/>
      <c r="M44" s="21"/>
      <c r="P44" s="11"/>
    </row>
    <row r="45" spans="2:16">
      <c r="G45" s="11"/>
      <c r="I45" s="11"/>
      <c r="J45" s="11"/>
      <c r="M45" s="21"/>
      <c r="P45" s="11"/>
    </row>
    <row r="46" spans="2:16">
      <c r="I46" s="11"/>
      <c r="M46" s="21"/>
      <c r="P46" s="11"/>
    </row>
  </sheetData>
  <mergeCells count="4">
    <mergeCell ref="B1:D1"/>
    <mergeCell ref="B5:D5"/>
    <mergeCell ref="B9:D9"/>
    <mergeCell ref="B18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FA76-F012-4E00-8260-E154AAF60077}">
  <dimension ref="A1:I9"/>
  <sheetViews>
    <sheetView topLeftCell="E7" workbookViewId="0">
      <selection activeCell="Q13" sqref="Q13"/>
    </sheetView>
  </sheetViews>
  <sheetFormatPr defaultRowHeight="14.25"/>
  <cols>
    <col min="1" max="15" width="9.06640625" style="6"/>
    <col min="16" max="16" width="12.19921875" style="6" bestFit="1" customWidth="1"/>
    <col min="17" max="16384" width="9.06640625" style="6"/>
  </cols>
  <sheetData>
    <row r="1" spans="1:9">
      <c r="A1" s="6" t="s">
        <v>194</v>
      </c>
      <c r="B1" s="7">
        <f>22*100/I3</f>
        <v>15.602836879432624</v>
      </c>
      <c r="C1" s="7">
        <f>60*100/I3</f>
        <v>42.553191489361701</v>
      </c>
      <c r="D1" s="7">
        <f>28*100/I3</f>
        <v>19.858156028368793</v>
      </c>
      <c r="E1" s="7">
        <f>10*100/I3</f>
        <v>7.0921985815602833</v>
      </c>
      <c r="F1" s="7">
        <f>21*100/I3</f>
        <v>14.893617021276595</v>
      </c>
    </row>
    <row r="2" spans="1:9">
      <c r="A2" s="6" t="s">
        <v>195</v>
      </c>
      <c r="B2" s="7">
        <f>49*100/I3</f>
        <v>34.751773049645394</v>
      </c>
      <c r="C2" s="7">
        <f>15*100/I3</f>
        <v>10.638297872340425</v>
      </c>
      <c r="D2" s="7">
        <f>77*100/I3</f>
        <v>54.609929078014183</v>
      </c>
      <c r="E2" s="7"/>
      <c r="F2" s="7"/>
    </row>
    <row r="3" spans="1:9">
      <c r="A3" s="6" t="s">
        <v>196</v>
      </c>
      <c r="B3" s="7">
        <f>57*100/I3</f>
        <v>40.425531914893618</v>
      </c>
      <c r="C3" s="7">
        <f>51*100/I3</f>
        <v>36.170212765957444</v>
      </c>
      <c r="D3" s="7">
        <f>33*100/I3</f>
        <v>23.404255319148938</v>
      </c>
      <c r="E3" s="7"/>
      <c r="F3" s="7"/>
      <c r="I3" s="6">
        <v>141</v>
      </c>
    </row>
    <row r="4" spans="1:9">
      <c r="A4" s="6" t="s">
        <v>197</v>
      </c>
      <c r="B4" s="7">
        <f>41*100/I3</f>
        <v>29.078014184397162</v>
      </c>
      <c r="C4" s="7">
        <f>13*100/I3</f>
        <v>9.2198581560283692</v>
      </c>
      <c r="D4" s="7">
        <f>83*100/I3</f>
        <v>58.865248226950357</v>
      </c>
      <c r="E4" s="7">
        <f>4*100/I3</f>
        <v>2.8368794326241136</v>
      </c>
    </row>
    <row r="5" spans="1:9">
      <c r="B5" s="7"/>
      <c r="C5" s="7"/>
      <c r="D5" s="7"/>
      <c r="E5" s="7"/>
      <c r="F5" s="7"/>
    </row>
    <row r="6" spans="1:9">
      <c r="A6" s="6" t="s">
        <v>198</v>
      </c>
      <c r="B6" s="7" t="s">
        <v>199</v>
      </c>
      <c r="C6" s="7" t="s">
        <v>200</v>
      </c>
      <c r="D6" s="7" t="s">
        <v>201</v>
      </c>
      <c r="E6" s="7" t="s">
        <v>202</v>
      </c>
      <c r="F6" s="7" t="s">
        <v>203</v>
      </c>
    </row>
    <row r="7" spans="1:9">
      <c r="A7" s="6" t="s">
        <v>204</v>
      </c>
      <c r="B7" s="7" t="s">
        <v>205</v>
      </c>
      <c r="C7" s="7" t="s">
        <v>206</v>
      </c>
      <c r="D7" s="7" t="s">
        <v>207</v>
      </c>
      <c r="E7" s="7"/>
      <c r="F7" s="7"/>
    </row>
    <row r="8" spans="1:9">
      <c r="A8" s="6" t="s">
        <v>196</v>
      </c>
      <c r="B8" s="7" t="s">
        <v>208</v>
      </c>
      <c r="C8" s="7" t="s">
        <v>209</v>
      </c>
      <c r="D8" s="7" t="s">
        <v>210</v>
      </c>
      <c r="E8" s="7" t="s">
        <v>211</v>
      </c>
      <c r="F8" s="7"/>
    </row>
    <row r="9" spans="1:9">
      <c r="A9" s="6" t="s">
        <v>212</v>
      </c>
      <c r="B9" s="7" t="s">
        <v>213</v>
      </c>
      <c r="C9" s="7" t="s">
        <v>214</v>
      </c>
      <c r="D9" s="7" t="s">
        <v>215</v>
      </c>
      <c r="E9" s="7" t="s">
        <v>216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A3C5-5590-4CC0-B04C-86CFEB0CF2E9}">
  <dimension ref="A1:W10"/>
  <sheetViews>
    <sheetView workbookViewId="0">
      <selection activeCell="D11" sqref="D11"/>
    </sheetView>
  </sheetViews>
  <sheetFormatPr defaultRowHeight="14.25"/>
  <cols>
    <col min="1" max="1" width="9.06640625" style="8"/>
    <col min="2" max="2" width="10.265625" style="8" customWidth="1"/>
    <col min="3" max="3" width="8.6640625" style="8" customWidth="1"/>
    <col min="4" max="4" width="9.3984375" style="8" customWidth="1"/>
    <col min="5" max="6" width="10.06640625" style="8" customWidth="1"/>
    <col min="7" max="7" width="11.33203125" style="8" customWidth="1"/>
    <col min="8" max="16384" width="9.06640625" style="8"/>
  </cols>
  <sheetData>
    <row r="1" spans="1:23">
      <c r="A1" s="8" t="s">
        <v>217</v>
      </c>
      <c r="B1" s="8">
        <v>0.28448636363636398</v>
      </c>
    </row>
    <row r="2" spans="1:23">
      <c r="A2" s="8" t="s">
        <v>218</v>
      </c>
      <c r="B2" s="8">
        <v>3.2667181470939909E-2</v>
      </c>
      <c r="W2" s="9"/>
    </row>
    <row r="3" spans="1:23">
      <c r="A3" s="8" t="s">
        <v>219</v>
      </c>
      <c r="B3" s="8">
        <v>-1.4923575180300899E-2</v>
      </c>
      <c r="W3" s="9"/>
    </row>
    <row r="4" spans="1:23">
      <c r="A4" s="8" t="s">
        <v>220</v>
      </c>
      <c r="B4" s="8">
        <v>-8.1834999999999991E-2</v>
      </c>
      <c r="O4" s="9"/>
    </row>
    <row r="5" spans="1:23">
      <c r="A5" s="8" t="s">
        <v>221</v>
      </c>
      <c r="B5" s="8">
        <v>-0.20211250000000003</v>
      </c>
      <c r="O5" s="9"/>
    </row>
    <row r="6" spans="1:23">
      <c r="A6" s="8" t="s">
        <v>222</v>
      </c>
      <c r="B6" s="8">
        <v>0.19835</v>
      </c>
    </row>
    <row r="10" spans="1:23">
      <c r="B10" s="10" t="s">
        <v>223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FCDA-5CB8-4AC1-949F-18D4E7ABFC13}">
  <dimension ref="A1:F16"/>
  <sheetViews>
    <sheetView topLeftCell="D1" zoomScaleNormal="100" workbookViewId="0">
      <selection activeCell="F14" sqref="F14"/>
    </sheetView>
  </sheetViews>
  <sheetFormatPr defaultRowHeight="14.25"/>
  <cols>
    <col min="1" max="1" width="9.06640625" style="8"/>
    <col min="2" max="6" width="9.86328125" style="8" customWidth="1"/>
    <col min="7" max="16384" width="9.06640625" style="8"/>
  </cols>
  <sheetData>
    <row r="1" spans="1:6">
      <c r="B1" s="8" t="s">
        <v>224</v>
      </c>
      <c r="C1" s="8" t="s">
        <v>225</v>
      </c>
      <c r="D1" s="8" t="s">
        <v>226</v>
      </c>
    </row>
    <row r="2" spans="1:6">
      <c r="A2" s="8" t="s">
        <v>217</v>
      </c>
      <c r="B2" s="11">
        <v>0.63636363636363602</v>
      </c>
      <c r="C2" s="11">
        <v>0.13636363636363635</v>
      </c>
      <c r="D2" s="11">
        <v>0.22727272727272727</v>
      </c>
      <c r="E2" s="11"/>
      <c r="F2" s="11"/>
    </row>
    <row r="3" spans="1:6">
      <c r="A3" s="8" t="s">
        <v>218</v>
      </c>
      <c r="B3" s="11">
        <v>0.33848640962544502</v>
      </c>
      <c r="C3" s="11">
        <v>0.38326620430349201</v>
      </c>
      <c r="D3" s="11">
        <v>0.27587419726970303</v>
      </c>
      <c r="E3" s="11"/>
      <c r="F3" s="11"/>
    </row>
    <row r="4" spans="1:6">
      <c r="A4" s="8" t="s">
        <v>219</v>
      </c>
      <c r="B4" s="11">
        <v>0.46019010159367058</v>
      </c>
      <c r="C4" s="11">
        <v>0.24634403574005498</v>
      </c>
      <c r="D4" s="11">
        <v>0.29098447308811071</v>
      </c>
      <c r="E4" s="11"/>
      <c r="F4" s="11"/>
    </row>
    <row r="5" spans="1:6">
      <c r="A5" s="8" t="s">
        <v>220</v>
      </c>
      <c r="B5" s="11">
        <v>0.29285714285714282</v>
      </c>
      <c r="C5" s="11">
        <v>0.17571428571428571</v>
      </c>
      <c r="D5" s="11">
        <v>0.47428571428571431</v>
      </c>
      <c r="E5" s="11"/>
      <c r="F5" s="11"/>
    </row>
    <row r="6" spans="1:6">
      <c r="A6" s="12" t="s">
        <v>221</v>
      </c>
      <c r="B6" s="11">
        <v>0.48799999999999999</v>
      </c>
      <c r="C6" s="11">
        <v>0.26200000000000001</v>
      </c>
      <c r="D6" s="11">
        <v>0.5</v>
      </c>
    </row>
    <row r="7" spans="1:6">
      <c r="A7" s="12" t="s">
        <v>222</v>
      </c>
      <c r="B7" s="11">
        <v>0.45400000000000001</v>
      </c>
      <c r="C7" s="11">
        <v>0</v>
      </c>
      <c r="D7" s="11">
        <v>0.54600000000000004</v>
      </c>
    </row>
    <row r="11" spans="1:6">
      <c r="B11" s="11"/>
      <c r="C11" s="11"/>
      <c r="D11" s="11"/>
      <c r="F11" s="10"/>
    </row>
    <row r="12" spans="1:6">
      <c r="A12" s="12"/>
      <c r="B12" s="11"/>
      <c r="C12" s="11"/>
      <c r="D12" s="11"/>
    </row>
    <row r="13" spans="1:6">
      <c r="A13" s="12"/>
      <c r="B13" s="11"/>
      <c r="C13" s="11"/>
      <c r="D13" s="11"/>
    </row>
    <row r="14" spans="1:6">
      <c r="B14" s="11"/>
      <c r="C14" s="11"/>
      <c r="D14" s="11"/>
    </row>
    <row r="15" spans="1:6">
      <c r="B15" s="11"/>
      <c r="C15" s="11"/>
      <c r="D15" s="11"/>
    </row>
    <row r="16" spans="1:6">
      <c r="B16" s="11"/>
      <c r="C16" s="11"/>
      <c r="D16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A4DA-035D-49E3-8FED-B18FE48884A8}">
  <dimension ref="A1:B11"/>
  <sheetViews>
    <sheetView topLeftCell="B1" workbookViewId="0">
      <selection activeCell="G18" sqref="G18"/>
    </sheetView>
  </sheetViews>
  <sheetFormatPr defaultRowHeight="14.25"/>
  <cols>
    <col min="1" max="1" width="20.59765625" style="15" customWidth="1"/>
    <col min="2" max="2" width="24.6640625" style="15" customWidth="1"/>
    <col min="3" max="16384" width="9.06640625" style="15"/>
  </cols>
  <sheetData>
    <row r="1" spans="1:2">
      <c r="A1" s="13">
        <v>0.22222222222222221</v>
      </c>
      <c r="B1" s="14" t="s">
        <v>224</v>
      </c>
    </row>
    <row r="2" spans="1:2">
      <c r="A2" s="13">
        <v>0.101851851851852</v>
      </c>
      <c r="B2" s="14" t="s">
        <v>227</v>
      </c>
    </row>
    <row r="3" spans="1:2">
      <c r="A3" s="13">
        <v>0.67592592592592593</v>
      </c>
      <c r="B3" s="14" t="s">
        <v>228</v>
      </c>
    </row>
    <row r="6" spans="1:2">
      <c r="A6" s="13" t="s">
        <v>229</v>
      </c>
    </row>
    <row r="7" spans="1:2">
      <c r="A7" s="13"/>
    </row>
    <row r="9" spans="1:2">
      <c r="A9" s="13"/>
    </row>
    <row r="10" spans="1:2">
      <c r="A10" s="13"/>
    </row>
    <row r="11" spans="1:2">
      <c r="A11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2F5D-3B32-4491-832F-124031763967}">
  <dimension ref="A10:E15"/>
  <sheetViews>
    <sheetView topLeftCell="C1" workbookViewId="0">
      <selection activeCell="N14" sqref="N14"/>
    </sheetView>
  </sheetViews>
  <sheetFormatPr defaultRowHeight="14.25"/>
  <cols>
    <col min="1" max="1" width="9.06640625" style="15"/>
    <col min="2" max="2" width="16.796875" style="15" customWidth="1"/>
    <col min="3" max="3" width="19.6640625" style="15" customWidth="1"/>
    <col min="4" max="4" width="13.59765625" style="15" customWidth="1"/>
    <col min="5" max="16384" width="9.06640625" style="15"/>
  </cols>
  <sheetData>
    <row r="10" spans="1:5">
      <c r="B10" s="16"/>
      <c r="C10" s="16"/>
    </row>
    <row r="11" spans="1:5">
      <c r="A11" s="15" t="s">
        <v>230</v>
      </c>
      <c r="E11" s="15">
        <v>0.42949999999999999</v>
      </c>
    </row>
    <row r="12" spans="1:5">
      <c r="A12" s="15" t="s">
        <v>231</v>
      </c>
      <c r="E12" s="15">
        <v>-0.13181296296296299</v>
      </c>
    </row>
    <row r="15" spans="1:5">
      <c r="C15" s="15" t="s">
        <v>232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2627-1EB0-4D20-B066-E86A80DFEBE1}">
  <dimension ref="A1:M14"/>
  <sheetViews>
    <sheetView topLeftCell="D1" workbookViewId="0">
      <selection activeCell="I12" sqref="I12"/>
    </sheetView>
  </sheetViews>
  <sheetFormatPr defaultRowHeight="14.25"/>
  <cols>
    <col min="1" max="16384" width="9.06640625" style="8"/>
  </cols>
  <sheetData>
    <row r="1" spans="1:13">
      <c r="B1" s="17" t="s">
        <v>233</v>
      </c>
      <c r="C1" s="17" t="s">
        <v>234</v>
      </c>
      <c r="D1" s="17" t="s">
        <v>235</v>
      </c>
      <c r="E1" s="8" t="s">
        <v>236</v>
      </c>
      <c r="F1" s="8" t="s">
        <v>237</v>
      </c>
    </row>
    <row r="2" spans="1:13">
      <c r="A2" s="8" t="s">
        <v>238</v>
      </c>
      <c r="B2" s="8">
        <v>8.3799999999999986E-2</v>
      </c>
      <c r="C2" s="8">
        <v>0.21831666666666663</v>
      </c>
      <c r="D2" s="8">
        <v>0.35334166666666667</v>
      </c>
      <c r="E2" s="8">
        <v>0.71899999999999997</v>
      </c>
      <c r="F2" s="8">
        <v>-0.1779</v>
      </c>
    </row>
    <row r="3" spans="1:13">
      <c r="A3" s="8" t="s">
        <v>239</v>
      </c>
      <c r="B3" s="8">
        <v>-4.6766346153846165E-2</v>
      </c>
      <c r="C3" s="8">
        <v>5.3494526726016602E-2</v>
      </c>
      <c r="D3" s="8">
        <v>4.2455531787927318E-2</v>
      </c>
      <c r="E3" s="8">
        <v>4.0000000000000001E-3</v>
      </c>
      <c r="F3" s="8">
        <v>-1.8222857142857141E-2</v>
      </c>
    </row>
    <row r="4" spans="1:13">
      <c r="A4" s="8" t="s">
        <v>240</v>
      </c>
      <c r="B4" s="8">
        <v>-3.0000000000000001E-3</v>
      </c>
      <c r="C4" s="8">
        <v>6.3527240143369176E-2</v>
      </c>
      <c r="D4" s="8">
        <v>-0.12520461904761904</v>
      </c>
      <c r="E4" s="8">
        <v>1.383750000000001E-2</v>
      </c>
      <c r="F4" s="8">
        <v>0.24695</v>
      </c>
    </row>
    <row r="5" spans="1:13">
      <c r="A5" s="8" t="s">
        <v>241</v>
      </c>
      <c r="B5" s="8">
        <v>0.1358</v>
      </c>
      <c r="C5" s="8">
        <v>-0.27787499999999998</v>
      </c>
      <c r="D5" s="8">
        <v>5.3875000000000034E-3</v>
      </c>
    </row>
    <row r="6" spans="1:13">
      <c r="A6" s="12" t="s">
        <v>221</v>
      </c>
      <c r="C6" s="8">
        <v>-0.22020000000000001</v>
      </c>
      <c r="D6" s="8">
        <v>-0.18402500000000002</v>
      </c>
    </row>
    <row r="7" spans="1:13">
      <c r="A7" s="12" t="s">
        <v>222</v>
      </c>
      <c r="C7" s="8">
        <v>-0.36120000000000002</v>
      </c>
      <c r="D7" s="8">
        <v>0.75790000000000002</v>
      </c>
    </row>
    <row r="11" spans="1:13">
      <c r="B11" s="18"/>
      <c r="C11" s="18"/>
      <c r="D11" s="18"/>
      <c r="E11" s="18"/>
      <c r="F11" s="19"/>
      <c r="G11" s="19"/>
      <c r="H11" s="19"/>
      <c r="I11" s="19"/>
      <c r="J11" s="19"/>
      <c r="K11" s="19"/>
      <c r="L11" s="19"/>
      <c r="M11" s="19"/>
    </row>
    <row r="13" spans="1:13">
      <c r="M13" s="9"/>
    </row>
    <row r="14" spans="1:13">
      <c r="M14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66FD-3313-41D3-8C88-01CFA1F1F343}">
  <dimension ref="A1:N58"/>
  <sheetViews>
    <sheetView topLeftCell="E7" workbookViewId="0">
      <selection activeCell="O31" sqref="O31"/>
    </sheetView>
  </sheetViews>
  <sheetFormatPr defaultRowHeight="14.25"/>
  <cols>
    <col min="1" max="16384" width="9.06640625" style="8"/>
  </cols>
  <sheetData>
    <row r="1" spans="1:4">
      <c r="B1" s="22" t="s">
        <v>242</v>
      </c>
      <c r="C1" s="22"/>
      <c r="D1" s="22"/>
    </row>
    <row r="2" spans="1:4">
      <c r="B2" s="17" t="s">
        <v>243</v>
      </c>
      <c r="C2" s="11" t="s">
        <v>244</v>
      </c>
      <c r="D2" s="8" t="s">
        <v>245</v>
      </c>
    </row>
    <row r="3" spans="1:4">
      <c r="A3" s="8" t="s">
        <v>238</v>
      </c>
      <c r="B3" s="11">
        <v>0.5</v>
      </c>
      <c r="C3" s="11">
        <v>0</v>
      </c>
      <c r="D3" s="11">
        <v>0.5</v>
      </c>
    </row>
    <row r="4" spans="1:4">
      <c r="A4" s="8" t="s">
        <v>239</v>
      </c>
      <c r="B4" s="11">
        <v>0.39415942336230658</v>
      </c>
      <c r="C4" s="11">
        <v>0.26367394530421878</v>
      </c>
      <c r="D4" s="11">
        <v>0.32329870680517281</v>
      </c>
    </row>
    <row r="5" spans="1:4">
      <c r="A5" s="8" t="s">
        <v>240</v>
      </c>
      <c r="B5" s="11">
        <v>0.44452887537993924</v>
      </c>
      <c r="C5" s="11">
        <v>0.16717325227963525</v>
      </c>
      <c r="D5" s="11">
        <v>0.38829787234042556</v>
      </c>
    </row>
    <row r="6" spans="1:4">
      <c r="A6" s="8" t="s">
        <v>241</v>
      </c>
      <c r="B6" s="11">
        <v>0.42857142857142855</v>
      </c>
      <c r="C6" s="11">
        <v>0</v>
      </c>
      <c r="D6" s="11">
        <v>0.5714285714285714</v>
      </c>
    </row>
    <row r="7" spans="1:4">
      <c r="B7" s="22" t="s">
        <v>246</v>
      </c>
      <c r="C7" s="22"/>
      <c r="D7" s="22"/>
    </row>
    <row r="8" spans="1:4">
      <c r="B8" s="17" t="s">
        <v>243</v>
      </c>
      <c r="C8" s="11" t="s">
        <v>244</v>
      </c>
      <c r="D8" s="8" t="s">
        <v>245</v>
      </c>
    </row>
    <row r="9" spans="1:4">
      <c r="A9" s="8" t="s">
        <v>238</v>
      </c>
      <c r="B9" s="11">
        <v>0.16666666666666666</v>
      </c>
      <c r="C9" s="11">
        <v>0.16666666666666666</v>
      </c>
      <c r="D9" s="11">
        <v>0.66666666666666663</v>
      </c>
    </row>
    <row r="10" spans="1:4">
      <c r="A10" s="8" t="s">
        <v>239</v>
      </c>
      <c r="B10" s="11">
        <v>0.20495546007352469</v>
      </c>
      <c r="C10" s="11">
        <v>0.52148995469671777</v>
      </c>
      <c r="D10" s="11">
        <v>0.2727295027215067</v>
      </c>
    </row>
    <row r="11" spans="1:4">
      <c r="A11" s="8" t="s">
        <v>247</v>
      </c>
      <c r="B11" s="11">
        <v>0.19354838709677422</v>
      </c>
      <c r="C11" s="11">
        <v>0.24731182795698925</v>
      </c>
      <c r="D11" s="11">
        <v>0.54838709677419362</v>
      </c>
    </row>
    <row r="12" spans="1:4">
      <c r="A12" s="8" t="s">
        <v>248</v>
      </c>
      <c r="B12" s="11">
        <v>0.5714285714285714</v>
      </c>
      <c r="C12" s="11">
        <v>0.21428571428571427</v>
      </c>
      <c r="D12" s="11">
        <v>7.1428571428571425E-2</v>
      </c>
    </row>
    <row r="13" spans="1:4">
      <c r="A13" s="8" t="s">
        <v>221</v>
      </c>
      <c r="B13" s="11">
        <v>0.5</v>
      </c>
      <c r="C13" s="11">
        <v>0.5</v>
      </c>
      <c r="D13" s="11">
        <v>0</v>
      </c>
    </row>
    <row r="14" spans="1:4">
      <c r="A14" s="8" t="s">
        <v>222</v>
      </c>
      <c r="B14" s="11">
        <v>0.96699999999999997</v>
      </c>
      <c r="C14" s="11">
        <v>3.3000000000000002E-2</v>
      </c>
      <c r="D14" s="11">
        <v>0</v>
      </c>
    </row>
    <row r="15" spans="1:4">
      <c r="B15" s="22" t="s">
        <v>249</v>
      </c>
      <c r="C15" s="22"/>
      <c r="D15" s="22"/>
    </row>
    <row r="16" spans="1:4">
      <c r="B16" s="17" t="s">
        <v>243</v>
      </c>
      <c r="C16" s="11" t="s">
        <v>244</v>
      </c>
      <c r="D16" s="8" t="s">
        <v>245</v>
      </c>
    </row>
    <row r="17" spans="1:4">
      <c r="A17" s="8" t="s">
        <v>238</v>
      </c>
      <c r="B17" s="11">
        <v>0.16666666666666666</v>
      </c>
      <c r="C17" s="11">
        <v>0.16666666666666666</v>
      </c>
      <c r="D17" s="11">
        <v>0.66666666666666663</v>
      </c>
    </row>
    <row r="18" spans="1:4">
      <c r="A18" s="8" t="s">
        <v>239</v>
      </c>
      <c r="B18" s="11">
        <v>0.29582012058778501</v>
      </c>
      <c r="C18" s="11">
        <v>0.31634204918114955</v>
      </c>
      <c r="D18" s="11">
        <v>0.38704417943741465</v>
      </c>
    </row>
    <row r="19" spans="1:4">
      <c r="A19" s="8" t="s">
        <v>247</v>
      </c>
      <c r="B19" s="11">
        <v>0.36468253968253972</v>
      </c>
      <c r="C19" s="11">
        <v>0.14603174603174604</v>
      </c>
      <c r="D19" s="11">
        <v>0.48928571428571427</v>
      </c>
    </row>
    <row r="20" spans="1:4">
      <c r="A20" s="8" t="s">
        <v>248</v>
      </c>
      <c r="B20" s="11">
        <v>0.4</v>
      </c>
      <c r="C20" s="11">
        <v>0.22500000000000001</v>
      </c>
      <c r="D20" s="11">
        <v>0.375</v>
      </c>
    </row>
    <row r="21" spans="1:4">
      <c r="A21" s="8" t="s">
        <v>221</v>
      </c>
      <c r="B21" s="11">
        <v>0.5</v>
      </c>
      <c r="C21" s="11">
        <v>0</v>
      </c>
      <c r="D21" s="11">
        <v>0.5</v>
      </c>
    </row>
    <row r="22" spans="1:4">
      <c r="A22" s="8" t="s">
        <v>222</v>
      </c>
      <c r="B22" s="11">
        <v>4.8000000000000001E-2</v>
      </c>
      <c r="C22" s="11">
        <v>0</v>
      </c>
      <c r="D22" s="11">
        <v>0.95199999999999996</v>
      </c>
    </row>
    <row r="23" spans="1:4">
      <c r="B23" s="22" t="s">
        <v>236</v>
      </c>
      <c r="C23" s="22"/>
      <c r="D23" s="22"/>
    </row>
    <row r="24" spans="1:4">
      <c r="B24" s="17" t="s">
        <v>243</v>
      </c>
      <c r="C24" s="11" t="s">
        <v>244</v>
      </c>
      <c r="D24" s="8" t="s">
        <v>245</v>
      </c>
    </row>
    <row r="25" spans="1:4">
      <c r="A25" s="8" t="s">
        <v>238</v>
      </c>
      <c r="B25" s="11">
        <v>0</v>
      </c>
      <c r="C25" s="11">
        <v>0</v>
      </c>
      <c r="D25" s="11">
        <v>1</v>
      </c>
    </row>
    <row r="26" spans="1:4">
      <c r="A26" s="8" t="s">
        <v>239</v>
      </c>
      <c r="B26" s="11">
        <v>0.3013392857142857</v>
      </c>
      <c r="C26" s="11">
        <v>0.3794642857142857</v>
      </c>
      <c r="D26" s="11">
        <v>0.31919642857142855</v>
      </c>
    </row>
    <row r="27" spans="1:4">
      <c r="A27" s="8" t="s">
        <v>240</v>
      </c>
      <c r="B27" s="11">
        <v>0.125</v>
      </c>
      <c r="C27" s="11">
        <v>0.75</v>
      </c>
      <c r="D27" s="11">
        <v>0.125</v>
      </c>
    </row>
    <row r="28" spans="1:4">
      <c r="B28" s="22" t="s">
        <v>237</v>
      </c>
      <c r="C28" s="22"/>
      <c r="D28" s="22"/>
    </row>
    <row r="29" spans="1:4">
      <c r="B29" s="17" t="s">
        <v>243</v>
      </c>
      <c r="C29" s="11" t="s">
        <v>244</v>
      </c>
      <c r="D29" s="8" t="s">
        <v>245</v>
      </c>
    </row>
    <row r="30" spans="1:4">
      <c r="A30" s="8" t="s">
        <v>238</v>
      </c>
      <c r="B30" s="11">
        <v>1</v>
      </c>
      <c r="C30" s="11">
        <v>0</v>
      </c>
      <c r="D30" s="11">
        <v>0</v>
      </c>
    </row>
    <row r="31" spans="1:4">
      <c r="A31" s="8" t="s">
        <v>239</v>
      </c>
      <c r="B31" s="11">
        <v>0.2</v>
      </c>
      <c r="C31" s="11">
        <v>0.6</v>
      </c>
      <c r="D31" s="11">
        <v>0.2</v>
      </c>
    </row>
    <row r="32" spans="1:4">
      <c r="A32" s="8" t="s">
        <v>240</v>
      </c>
      <c r="B32" s="11">
        <v>0</v>
      </c>
      <c r="C32" s="11">
        <v>0.52</v>
      </c>
      <c r="D32" s="11">
        <v>0.48</v>
      </c>
    </row>
    <row r="37" spans="2:14">
      <c r="B37" s="22"/>
      <c r="C37" s="22"/>
      <c r="D37" s="22"/>
    </row>
    <row r="39" spans="2:14">
      <c r="B39" s="11"/>
      <c r="C39" s="11"/>
      <c r="D39" s="11"/>
      <c r="E39" s="11"/>
      <c r="F39" s="11"/>
      <c r="G39" s="20"/>
      <c r="H39" s="11"/>
      <c r="I39" s="21"/>
      <c r="J39" s="21"/>
      <c r="K39" s="21"/>
      <c r="L39" s="21"/>
      <c r="M39" s="21"/>
      <c r="N39" s="11"/>
    </row>
    <row r="40" spans="2:14">
      <c r="B40" s="11"/>
      <c r="C40" s="11"/>
      <c r="D40" s="11"/>
      <c r="E40" s="11"/>
      <c r="F40" s="11"/>
      <c r="G40" s="11"/>
      <c r="H40" s="20"/>
      <c r="I40" s="11"/>
      <c r="J40" s="21"/>
      <c r="K40" s="21"/>
      <c r="L40" s="21"/>
      <c r="M40" s="21"/>
      <c r="N40" s="11"/>
    </row>
    <row r="41" spans="2:14">
      <c r="B41" s="11"/>
      <c r="D41" s="11"/>
      <c r="E41" s="11"/>
      <c r="H41" s="11"/>
      <c r="I41" s="11"/>
      <c r="J41" s="21"/>
      <c r="M41" s="21"/>
      <c r="N41" s="11"/>
    </row>
    <row r="42" spans="2:14">
      <c r="B42" s="11"/>
      <c r="D42" s="11"/>
      <c r="E42" s="11"/>
      <c r="J42" s="21"/>
      <c r="N42" s="11"/>
    </row>
    <row r="43" spans="2:14">
      <c r="D43" s="11"/>
      <c r="J43" s="21"/>
      <c r="N43" s="11"/>
    </row>
    <row r="44" spans="2:14">
      <c r="B44" s="17"/>
      <c r="J44" s="21"/>
      <c r="N44" s="11"/>
    </row>
    <row r="46" spans="2:14">
      <c r="B46" s="11"/>
      <c r="C46" s="11"/>
      <c r="D46" s="11"/>
      <c r="E46" s="11"/>
      <c r="F46" s="11"/>
      <c r="G46" s="11"/>
      <c r="H46" s="11"/>
      <c r="I46" s="21"/>
      <c r="J46" s="21"/>
      <c r="K46" s="21"/>
      <c r="L46" s="21"/>
      <c r="M46" s="21"/>
      <c r="N46" s="11"/>
    </row>
    <row r="47" spans="2:14">
      <c r="B47" s="11"/>
      <c r="C47" s="11"/>
      <c r="D47" s="11"/>
      <c r="E47" s="11"/>
      <c r="F47" s="11"/>
      <c r="G47" s="11"/>
      <c r="H47" s="20"/>
      <c r="I47" s="11"/>
      <c r="J47" s="21"/>
      <c r="K47" s="21"/>
      <c r="L47" s="21"/>
      <c r="M47" s="21"/>
      <c r="N47" s="11"/>
    </row>
    <row r="48" spans="2:14">
      <c r="D48" s="11"/>
      <c r="E48" s="11"/>
      <c r="H48" s="11"/>
      <c r="I48" s="11"/>
      <c r="J48" s="21"/>
      <c r="M48" s="21"/>
      <c r="N48" s="11"/>
    </row>
    <row r="49" spans="2:14">
      <c r="D49" s="11"/>
      <c r="J49" s="21"/>
      <c r="N49" s="11"/>
    </row>
    <row r="50" spans="2:14">
      <c r="D50" s="11"/>
      <c r="J50" s="21"/>
      <c r="N50" s="11"/>
    </row>
    <row r="51" spans="2:14">
      <c r="J51" s="21"/>
      <c r="N51" s="11"/>
    </row>
    <row r="53" spans="2:14">
      <c r="B53" s="11"/>
      <c r="C53" s="20"/>
      <c r="D53" s="20"/>
      <c r="E53" s="20"/>
      <c r="F53" s="20"/>
      <c r="G53" s="20"/>
      <c r="H53" s="11"/>
      <c r="I53" s="21"/>
      <c r="J53" s="21"/>
      <c r="K53" s="21"/>
      <c r="L53" s="21"/>
      <c r="M53" s="21"/>
      <c r="N53" s="11"/>
    </row>
    <row r="54" spans="2:14">
      <c r="B54" s="11"/>
      <c r="C54" s="11"/>
      <c r="D54" s="11"/>
      <c r="E54" s="11"/>
      <c r="F54" s="11"/>
      <c r="G54" s="11"/>
      <c r="H54" s="20"/>
      <c r="I54" s="11"/>
      <c r="J54" s="21"/>
      <c r="K54" s="21"/>
      <c r="L54" s="21"/>
      <c r="M54" s="21"/>
      <c r="N54" s="11"/>
    </row>
    <row r="55" spans="2:14">
      <c r="B55" s="11"/>
      <c r="D55" s="11"/>
      <c r="E55" s="11"/>
      <c r="H55" s="11"/>
      <c r="I55" s="11"/>
      <c r="J55" s="21"/>
      <c r="M55" s="21"/>
      <c r="N55" s="11"/>
    </row>
    <row r="56" spans="2:14">
      <c r="B56" s="11"/>
      <c r="D56" s="11"/>
      <c r="J56" s="21"/>
      <c r="N56" s="11"/>
    </row>
    <row r="57" spans="2:14">
      <c r="D57" s="11"/>
      <c r="J57" s="21"/>
      <c r="L57" s="21"/>
      <c r="N57" s="11"/>
    </row>
    <row r="58" spans="2:14">
      <c r="C58" s="11"/>
      <c r="H58" s="11"/>
      <c r="J58" s="21"/>
      <c r="N58" s="11"/>
    </row>
  </sheetData>
  <mergeCells count="6">
    <mergeCell ref="B37:D37"/>
    <mergeCell ref="B1:D1"/>
    <mergeCell ref="B7:D7"/>
    <mergeCell ref="B15:D15"/>
    <mergeCell ref="B23:D23"/>
    <mergeCell ref="B28:D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E78-9C6C-4E57-8B3B-37710BB84115}">
  <dimension ref="A1:J19"/>
  <sheetViews>
    <sheetView workbookViewId="0">
      <selection activeCell="F14" sqref="F14"/>
    </sheetView>
  </sheetViews>
  <sheetFormatPr defaultRowHeight="14.25"/>
  <cols>
    <col min="1" max="1" width="9.06640625" style="8"/>
    <col min="2" max="2" width="11.796875" style="8" customWidth="1"/>
    <col min="3" max="3" width="11.6640625" style="8" customWidth="1"/>
    <col min="4" max="4" width="13.9296875" style="8" customWidth="1"/>
    <col min="5" max="16384" width="9.06640625" style="8"/>
  </cols>
  <sheetData>
    <row r="1" spans="1:10">
      <c r="B1" s="17" t="s">
        <v>250</v>
      </c>
      <c r="C1" s="17" t="s">
        <v>251</v>
      </c>
      <c r="D1" s="17" t="s">
        <v>252</v>
      </c>
    </row>
    <row r="2" spans="1:10">
      <c r="A2" s="8" t="s">
        <v>238</v>
      </c>
      <c r="B2" s="8">
        <v>0.50623333333333331</v>
      </c>
      <c r="C2" s="8">
        <v>-0.208675</v>
      </c>
      <c r="D2" s="8">
        <v>0.28192222222222224</v>
      </c>
    </row>
    <row r="3" spans="1:10">
      <c r="A3" s="8" t="s">
        <v>239</v>
      </c>
      <c r="B3" s="8">
        <v>4.5569240620729673E-2</v>
      </c>
      <c r="C3" s="8">
        <v>-8.2772782900021408E-2</v>
      </c>
      <c r="D3" s="8">
        <v>7.1071773152688478E-2</v>
      </c>
    </row>
    <row r="4" spans="1:10">
      <c r="A4" s="8" t="s">
        <v>240</v>
      </c>
      <c r="B4" s="8">
        <v>7.3299943376801652E-2</v>
      </c>
      <c r="C4" s="8">
        <v>-5.414698412698412E-2</v>
      </c>
      <c r="D4" s="8">
        <v>-9.5785416666666665E-2</v>
      </c>
    </row>
    <row r="5" spans="1:10">
      <c r="A5" s="8" t="s">
        <v>241</v>
      </c>
      <c r="B5" s="8">
        <v>8.2025000000000001E-2</v>
      </c>
      <c r="C5" s="8">
        <v>5.3875000000000034E-3</v>
      </c>
      <c r="D5" s="8">
        <v>-0.58399999999999996</v>
      </c>
    </row>
    <row r="6" spans="1:10">
      <c r="A6" s="8" t="s">
        <v>253</v>
      </c>
      <c r="B6" s="8">
        <v>-0.44040000000000001</v>
      </c>
      <c r="C6" s="8">
        <v>-0.18402500000000002</v>
      </c>
      <c r="D6" s="8">
        <v>5.0000000000000001E-3</v>
      </c>
    </row>
    <row r="7" spans="1:10">
      <c r="A7" s="12" t="s">
        <v>222</v>
      </c>
      <c r="B7" s="8">
        <v>-0.36120000000000002</v>
      </c>
      <c r="C7" s="8">
        <v>-0.2</v>
      </c>
    </row>
    <row r="13" spans="1:10">
      <c r="B13" s="18"/>
      <c r="C13" s="19"/>
      <c r="D13" s="19"/>
      <c r="E13" s="19"/>
      <c r="F13" s="19"/>
      <c r="G13" s="19"/>
      <c r="H13" s="19"/>
      <c r="I13" s="19"/>
      <c r="J13" s="19"/>
    </row>
    <row r="15" spans="1:10">
      <c r="I15" s="9"/>
    </row>
    <row r="16" spans="1:10">
      <c r="I16" s="9"/>
    </row>
    <row r="17" spans="6:6">
      <c r="F17" s="9"/>
    </row>
    <row r="18" spans="6:6">
      <c r="F18" s="9"/>
    </row>
    <row r="19" spans="6:6">
      <c r="F19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tweetNetInfo</vt:lpstr>
      <vt:lpstr>Origin</vt:lpstr>
      <vt:lpstr>层级情感极性强度变化</vt:lpstr>
      <vt:lpstr>层级情感极性数量变化</vt:lpstr>
      <vt:lpstr>afterbili</vt:lpstr>
      <vt:lpstr>uservalue</vt:lpstr>
      <vt:lpstr>1-5月份情感强度</vt:lpstr>
      <vt:lpstr>1-5月份情感极性</vt:lpstr>
      <vt:lpstr>不同讨论话题</vt:lpstr>
      <vt:lpstr>不同讨论话题情感极性</vt:lpstr>
      <vt:lpstr>不同部门</vt:lpstr>
      <vt:lpstr>不同部门情感极性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习海旭</dc:creator>
  <cp:lastModifiedBy>jsut_xhx</cp:lastModifiedBy>
  <dcterms:created xsi:type="dcterms:W3CDTF">2021-02-24T04:26:01Z</dcterms:created>
  <dcterms:modified xsi:type="dcterms:W3CDTF">2021-02-24T04:34:00Z</dcterms:modified>
</cp:coreProperties>
</file>