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pvedues-my.sharepoint.com/personal/xiguesan_upv_edu_es/Documents/"/>
    </mc:Choice>
  </mc:AlternateContent>
  <xr:revisionPtr revIDLastSave="221" documentId="8_{04AA0FB2-D5ED-1F4C-9695-4BAF9D300A34}" xr6:coauthVersionLast="47" xr6:coauthVersionMax="47" xr10:uidLastSave="{AA2CB4B2-0286-4E4E-AE48-40B8ED289F61}"/>
  <bookViews>
    <workbookView xWindow="0" yWindow="0" windowWidth="33600" windowHeight="21000" activeTab="1" xr2:uid="{543C7990-AA5C-44A8-863A-1B4362A6F31D}"/>
  </bookViews>
  <sheets>
    <sheet name="TSTUDENT RMSE" sheetId="47" r:id="rId1"/>
    <sheet name="Wilcoxon" sheetId="31" r:id="rId2"/>
    <sheet name="2 samples t test1" sheetId="91" r:id="rId3"/>
    <sheet name="Nonpar. test(2 samples)16" sheetId="87" r:id="rId4"/>
    <sheet name="Nonpar. test(2 samples)15" sheetId="86" r:id="rId5"/>
    <sheet name="Nonpar. test(2 samples)14" sheetId="85" r:id="rId6"/>
    <sheet name="Nonpar. test(2 samples)13" sheetId="84" r:id="rId7"/>
    <sheet name="Nonpar. test(2 samples)12" sheetId="83" r:id="rId8"/>
    <sheet name="Nonpar. test(2 samples)11" sheetId="82" r:id="rId9"/>
    <sheet name="Nonpar. test(2 samples)10" sheetId="81" r:id="rId10"/>
    <sheet name="Nonpar. test(2 samples)9" sheetId="80" r:id="rId11"/>
    <sheet name="Nonpar. test(2 samples)8" sheetId="79" r:id="rId12"/>
    <sheet name="Nonpar. test(2 samples)7" sheetId="78" r:id="rId13"/>
    <sheet name="Nonpar. test(2 samples)6" sheetId="77" r:id="rId14"/>
    <sheet name="Nonpar. test(2 samples)5" sheetId="76" r:id="rId15"/>
    <sheet name="Nonpar. test(2 samples)4" sheetId="75" r:id="rId16"/>
    <sheet name="Nonpar. test(2 samples)3" sheetId="74" r:id="rId17"/>
    <sheet name="Nonpar. test(2 samples)2" sheetId="73" r:id="rId18"/>
    <sheet name="Nonpar. test(2 samples)QoS1" sheetId="72" r:id="rId19"/>
    <sheet name="ESQqA" sheetId="43" state="hidden" r:id="rId20"/>
    <sheet name="JrwbF" sheetId="41" state="hidden" r:id="rId21"/>
    <sheet name="XrZvw" sheetId="39" state="hidden" r:id="rId22"/>
    <sheet name="hTgQF" sheetId="37" state="hidden" r:id="rId23"/>
    <sheet name="TUXmw" sheetId="35" state="hidden" r:id="rId24"/>
    <sheet name="tmkZh" sheetId="33" state="hidden" r:id="rId25"/>
    <sheet name="ARIMA" sheetId="1" r:id="rId26"/>
    <sheet name="LSTM" sheetId="2" r:id="rId27"/>
    <sheet name="LSTM-ARIMA" sheetId="66" r:id="rId28"/>
    <sheet name="2 samples t test" sheetId="88" r:id="rId29"/>
    <sheet name="Nonpar. test(2 samples)" sheetId="90" r:id="rId30"/>
  </sheets>
  <definedNames>
    <definedName name="_xlnm._FilterDatabase" localSheetId="25" hidden="1">ARIMA!$A$1:$J$1</definedName>
    <definedName name="_xlnm._FilterDatabase" localSheetId="26" hidden="1">LSTM!$A$1:$N$97</definedName>
    <definedName name="a0ahcsu4p2wp" localSheetId="15">'Nonpar. test(2 samples)4'!$B$25:$B$28</definedName>
    <definedName name="a0u8u7bmf8ir" localSheetId="3">'Nonpar. test(2 samples)16'!$B$38</definedName>
    <definedName name="a0w54kaltlvq" localSheetId="29">'Nonpar. test(2 samples)'!$B$25:$B$28</definedName>
    <definedName name="a1bivgckz5ev" localSheetId="10">'Nonpar. test(2 samples)9'!$B$25:$B$28</definedName>
    <definedName name="a1pvxsbc9lr8" localSheetId="8">'Nonpar. test(2 samples)11'!$B$23</definedName>
    <definedName name="a2b1ho2qyy7w" localSheetId="15">'Nonpar. test(2 samples)4'!$B$23</definedName>
    <definedName name="a2j3w2l8zucj" localSheetId="9">'Nonpar. test(2 samples)10'!$B$38</definedName>
    <definedName name="a2uqjefpe6bp" localSheetId="8">'Nonpar. test(2 samples)11'!$B$38</definedName>
    <definedName name="a3adz62qquj" localSheetId="16">'Nonpar. test(2 samples)3'!$B$40:$B$43</definedName>
    <definedName name="a3q2mbrut8ol" localSheetId="18">'Nonpar. test(2 samples)QoS1'!$B$2:$B$7</definedName>
    <definedName name="a3vmivg7tuc1" localSheetId="12">'Nonpar. test(2 samples)7'!$B$23</definedName>
    <definedName name="a40fvuzz3yf8" localSheetId="10">'Nonpar. test(2 samples)9'!$B$38</definedName>
    <definedName name="a4exelk2i0ay" localSheetId="12">'Nonpar. test(2 samples)7'!$B$2:$B$7</definedName>
    <definedName name="a4mw40wh6vp7" localSheetId="11">'Nonpar. test(2 samples)8'!$B$25:$B$28</definedName>
    <definedName name="a5cs8i2ehhpg" localSheetId="28">'2 samples t test'!$B$18</definedName>
    <definedName name="a644i9ysxrv" localSheetId="17">'Nonpar. test(2 samples)2'!$B$23</definedName>
    <definedName name="a67m2h747jfw" localSheetId="5">'Nonpar. test(2 samples)14'!$B$38</definedName>
    <definedName name="a68l0ht5m6ja" localSheetId="12">'Nonpar. test(2 samples)7'!$B$38</definedName>
    <definedName name="a6geo0cf7stl" localSheetId="7">'Nonpar. test(2 samples)12'!$B$2:$B$7</definedName>
    <definedName name="a7t8neupasjd" localSheetId="14">'Nonpar. test(2 samples)5'!$B$38</definedName>
    <definedName name="a82cmk57f5hq" localSheetId="4">'Nonpar. test(2 samples)15'!$B$40:$B$43</definedName>
    <definedName name="a85psil8ngzj" localSheetId="6">'Nonpar. test(2 samples)13'!$B$2:$B$7</definedName>
    <definedName name="a86mfkb06dvs" localSheetId="11">'Nonpar. test(2 samples)8'!$B$23</definedName>
    <definedName name="a8q405o5vvfp" localSheetId="13">'Nonpar. test(2 samples)6'!$B$23</definedName>
    <definedName name="a8tplqj8ccb5" localSheetId="5">'Nonpar. test(2 samples)14'!$B$40:$B$43</definedName>
    <definedName name="a9gq4u223nf6" localSheetId="29">'Nonpar. test(2 samples)'!$B$38</definedName>
    <definedName name="a9jaxf3o8cup" localSheetId="9">'Nonpar. test(2 samples)10'!$B$2:$B$7</definedName>
    <definedName name="a9rs3i65piic" localSheetId="28">'2 samples t test'!$B$2:$B$6</definedName>
    <definedName name="a9tagzw9lecn" localSheetId="5">'Nonpar. test(2 samples)14'!$B$25:$B$28</definedName>
    <definedName name="aamgf8558x27" localSheetId="12">'Nonpar. test(2 samples)7'!$B$25:$B$28</definedName>
    <definedName name="aarl3j6hgt45" localSheetId="7">'Nonpar. test(2 samples)12'!$B$25:$B$28</definedName>
    <definedName name="aaxj7ioconn" localSheetId="17">'Nonpar. test(2 samples)2'!$B$25:$B$28</definedName>
    <definedName name="ab7tlh9uo9ld" localSheetId="3">'Nonpar. test(2 samples)16'!$B$2:$B$7</definedName>
    <definedName name="abincz1jdfk" localSheetId="3">'Nonpar. test(2 samples)16'!$B$23</definedName>
    <definedName name="acc00ea4sxx9" localSheetId="13">'Nonpar. test(2 samples)6'!$B$2:$B$7</definedName>
    <definedName name="ad89o859rz2d" localSheetId="16">'Nonpar. test(2 samples)3'!$B$23</definedName>
    <definedName name="adi9kmfb7199" localSheetId="11">'Nonpar. test(2 samples)8'!$B$40:$B$43</definedName>
    <definedName name="ae092sqtnd" localSheetId="6">'Nonpar. test(2 samples)13'!$B$38</definedName>
    <definedName name="ae4vwy0f0jab" localSheetId="28">'2 samples t test'!$B$28:$B$31</definedName>
    <definedName name="ae8f21wxf5bt" localSheetId="4">'Nonpar. test(2 samples)15'!$B$2:$B$7</definedName>
    <definedName name="aea3qas1tis" localSheetId="9">'Nonpar. test(2 samples)10'!$B$25:$B$28</definedName>
    <definedName name="aeFsI" localSheetId="14">'Nonpar. test(2 samples)5'!$B$18:$C$22</definedName>
    <definedName name="afqqxlxc0vin" localSheetId="14">'Nonpar. test(2 samples)5'!$B$2:$B$7</definedName>
    <definedName name="agjpcbbhbecu" localSheetId="15">'Nonpar. test(2 samples)4'!$B$40:$B$43</definedName>
    <definedName name="agkzak6xg45r" localSheetId="9">'Nonpar. test(2 samples)10'!$B$40:$B$43</definedName>
    <definedName name="ah2n3lzg7txf" localSheetId="17">'Nonpar. test(2 samples)2'!$B$40:$B$43</definedName>
    <definedName name="ahkpgyhc56zg" localSheetId="2">'2 samples t test1'!$B$28:$B$31</definedName>
    <definedName name="ahvyslxehy55" localSheetId="15">'Nonpar. test(2 samples)4'!$B$38</definedName>
    <definedName name="ajhp9mgxrm5e" localSheetId="6">'Nonpar. test(2 samples)13'!$B$40:$B$43</definedName>
    <definedName name="ajoi3jnmlelk" localSheetId="18">'Nonpar. test(2 samples)QoS1'!$B$25:$B$28</definedName>
    <definedName name="ak5ztsagfouc" localSheetId="18">'Nonpar. test(2 samples)QoS1'!$B$40:$B$43</definedName>
    <definedName name="akcekulu07o" localSheetId="29">'Nonpar. test(2 samples)'!$B$2:$B$7</definedName>
    <definedName name="akck2h0e88v" localSheetId="10">'Nonpar. test(2 samples)9'!$B$23</definedName>
    <definedName name="aki6wvcntza" localSheetId="4">'Nonpar. test(2 samples)15'!$B$38</definedName>
    <definedName name="al7qqilqjhcj" localSheetId="17">'Nonpar. test(2 samples)2'!$B$2:$B$7</definedName>
    <definedName name="aljsy9qcqof" localSheetId="11">'Nonpar. test(2 samples)8'!$B$2:$B$7</definedName>
    <definedName name="alyt11oh9btk" localSheetId="12">'Nonpar. test(2 samples)7'!$B$40:$B$43</definedName>
    <definedName name="am2034n75l6" localSheetId="3">'Nonpar. test(2 samples)16'!$B$40:$B$43</definedName>
    <definedName name="am6ix3n2j5gb" localSheetId="5">'Nonpar. test(2 samples)14'!$B$2:$B$7</definedName>
    <definedName name="amp6vh0zmadn" localSheetId="18">'Nonpar. test(2 samples)QoS1'!$B$38</definedName>
    <definedName name="amqyv6bsz31p" localSheetId="11">'Nonpar. test(2 samples)8'!$B$38</definedName>
    <definedName name="aonxqqiq336a" localSheetId="17">'Nonpar. test(2 samples)2'!$B$38</definedName>
    <definedName name="aotehhcop6o" localSheetId="13">'Nonpar. test(2 samples)6'!$B$38</definedName>
    <definedName name="aounp1ko1oi" localSheetId="8">'Nonpar. test(2 samples)11'!$B$2:$B$7</definedName>
    <definedName name="aoy9wlzyyvb" localSheetId="29">'Nonpar. test(2 samples)'!$B$40:$B$43</definedName>
    <definedName name="ap81aho4su3s" localSheetId="4">'Nonpar. test(2 samples)15'!$B$25:$B$28</definedName>
    <definedName name="apldcoyhibxa" localSheetId="5">'Nonpar. test(2 samples)14'!$B$23</definedName>
    <definedName name="apxcaf3t3ija" localSheetId="16">'Nonpar. test(2 samples)3'!$B$38</definedName>
    <definedName name="aqhgmi7hffjb" localSheetId="16">'Nonpar. test(2 samples)3'!$B$2:$B$7</definedName>
    <definedName name="aqupin4vs9md" localSheetId="6">'Nonpar. test(2 samples)13'!$B$25:$B$28</definedName>
    <definedName name="aqx0e618z6hj" localSheetId="8">'Nonpar. test(2 samples)11'!$B$25:$B$28</definedName>
    <definedName name="ar8hw9el97ds" localSheetId="7">'Nonpar. test(2 samples)12'!$B$23</definedName>
    <definedName name="ar8jyu66n74o" localSheetId="15">'Nonpar. test(2 samples)4'!$B$2:$B$7</definedName>
    <definedName name="at2hi7n4mq6" localSheetId="14">'Nonpar. test(2 samples)5'!$B$25:$B$28</definedName>
    <definedName name="at719j74wnfl" localSheetId="2">'2 samples t test1'!$B$18</definedName>
    <definedName name="atnZV" localSheetId="2">'2 samples t test1'!$B$10:$I$12</definedName>
    <definedName name="ato9gtfb2bj" localSheetId="7">'Nonpar. test(2 samples)12'!$B$40:$B$43</definedName>
    <definedName name="au208mwkfgaq" localSheetId="13">'Nonpar. test(2 samples)6'!$B$40:$B$43</definedName>
    <definedName name="au3xngue6q5" localSheetId="16">'Nonpar. test(2 samples)3'!$B$25:$B$28</definedName>
    <definedName name="auynjgt7y2yi" localSheetId="9">'Nonpar. test(2 samples)10'!$B$23</definedName>
    <definedName name="av83ug7wxcg" localSheetId="14">'Nonpar. test(2 samples)5'!$B$40:$B$43</definedName>
    <definedName name="avjbzoiy0ebs" localSheetId="14">'Nonpar. test(2 samples)5'!$B$23</definedName>
    <definedName name="avzeehgpppr" localSheetId="29">'Nonpar. test(2 samples)'!$B$23</definedName>
    <definedName name="awr6ed7r5wc" localSheetId="4">'Nonpar. test(2 samples)15'!$B$23</definedName>
    <definedName name="aws6n7olevgq" localSheetId="10">'Nonpar. test(2 samples)9'!$B$2:$B$7</definedName>
    <definedName name="ax9zfvz830nj" localSheetId="7">'Nonpar. test(2 samples)12'!$B$38</definedName>
    <definedName name="axjyhbujc1g9" localSheetId="6">'Nonpar. test(2 samples)13'!$B$23</definedName>
    <definedName name="AxOLn" localSheetId="13">'Nonpar. test(2 samples)6'!$B$11:$I$13</definedName>
    <definedName name="axqrrujx4j9" localSheetId="18">'Nonpar. test(2 samples)QoS1'!$B$23</definedName>
    <definedName name="axw7zyj9j26c" localSheetId="2">'2 samples t test1'!$B$2:$B$6</definedName>
    <definedName name="AXyeJ" localSheetId="21">XrZvw!$A$1:$B$2</definedName>
    <definedName name="az322afy45m" localSheetId="13">'Nonpar. test(2 samples)6'!$B$25:$B$28</definedName>
    <definedName name="azmbbik6jbrg" localSheetId="10">'Nonpar. test(2 samples)9'!$B$40:$B$43</definedName>
    <definedName name="azrcsh5nlyof" localSheetId="8">'Nonpar. test(2 samples)11'!$B$40:$B$43</definedName>
    <definedName name="azzf4b1aolsi" localSheetId="3">'Nonpar. test(2 samples)16'!$B$25:$B$28</definedName>
    <definedName name="BbdTc" localSheetId="11">'Nonpar. test(2 samples)8'!$B$11:$I$13</definedName>
    <definedName name="bwjIW" localSheetId="4">'Nonpar. test(2 samples)15'!$B$18:$C$22</definedName>
    <definedName name="CnxiE" localSheetId="5">'Nonpar. test(2 samples)14'!$B$33:$C$37</definedName>
    <definedName name="CObhQ" localSheetId="10">'Nonpar. test(2 samples)9'!$B$48:$D$49</definedName>
    <definedName name="eLgjF" localSheetId="18">'Nonpar. test(2 samples)QoS1'!$B$48:$D$49</definedName>
    <definedName name="exmBl" localSheetId="6">'Nonpar. test(2 samples)13'!$B$33:$C$37</definedName>
    <definedName name="fKNEI" localSheetId="8">'Nonpar. test(2 samples)11'!$B$48:$D$49</definedName>
    <definedName name="FNJzX" localSheetId="17">'Nonpar. test(2 samples)2'!$B$18:$C$22</definedName>
    <definedName name="frPPU" localSheetId="11">'Nonpar. test(2 samples)8'!$B$48:$D$49</definedName>
    <definedName name="fuvza" localSheetId="16">'Nonpar. test(2 samples)3'!$B$11:$I$13</definedName>
    <definedName name="GgwNk" localSheetId="15">'Nonpar. test(2 samples)4'!$B$11:$I$13</definedName>
    <definedName name="GQPrw" localSheetId="5">'Nonpar. test(2 samples)14'!$B$18:$C$22</definedName>
    <definedName name="hDhlt" localSheetId="13">'Nonpar. test(2 samples)6'!$B$48:$D$49</definedName>
    <definedName name="hEpIb" localSheetId="16">'Nonpar. test(2 samples)3'!$B$48:$D$49</definedName>
    <definedName name="HZZve" localSheetId="14">'Nonpar. test(2 samples)5'!$B$11:$I$13</definedName>
    <definedName name="IamZT" localSheetId="28">'2 samples t test'!$B$21:$C$26</definedName>
    <definedName name="IDoDT" localSheetId="12">'Nonpar. test(2 samples)7'!$B$11:$I$13</definedName>
    <definedName name="ikBRj" localSheetId="15">'Nonpar. test(2 samples)4'!$B$18:$C$22</definedName>
    <definedName name="inRUT" localSheetId="7">'Nonpar. test(2 samples)12'!$B$33:$C$37</definedName>
    <definedName name="ITLmI" localSheetId="12">'Nonpar. test(2 samples)7'!$B$18:$C$22</definedName>
    <definedName name="jEuDD" localSheetId="15">'Nonpar. test(2 samples)4'!$B$33:$C$37</definedName>
    <definedName name="jJWyU" localSheetId="14">'Nonpar. test(2 samples)5'!$B$33:$C$37</definedName>
    <definedName name="jooSc" localSheetId="10">'Nonpar. test(2 samples)9'!$B$11:$I$13</definedName>
    <definedName name="jvpNU" localSheetId="8">'Nonpar. test(2 samples)11'!$B$11:$I$13</definedName>
    <definedName name="kjcGI" localSheetId="28">'2 samples t test'!$B$10:$I$12</definedName>
    <definedName name="kmPLX" localSheetId="17">'Nonpar. test(2 samples)2'!$B$33:$C$37</definedName>
    <definedName name="kNiJk" localSheetId="8">'Nonpar. test(2 samples)11'!$B$18:$C$22</definedName>
    <definedName name="lhEIA" localSheetId="5">'Nonpar. test(2 samples)14'!$B$11:$I$13</definedName>
    <definedName name="lpKTZ" localSheetId="22">hTgQF!$A$1:$B$2</definedName>
    <definedName name="MEhKM" localSheetId="3">'Nonpar. test(2 samples)16'!$B$11:$I$13</definedName>
    <definedName name="MlEbg" localSheetId="29">'Nonpar. test(2 samples)'!$B$11:$I$13</definedName>
    <definedName name="NAZrS" localSheetId="9">'Nonpar. test(2 samples)10'!$B$33:$C$37</definedName>
    <definedName name="ncvZy" localSheetId="7">'Nonpar. test(2 samples)12'!$B$48:$D$49</definedName>
    <definedName name="NgTBJ" localSheetId="4">'Nonpar. test(2 samples)15'!$B$33:$C$37</definedName>
    <definedName name="NTQaB" localSheetId="4">'Nonpar. test(2 samples)15'!$B$48:$D$49</definedName>
    <definedName name="oKgAT" localSheetId="6">'Nonpar. test(2 samples)13'!$B$11:$I$13</definedName>
    <definedName name="oKyYi" localSheetId="3">'Nonpar. test(2 samples)16'!$B$33:$C$37</definedName>
    <definedName name="OsgqS" localSheetId="9">'Nonpar. test(2 samples)10'!$B$48:$D$49</definedName>
    <definedName name="OtPRR" localSheetId="3">'Nonpar. test(2 samples)16'!$B$48:$D$49</definedName>
    <definedName name="OZGsK" localSheetId="9">'Nonpar. test(2 samples)10'!$B$18:$C$22</definedName>
    <definedName name="PomQy" localSheetId="13">'Nonpar. test(2 samples)6'!$B$18:$C$22</definedName>
    <definedName name="pszVX" localSheetId="10">'Nonpar. test(2 samples)9'!$B$18:$C$22</definedName>
    <definedName name="pUifL" localSheetId="12">'Nonpar. test(2 samples)7'!$B$33:$C$37</definedName>
    <definedName name="PXbJh" localSheetId="24">tmkZh!$A$1:$B$2</definedName>
    <definedName name="qMGtH" localSheetId="29">'Nonpar. test(2 samples)'!$B$48:$D$49</definedName>
    <definedName name="QnrVk" localSheetId="12">'Nonpar. test(2 samples)7'!$B$48:$D$49</definedName>
    <definedName name="QPQlr" localSheetId="2">'2 samples t test1'!$B$19</definedName>
    <definedName name="QsoWm" localSheetId="29">'Nonpar. test(2 samples)'!$B$18:$C$22</definedName>
    <definedName name="QuEzo" localSheetId="28">'2 samples t test'!$B$19</definedName>
    <definedName name="rcFso" localSheetId="6">'Nonpar. test(2 samples)13'!$B$48:$D$49</definedName>
    <definedName name="RfoXZ" localSheetId="13">'Nonpar. test(2 samples)6'!$B$33:$C$37</definedName>
    <definedName name="rzxrW" localSheetId="18">'Nonpar. test(2 samples)QoS1'!$B$18:$C$22</definedName>
    <definedName name="SpEMa" localSheetId="2">'2 samples t test1'!$B$21:$C$26</definedName>
    <definedName name="SzIjR" localSheetId="14">'Nonpar. test(2 samples)5'!$B$48:$D$49</definedName>
    <definedName name="TgRUH" localSheetId="15">'Nonpar. test(2 samples)4'!$B$48:$D$49</definedName>
    <definedName name="tmReX" localSheetId="6">'Nonpar. test(2 samples)13'!$B$18:$C$22</definedName>
    <definedName name="ToOOv" localSheetId="23">TUXmw!$A$1:$B$2</definedName>
    <definedName name="tqrZo" localSheetId="20">JrwbF!$A$1:$B$2</definedName>
    <definedName name="UaeSw" localSheetId="18">'Nonpar. test(2 samples)QoS1'!$B$11:$I$13</definedName>
    <definedName name="uLNjL" localSheetId="16">'Nonpar. test(2 samples)3'!$B$18:$C$22</definedName>
    <definedName name="UscRK" localSheetId="17">'Nonpar. test(2 samples)2'!$B$48:$D$49</definedName>
    <definedName name="UWFeh" localSheetId="7">'Nonpar. test(2 samples)12'!$B$11:$I$13</definedName>
    <definedName name="vMmRj" localSheetId="18">'Nonpar. test(2 samples)QoS1'!$B$33:$C$37</definedName>
    <definedName name="VQVhO" localSheetId="4">'Nonpar. test(2 samples)15'!$B$11:$I$13</definedName>
    <definedName name="wShHe" localSheetId="19">ESQqA!$A$1:$B$2</definedName>
    <definedName name="xBjML" localSheetId="5">'Nonpar. test(2 samples)14'!$B$48:$D$49</definedName>
    <definedName name="XqAMI" localSheetId="11">'Nonpar. test(2 samples)8'!$B$33:$C$37</definedName>
    <definedName name="ydlSy" localSheetId="11">'Nonpar. test(2 samples)8'!$B$18:$C$22</definedName>
    <definedName name="YSzty" localSheetId="17">'Nonpar. test(2 samples)2'!$B$11:$I$13</definedName>
    <definedName name="ytCSK" localSheetId="7">'Nonpar. test(2 samples)12'!$B$18:$C$22</definedName>
    <definedName name="YuvKO" localSheetId="8">'Nonpar. test(2 samples)11'!$B$33:$C$37</definedName>
    <definedName name="yVgMh" localSheetId="3">'Nonpar. test(2 samples)16'!$B$18:$C$22</definedName>
    <definedName name="ZEfQr" localSheetId="16">'Nonpar. test(2 samples)3'!$B$33:$C$37</definedName>
    <definedName name="zJGcs" localSheetId="29">'Nonpar. test(2 samples)'!$B$33:$C$37</definedName>
    <definedName name="zTxSO" localSheetId="10">'Nonpar. test(2 samples)9'!$B$33:$C$37</definedName>
    <definedName name="zUYvy" localSheetId="9">'Nonpar. test(2 samples)10'!$B$11:$I$13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47" l="1"/>
  <c r="N6" i="47"/>
  <c r="K10" i="47"/>
  <c r="K7" i="47"/>
  <c r="K8" i="47"/>
  <c r="K9" i="47"/>
  <c r="K11" i="47"/>
  <c r="K12" i="47"/>
  <c r="K13" i="47"/>
  <c r="K14" i="47"/>
  <c r="K15" i="47"/>
  <c r="K16" i="47"/>
  <c r="K17" i="47"/>
  <c r="K18" i="47"/>
  <c r="K19" i="47"/>
  <c r="K20" i="47"/>
  <c r="K21" i="47"/>
  <c r="K6" i="47"/>
  <c r="C28" i="31"/>
  <c r="G4" i="66" l="1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3" i="66"/>
  <c r="BR7" i="2"/>
  <c r="BL7" i="2"/>
  <c r="BF7" i="2"/>
  <c r="AZ7" i="2"/>
  <c r="AT7" i="2"/>
  <c r="AN7" i="2"/>
  <c r="AM7" i="2"/>
  <c r="AH7" i="2"/>
  <c r="AD7" i="1"/>
  <c r="X7" i="1"/>
  <c r="R7" i="1"/>
  <c r="F4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3" i="66"/>
  <c r="T3" i="66"/>
  <c r="W9" i="66"/>
  <c r="W13" i="66"/>
  <c r="S3" i="66"/>
  <c r="V4" i="66"/>
  <c r="V5" i="66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3" i="66"/>
  <c r="R13" i="1"/>
  <c r="AB7" i="2"/>
  <c r="T4" i="66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S4" i="66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W7" i="66"/>
  <c r="W17" i="66" l="1"/>
  <c r="W5" i="66"/>
  <c r="W14" i="66"/>
  <c r="W10" i="66"/>
  <c r="W16" i="66"/>
  <c r="W12" i="66"/>
  <c r="W8" i="66"/>
  <c r="W18" i="66"/>
  <c r="W6" i="66"/>
  <c r="W15" i="66"/>
  <c r="W11" i="66"/>
  <c r="W4" i="66"/>
  <c r="W3" i="66"/>
  <c r="AB7" i="47" l="1"/>
  <c r="AB8" i="47"/>
  <c r="AB9" i="47"/>
  <c r="AB10" i="47"/>
  <c r="AB11" i="47"/>
  <c r="AB12" i="47"/>
  <c r="AB13" i="47"/>
  <c r="AB14" i="47"/>
  <c r="AB15" i="47"/>
  <c r="AB16" i="47"/>
  <c r="AB17" i="47"/>
  <c r="AB18" i="47"/>
  <c r="AB19" i="47"/>
  <c r="AB20" i="47"/>
  <c r="AB21" i="47"/>
  <c r="Y7" i="47"/>
  <c r="Y8" i="47"/>
  <c r="Y9" i="47"/>
  <c r="Y10" i="47"/>
  <c r="Y11" i="47"/>
  <c r="Y12" i="47"/>
  <c r="Y13" i="47"/>
  <c r="Y14" i="47"/>
  <c r="Y15" i="47"/>
  <c r="Y16" i="47"/>
  <c r="Y17" i="47"/>
  <c r="Y18" i="47"/>
  <c r="Y19" i="47"/>
  <c r="Y20" i="47"/>
  <c r="Y21" i="47"/>
  <c r="R2" i="47"/>
  <c r="Z11" i="47" s="1"/>
  <c r="AB6" i="47"/>
  <c r="N21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L3" i="47"/>
  <c r="L6" i="47"/>
  <c r="AZ4" i="1"/>
  <c r="H4" i="1" s="1"/>
  <c r="AZ5" i="1"/>
  <c r="H5" i="1" s="1"/>
  <c r="AZ6" i="1"/>
  <c r="H6" i="1" s="1"/>
  <c r="AZ7" i="1"/>
  <c r="H7" i="1" s="1"/>
  <c r="AZ8" i="1"/>
  <c r="AZ9" i="1"/>
  <c r="H9" i="1" s="1"/>
  <c r="AZ10" i="1"/>
  <c r="H10" i="1" s="1"/>
  <c r="AZ11" i="1"/>
  <c r="H11" i="1" s="1"/>
  <c r="AZ12" i="1"/>
  <c r="H12" i="1" s="1"/>
  <c r="AZ13" i="1"/>
  <c r="H13" i="1" s="1"/>
  <c r="AZ14" i="1"/>
  <c r="AZ15" i="1"/>
  <c r="H15" i="1" s="1"/>
  <c r="AZ16" i="1"/>
  <c r="H16" i="1" s="1"/>
  <c r="AZ17" i="1"/>
  <c r="H17" i="1" s="1"/>
  <c r="AZ18" i="1"/>
  <c r="H18" i="1" s="1"/>
  <c r="AZ19" i="1"/>
  <c r="H19" i="1" s="1"/>
  <c r="AZ20" i="1"/>
  <c r="AZ21" i="1"/>
  <c r="H21" i="1" s="1"/>
  <c r="AZ22" i="1"/>
  <c r="H22" i="1" s="1"/>
  <c r="AZ23" i="1"/>
  <c r="H23" i="1" s="1"/>
  <c r="AZ24" i="1"/>
  <c r="H24" i="1" s="1"/>
  <c r="AZ25" i="1"/>
  <c r="H25" i="1" s="1"/>
  <c r="AZ26" i="1"/>
  <c r="AZ27" i="1"/>
  <c r="H27" i="1" s="1"/>
  <c r="AZ28" i="1"/>
  <c r="H28" i="1" s="1"/>
  <c r="AZ29" i="1"/>
  <c r="H29" i="1" s="1"/>
  <c r="AZ30" i="1"/>
  <c r="H30" i="1" s="1"/>
  <c r="AZ31" i="1"/>
  <c r="H31" i="1" s="1"/>
  <c r="AZ32" i="1"/>
  <c r="AZ33" i="1"/>
  <c r="H33" i="1" s="1"/>
  <c r="AZ34" i="1"/>
  <c r="H34" i="1" s="1"/>
  <c r="AZ35" i="1"/>
  <c r="H35" i="1" s="1"/>
  <c r="AZ36" i="1"/>
  <c r="H36" i="1" s="1"/>
  <c r="AZ37" i="1"/>
  <c r="H37" i="1" s="1"/>
  <c r="AZ38" i="1"/>
  <c r="AZ39" i="1"/>
  <c r="H39" i="1" s="1"/>
  <c r="AZ40" i="1"/>
  <c r="H40" i="1" s="1"/>
  <c r="AZ41" i="1"/>
  <c r="H41" i="1" s="1"/>
  <c r="AZ42" i="1"/>
  <c r="H42" i="1" s="1"/>
  <c r="AZ43" i="1"/>
  <c r="H43" i="1" s="1"/>
  <c r="AZ44" i="1"/>
  <c r="AZ45" i="1"/>
  <c r="H45" i="1" s="1"/>
  <c r="AZ46" i="1"/>
  <c r="H46" i="1" s="1"/>
  <c r="AZ47" i="1"/>
  <c r="H47" i="1" s="1"/>
  <c r="AZ48" i="1"/>
  <c r="H48" i="1" s="1"/>
  <c r="AZ49" i="1"/>
  <c r="H49" i="1" s="1"/>
  <c r="AZ50" i="1"/>
  <c r="AZ51" i="1"/>
  <c r="H51" i="1" s="1"/>
  <c r="AZ52" i="1"/>
  <c r="H52" i="1" s="1"/>
  <c r="AZ53" i="1"/>
  <c r="H53" i="1" s="1"/>
  <c r="AZ54" i="1"/>
  <c r="H54" i="1" s="1"/>
  <c r="AZ55" i="1"/>
  <c r="H55" i="1" s="1"/>
  <c r="AZ56" i="1"/>
  <c r="AZ57" i="1"/>
  <c r="H57" i="1" s="1"/>
  <c r="AZ58" i="1"/>
  <c r="H58" i="1" s="1"/>
  <c r="AZ59" i="1"/>
  <c r="H59" i="1" s="1"/>
  <c r="AZ60" i="1"/>
  <c r="H60" i="1" s="1"/>
  <c r="AZ61" i="1"/>
  <c r="H61" i="1" s="1"/>
  <c r="AZ62" i="1"/>
  <c r="AZ63" i="1"/>
  <c r="H63" i="1" s="1"/>
  <c r="AZ64" i="1"/>
  <c r="H64" i="1" s="1"/>
  <c r="AZ65" i="1"/>
  <c r="H65" i="1" s="1"/>
  <c r="AZ66" i="1"/>
  <c r="H66" i="1" s="1"/>
  <c r="AZ67" i="1"/>
  <c r="H67" i="1" s="1"/>
  <c r="AZ68" i="1"/>
  <c r="AZ69" i="1"/>
  <c r="H69" i="1" s="1"/>
  <c r="AZ70" i="1"/>
  <c r="H70" i="1" s="1"/>
  <c r="AZ71" i="1"/>
  <c r="H71" i="1" s="1"/>
  <c r="AZ72" i="1"/>
  <c r="H72" i="1" s="1"/>
  <c r="AZ73" i="1"/>
  <c r="H73" i="1" s="1"/>
  <c r="AZ74" i="1"/>
  <c r="AZ75" i="1"/>
  <c r="H75" i="1" s="1"/>
  <c r="AZ76" i="1"/>
  <c r="H76" i="1" s="1"/>
  <c r="AZ77" i="1"/>
  <c r="H77" i="1" s="1"/>
  <c r="AZ78" i="1"/>
  <c r="H78" i="1" s="1"/>
  <c r="AZ79" i="1"/>
  <c r="H79" i="1" s="1"/>
  <c r="AZ80" i="1"/>
  <c r="AZ81" i="1"/>
  <c r="H81" i="1" s="1"/>
  <c r="AZ82" i="1"/>
  <c r="H82" i="1" s="1"/>
  <c r="AZ83" i="1"/>
  <c r="H83" i="1" s="1"/>
  <c r="AZ84" i="1"/>
  <c r="H84" i="1" s="1"/>
  <c r="AZ85" i="1"/>
  <c r="H85" i="1" s="1"/>
  <c r="AZ86" i="1"/>
  <c r="AZ87" i="1"/>
  <c r="H87" i="1" s="1"/>
  <c r="AZ88" i="1"/>
  <c r="H88" i="1" s="1"/>
  <c r="AZ89" i="1"/>
  <c r="H89" i="1" s="1"/>
  <c r="AZ90" i="1"/>
  <c r="H90" i="1" s="1"/>
  <c r="AZ91" i="1"/>
  <c r="H91" i="1" s="1"/>
  <c r="AZ92" i="1"/>
  <c r="AZ93" i="1"/>
  <c r="H93" i="1" s="1"/>
  <c r="AZ94" i="1"/>
  <c r="H94" i="1" s="1"/>
  <c r="AZ95" i="1"/>
  <c r="H95" i="1" s="1"/>
  <c r="AZ96" i="1"/>
  <c r="H96" i="1" s="1"/>
  <c r="AZ97" i="1"/>
  <c r="H97" i="1" s="1"/>
  <c r="AZ3" i="1"/>
  <c r="H3" i="1" s="1"/>
  <c r="AP51" i="1"/>
  <c r="F51" i="1" s="1"/>
  <c r="AU4" i="1"/>
  <c r="G4" i="1" s="1"/>
  <c r="AU5" i="1"/>
  <c r="G5" i="1" s="1"/>
  <c r="AU6" i="1"/>
  <c r="G6" i="1" s="1"/>
  <c r="AU7" i="1"/>
  <c r="G7" i="1" s="1"/>
  <c r="AU8" i="1"/>
  <c r="AU9" i="1"/>
  <c r="G9" i="1" s="1"/>
  <c r="AU10" i="1"/>
  <c r="G10" i="1" s="1"/>
  <c r="AU11" i="1"/>
  <c r="G11" i="1" s="1"/>
  <c r="AU12" i="1"/>
  <c r="G12" i="1" s="1"/>
  <c r="AU13" i="1"/>
  <c r="G13" i="1" s="1"/>
  <c r="AU14" i="1"/>
  <c r="AU15" i="1"/>
  <c r="G15" i="1" s="1"/>
  <c r="AU16" i="1"/>
  <c r="G16" i="1" s="1"/>
  <c r="AU17" i="1"/>
  <c r="G17" i="1" s="1"/>
  <c r="AU18" i="1"/>
  <c r="G18" i="1" s="1"/>
  <c r="AU19" i="1"/>
  <c r="G19" i="1" s="1"/>
  <c r="AU20" i="1"/>
  <c r="AU21" i="1"/>
  <c r="G21" i="1" s="1"/>
  <c r="AU22" i="1"/>
  <c r="G22" i="1" s="1"/>
  <c r="AU23" i="1"/>
  <c r="G23" i="1" s="1"/>
  <c r="AU24" i="1"/>
  <c r="G24" i="1" s="1"/>
  <c r="AU25" i="1"/>
  <c r="G25" i="1" s="1"/>
  <c r="AU26" i="1"/>
  <c r="AU27" i="1"/>
  <c r="G27" i="1" s="1"/>
  <c r="AU28" i="1"/>
  <c r="G28" i="1" s="1"/>
  <c r="AU29" i="1"/>
  <c r="G29" i="1" s="1"/>
  <c r="AU30" i="1"/>
  <c r="G30" i="1" s="1"/>
  <c r="AU31" i="1"/>
  <c r="G31" i="1" s="1"/>
  <c r="AU32" i="1"/>
  <c r="AU33" i="1"/>
  <c r="G33" i="1" s="1"/>
  <c r="AU34" i="1"/>
  <c r="G34" i="1" s="1"/>
  <c r="AU35" i="1"/>
  <c r="G35" i="1" s="1"/>
  <c r="AU36" i="1"/>
  <c r="G36" i="1" s="1"/>
  <c r="AU37" i="1"/>
  <c r="G37" i="1" s="1"/>
  <c r="AU38" i="1"/>
  <c r="AU39" i="1"/>
  <c r="G39" i="1" s="1"/>
  <c r="AU40" i="1"/>
  <c r="G40" i="1" s="1"/>
  <c r="AU41" i="1"/>
  <c r="G41" i="1" s="1"/>
  <c r="AU42" i="1"/>
  <c r="G42" i="1" s="1"/>
  <c r="AU43" i="1"/>
  <c r="G43" i="1" s="1"/>
  <c r="AU44" i="1"/>
  <c r="AU45" i="1"/>
  <c r="G45" i="1" s="1"/>
  <c r="AU46" i="1"/>
  <c r="G46" i="1" s="1"/>
  <c r="AU47" i="1"/>
  <c r="G47" i="1" s="1"/>
  <c r="AU48" i="1"/>
  <c r="G48" i="1" s="1"/>
  <c r="AU49" i="1"/>
  <c r="G49" i="1" s="1"/>
  <c r="AU50" i="1"/>
  <c r="AU51" i="1"/>
  <c r="G51" i="1" s="1"/>
  <c r="AU52" i="1"/>
  <c r="G52" i="1" s="1"/>
  <c r="AU53" i="1"/>
  <c r="G53" i="1" s="1"/>
  <c r="AU54" i="1"/>
  <c r="G54" i="1" s="1"/>
  <c r="AU55" i="1"/>
  <c r="G55" i="1" s="1"/>
  <c r="AU56" i="1"/>
  <c r="AU57" i="1"/>
  <c r="G57" i="1" s="1"/>
  <c r="AU58" i="1"/>
  <c r="G58" i="1" s="1"/>
  <c r="AU59" i="1"/>
  <c r="G59" i="1" s="1"/>
  <c r="AU60" i="1"/>
  <c r="G60" i="1" s="1"/>
  <c r="AU61" i="1"/>
  <c r="G61" i="1" s="1"/>
  <c r="AU62" i="1"/>
  <c r="AU63" i="1"/>
  <c r="G63" i="1" s="1"/>
  <c r="AU64" i="1"/>
  <c r="G64" i="1" s="1"/>
  <c r="AU65" i="1"/>
  <c r="G65" i="1" s="1"/>
  <c r="AU66" i="1"/>
  <c r="G66" i="1" s="1"/>
  <c r="AU67" i="1"/>
  <c r="G67" i="1" s="1"/>
  <c r="AU68" i="1"/>
  <c r="AU69" i="1"/>
  <c r="G69" i="1" s="1"/>
  <c r="AU70" i="1"/>
  <c r="G70" i="1" s="1"/>
  <c r="AU71" i="1"/>
  <c r="G71" i="1" s="1"/>
  <c r="AU72" i="1"/>
  <c r="G72" i="1" s="1"/>
  <c r="AU73" i="1"/>
  <c r="G73" i="1" s="1"/>
  <c r="AU74" i="1"/>
  <c r="AU75" i="1"/>
  <c r="G75" i="1" s="1"/>
  <c r="AU76" i="1"/>
  <c r="G76" i="1" s="1"/>
  <c r="AU77" i="1"/>
  <c r="G77" i="1" s="1"/>
  <c r="AU78" i="1"/>
  <c r="G78" i="1" s="1"/>
  <c r="AU79" i="1"/>
  <c r="G79" i="1" s="1"/>
  <c r="AU80" i="1"/>
  <c r="AU81" i="1"/>
  <c r="G81" i="1" s="1"/>
  <c r="AU82" i="1"/>
  <c r="G82" i="1" s="1"/>
  <c r="AU83" i="1"/>
  <c r="G83" i="1" s="1"/>
  <c r="AU84" i="1"/>
  <c r="G84" i="1" s="1"/>
  <c r="AU85" i="1"/>
  <c r="G85" i="1" s="1"/>
  <c r="AU86" i="1"/>
  <c r="AU87" i="1"/>
  <c r="G87" i="1" s="1"/>
  <c r="AU88" i="1"/>
  <c r="G88" i="1" s="1"/>
  <c r="AU89" i="1"/>
  <c r="G89" i="1" s="1"/>
  <c r="AU90" i="1"/>
  <c r="G90" i="1" s="1"/>
  <c r="AU91" i="1"/>
  <c r="G91" i="1" s="1"/>
  <c r="AU92" i="1"/>
  <c r="AU93" i="1"/>
  <c r="G93" i="1" s="1"/>
  <c r="AU94" i="1"/>
  <c r="G94" i="1" s="1"/>
  <c r="AU95" i="1"/>
  <c r="G95" i="1" s="1"/>
  <c r="AU96" i="1"/>
  <c r="G96" i="1" s="1"/>
  <c r="AU97" i="1"/>
  <c r="G97" i="1" s="1"/>
  <c r="AU3" i="1"/>
  <c r="G3" i="1" s="1"/>
  <c r="AP4" i="1"/>
  <c r="F4" i="1" s="1"/>
  <c r="AP5" i="1"/>
  <c r="F5" i="1" s="1"/>
  <c r="AP6" i="1"/>
  <c r="F6" i="1" s="1"/>
  <c r="AP7" i="1"/>
  <c r="F7" i="1" s="1"/>
  <c r="AP8" i="1"/>
  <c r="AP9" i="1"/>
  <c r="F9" i="1" s="1"/>
  <c r="AP10" i="1"/>
  <c r="F10" i="1" s="1"/>
  <c r="AP11" i="1"/>
  <c r="F11" i="1" s="1"/>
  <c r="AP12" i="1"/>
  <c r="F12" i="1" s="1"/>
  <c r="AP13" i="1"/>
  <c r="F13" i="1" s="1"/>
  <c r="AP14" i="1"/>
  <c r="AP15" i="1"/>
  <c r="F15" i="1" s="1"/>
  <c r="AP16" i="1"/>
  <c r="F16" i="1" s="1"/>
  <c r="AP17" i="1"/>
  <c r="F17" i="1" s="1"/>
  <c r="AP18" i="1"/>
  <c r="F18" i="1" s="1"/>
  <c r="AP19" i="1"/>
  <c r="F19" i="1" s="1"/>
  <c r="AP20" i="1"/>
  <c r="AP21" i="1"/>
  <c r="F21" i="1" s="1"/>
  <c r="AP22" i="1"/>
  <c r="F22" i="1" s="1"/>
  <c r="AP23" i="1"/>
  <c r="F23" i="1" s="1"/>
  <c r="AP24" i="1"/>
  <c r="F24" i="1" s="1"/>
  <c r="AP25" i="1"/>
  <c r="F25" i="1" s="1"/>
  <c r="AP26" i="1"/>
  <c r="AP27" i="1"/>
  <c r="F27" i="1" s="1"/>
  <c r="AP28" i="1"/>
  <c r="F28" i="1" s="1"/>
  <c r="AP29" i="1"/>
  <c r="F29" i="1" s="1"/>
  <c r="AP30" i="1"/>
  <c r="F30" i="1" s="1"/>
  <c r="AP31" i="1"/>
  <c r="F31" i="1" s="1"/>
  <c r="AP32" i="1"/>
  <c r="AP33" i="1"/>
  <c r="F33" i="1" s="1"/>
  <c r="AP34" i="1"/>
  <c r="F34" i="1" s="1"/>
  <c r="AP35" i="1"/>
  <c r="F35" i="1" s="1"/>
  <c r="AP36" i="1"/>
  <c r="F36" i="1" s="1"/>
  <c r="AP37" i="1"/>
  <c r="F37" i="1" s="1"/>
  <c r="AP38" i="1"/>
  <c r="AP39" i="1"/>
  <c r="F39" i="1" s="1"/>
  <c r="AP40" i="1"/>
  <c r="F40" i="1" s="1"/>
  <c r="AP41" i="1"/>
  <c r="F41" i="1" s="1"/>
  <c r="AP42" i="1"/>
  <c r="F42" i="1" s="1"/>
  <c r="AP43" i="1"/>
  <c r="F43" i="1" s="1"/>
  <c r="AP44" i="1"/>
  <c r="AP45" i="1"/>
  <c r="F45" i="1" s="1"/>
  <c r="AP46" i="1"/>
  <c r="F46" i="1" s="1"/>
  <c r="AP47" i="1"/>
  <c r="F47" i="1" s="1"/>
  <c r="AP48" i="1"/>
  <c r="F48" i="1" s="1"/>
  <c r="AP49" i="1"/>
  <c r="F49" i="1" s="1"/>
  <c r="AP50" i="1"/>
  <c r="AP52" i="1"/>
  <c r="F52" i="1" s="1"/>
  <c r="AP53" i="1"/>
  <c r="F53" i="1" s="1"/>
  <c r="AP54" i="1"/>
  <c r="F54" i="1" s="1"/>
  <c r="AP55" i="1"/>
  <c r="F55" i="1" s="1"/>
  <c r="AP56" i="1"/>
  <c r="AP57" i="1"/>
  <c r="F57" i="1" s="1"/>
  <c r="AP58" i="1"/>
  <c r="F58" i="1" s="1"/>
  <c r="AP59" i="1"/>
  <c r="F59" i="1" s="1"/>
  <c r="AP60" i="1"/>
  <c r="F60" i="1" s="1"/>
  <c r="AP61" i="1"/>
  <c r="F61" i="1" s="1"/>
  <c r="AP62" i="1"/>
  <c r="AP63" i="1"/>
  <c r="F63" i="1" s="1"/>
  <c r="AP64" i="1"/>
  <c r="F64" i="1" s="1"/>
  <c r="AP65" i="1"/>
  <c r="F65" i="1" s="1"/>
  <c r="AP66" i="1"/>
  <c r="F66" i="1" s="1"/>
  <c r="AP67" i="1"/>
  <c r="F67" i="1" s="1"/>
  <c r="AP68" i="1"/>
  <c r="AP69" i="1"/>
  <c r="F69" i="1" s="1"/>
  <c r="AP70" i="1"/>
  <c r="F70" i="1" s="1"/>
  <c r="AP71" i="1"/>
  <c r="F71" i="1" s="1"/>
  <c r="AP72" i="1"/>
  <c r="F72" i="1" s="1"/>
  <c r="AP73" i="1"/>
  <c r="F73" i="1" s="1"/>
  <c r="AP74" i="1"/>
  <c r="AP75" i="1"/>
  <c r="F75" i="1" s="1"/>
  <c r="AP76" i="1"/>
  <c r="F76" i="1" s="1"/>
  <c r="AP77" i="1"/>
  <c r="F77" i="1" s="1"/>
  <c r="AP78" i="1"/>
  <c r="F78" i="1" s="1"/>
  <c r="AP79" i="1"/>
  <c r="F79" i="1" s="1"/>
  <c r="AP80" i="1"/>
  <c r="AP81" i="1"/>
  <c r="F81" i="1" s="1"/>
  <c r="AP82" i="1"/>
  <c r="F82" i="1" s="1"/>
  <c r="AP83" i="1"/>
  <c r="F83" i="1" s="1"/>
  <c r="AP84" i="1"/>
  <c r="F84" i="1" s="1"/>
  <c r="AP85" i="1"/>
  <c r="F85" i="1" s="1"/>
  <c r="AP86" i="1"/>
  <c r="AP87" i="1"/>
  <c r="F87" i="1" s="1"/>
  <c r="AP88" i="1"/>
  <c r="F88" i="1" s="1"/>
  <c r="AP89" i="1"/>
  <c r="F89" i="1" s="1"/>
  <c r="AP90" i="1"/>
  <c r="F90" i="1" s="1"/>
  <c r="AP91" i="1"/>
  <c r="F91" i="1" s="1"/>
  <c r="AP92" i="1"/>
  <c r="AP93" i="1"/>
  <c r="F93" i="1" s="1"/>
  <c r="AP94" i="1"/>
  <c r="F94" i="1" s="1"/>
  <c r="AP95" i="1"/>
  <c r="F95" i="1" s="1"/>
  <c r="AP96" i="1"/>
  <c r="F96" i="1" s="1"/>
  <c r="AP97" i="1"/>
  <c r="F97" i="1" s="1"/>
  <c r="AP3" i="1"/>
  <c r="F3" i="1" s="1"/>
  <c r="AJ4" i="1"/>
  <c r="E4" i="1" s="1"/>
  <c r="AJ5" i="1"/>
  <c r="E5" i="1" s="1"/>
  <c r="AJ6" i="1"/>
  <c r="E6" i="1" s="1"/>
  <c r="AJ7" i="1"/>
  <c r="E7" i="1" s="1"/>
  <c r="AJ8" i="1"/>
  <c r="AJ9" i="1"/>
  <c r="E9" i="1" s="1"/>
  <c r="AJ10" i="1"/>
  <c r="E10" i="1" s="1"/>
  <c r="AJ11" i="1"/>
  <c r="E11" i="1" s="1"/>
  <c r="AJ12" i="1"/>
  <c r="E12" i="1" s="1"/>
  <c r="AJ13" i="1"/>
  <c r="E13" i="1" s="1"/>
  <c r="AJ14" i="1"/>
  <c r="AJ15" i="1"/>
  <c r="E15" i="1" s="1"/>
  <c r="AJ16" i="1"/>
  <c r="E16" i="1" s="1"/>
  <c r="AJ17" i="1"/>
  <c r="E17" i="1" s="1"/>
  <c r="AJ18" i="1"/>
  <c r="E18" i="1" s="1"/>
  <c r="AJ19" i="1"/>
  <c r="E19" i="1" s="1"/>
  <c r="AJ20" i="1"/>
  <c r="AJ21" i="1"/>
  <c r="E21" i="1" s="1"/>
  <c r="AJ22" i="1"/>
  <c r="E22" i="1" s="1"/>
  <c r="AJ23" i="1"/>
  <c r="E23" i="1" s="1"/>
  <c r="AJ24" i="1"/>
  <c r="E24" i="1" s="1"/>
  <c r="AJ25" i="1"/>
  <c r="E25" i="1" s="1"/>
  <c r="AJ26" i="1"/>
  <c r="AJ27" i="1"/>
  <c r="E27" i="1" s="1"/>
  <c r="AJ28" i="1"/>
  <c r="E28" i="1" s="1"/>
  <c r="AJ29" i="1"/>
  <c r="E29" i="1" s="1"/>
  <c r="AJ30" i="1"/>
  <c r="E30" i="1" s="1"/>
  <c r="AJ31" i="1"/>
  <c r="E31" i="1" s="1"/>
  <c r="AJ32" i="1"/>
  <c r="AJ33" i="1"/>
  <c r="E33" i="1" s="1"/>
  <c r="AJ34" i="1"/>
  <c r="E34" i="1" s="1"/>
  <c r="AJ35" i="1"/>
  <c r="E35" i="1" s="1"/>
  <c r="AJ36" i="1"/>
  <c r="E36" i="1" s="1"/>
  <c r="AJ37" i="1"/>
  <c r="E37" i="1" s="1"/>
  <c r="AJ38" i="1"/>
  <c r="AJ39" i="1"/>
  <c r="E39" i="1" s="1"/>
  <c r="AJ40" i="1"/>
  <c r="E40" i="1" s="1"/>
  <c r="AJ41" i="1"/>
  <c r="E41" i="1" s="1"/>
  <c r="AJ42" i="1"/>
  <c r="E42" i="1" s="1"/>
  <c r="AJ43" i="1"/>
  <c r="E43" i="1" s="1"/>
  <c r="AJ44" i="1"/>
  <c r="AJ45" i="1"/>
  <c r="E45" i="1" s="1"/>
  <c r="AJ46" i="1"/>
  <c r="E46" i="1" s="1"/>
  <c r="AJ47" i="1"/>
  <c r="E47" i="1" s="1"/>
  <c r="AJ48" i="1"/>
  <c r="E48" i="1" s="1"/>
  <c r="AJ49" i="1"/>
  <c r="E49" i="1" s="1"/>
  <c r="AJ50" i="1"/>
  <c r="AJ51" i="1"/>
  <c r="E51" i="1" s="1"/>
  <c r="AJ52" i="1"/>
  <c r="E52" i="1" s="1"/>
  <c r="AJ53" i="1"/>
  <c r="E53" i="1" s="1"/>
  <c r="AJ54" i="1"/>
  <c r="E54" i="1" s="1"/>
  <c r="AJ55" i="1"/>
  <c r="E55" i="1" s="1"/>
  <c r="AJ56" i="1"/>
  <c r="AJ57" i="1"/>
  <c r="E57" i="1" s="1"/>
  <c r="AJ58" i="1"/>
  <c r="E58" i="1" s="1"/>
  <c r="AJ59" i="1"/>
  <c r="E59" i="1" s="1"/>
  <c r="AJ60" i="1"/>
  <c r="E60" i="1" s="1"/>
  <c r="AJ61" i="1"/>
  <c r="E61" i="1" s="1"/>
  <c r="AJ62" i="1"/>
  <c r="AJ63" i="1"/>
  <c r="E63" i="1" s="1"/>
  <c r="AJ64" i="1"/>
  <c r="E64" i="1" s="1"/>
  <c r="AJ65" i="1"/>
  <c r="E65" i="1" s="1"/>
  <c r="AJ66" i="1"/>
  <c r="E66" i="1" s="1"/>
  <c r="AJ67" i="1"/>
  <c r="E67" i="1" s="1"/>
  <c r="AJ68" i="1"/>
  <c r="AJ69" i="1"/>
  <c r="E69" i="1" s="1"/>
  <c r="AJ70" i="1"/>
  <c r="E70" i="1" s="1"/>
  <c r="AJ71" i="1"/>
  <c r="E71" i="1" s="1"/>
  <c r="AJ72" i="1"/>
  <c r="E72" i="1" s="1"/>
  <c r="AJ73" i="1"/>
  <c r="E73" i="1" s="1"/>
  <c r="AJ74" i="1"/>
  <c r="AJ75" i="1"/>
  <c r="E75" i="1" s="1"/>
  <c r="AJ76" i="1"/>
  <c r="E76" i="1" s="1"/>
  <c r="AJ77" i="1"/>
  <c r="E77" i="1" s="1"/>
  <c r="AJ78" i="1"/>
  <c r="E78" i="1" s="1"/>
  <c r="AJ79" i="1"/>
  <c r="E79" i="1" s="1"/>
  <c r="AJ80" i="1"/>
  <c r="AJ81" i="1"/>
  <c r="E81" i="1" s="1"/>
  <c r="AJ82" i="1"/>
  <c r="E82" i="1" s="1"/>
  <c r="AJ83" i="1"/>
  <c r="E83" i="1" s="1"/>
  <c r="AJ84" i="1"/>
  <c r="E84" i="1" s="1"/>
  <c r="AJ85" i="1"/>
  <c r="E85" i="1" s="1"/>
  <c r="AJ86" i="1"/>
  <c r="AJ87" i="1"/>
  <c r="E87" i="1" s="1"/>
  <c r="AJ88" i="1"/>
  <c r="E88" i="1" s="1"/>
  <c r="AJ89" i="1"/>
  <c r="E89" i="1" s="1"/>
  <c r="AJ90" i="1"/>
  <c r="E90" i="1" s="1"/>
  <c r="AJ91" i="1"/>
  <c r="E91" i="1" s="1"/>
  <c r="AJ92" i="1"/>
  <c r="AJ93" i="1"/>
  <c r="E93" i="1" s="1"/>
  <c r="AJ94" i="1"/>
  <c r="E94" i="1" s="1"/>
  <c r="AJ95" i="1"/>
  <c r="E95" i="1" s="1"/>
  <c r="AJ96" i="1"/>
  <c r="E96" i="1" s="1"/>
  <c r="AJ97" i="1"/>
  <c r="E97" i="1" s="1"/>
  <c r="AJ3" i="1"/>
  <c r="E3" i="1" s="1"/>
  <c r="AA19" i="47" l="1"/>
  <c r="AA21" i="47"/>
  <c r="AA14" i="47"/>
  <c r="AA6" i="47"/>
  <c r="AA12" i="47"/>
  <c r="AA8" i="47"/>
  <c r="Z19" i="47"/>
  <c r="Z16" i="47"/>
  <c r="Z10" i="47"/>
  <c r="Z7" i="47"/>
  <c r="Z6" i="47"/>
  <c r="AA20" i="47"/>
  <c r="Z15" i="47"/>
  <c r="AA13" i="47"/>
  <c r="AA11" i="47"/>
  <c r="AA9" i="47"/>
  <c r="Z21" i="47"/>
  <c r="Z17" i="47"/>
  <c r="Z13" i="47"/>
  <c r="Z9" i="47"/>
  <c r="Z18" i="47"/>
  <c r="AA15" i="47"/>
  <c r="AA17" i="47"/>
  <c r="Z14" i="47"/>
  <c r="Z20" i="47"/>
  <c r="Z12" i="47"/>
  <c r="Z8" i="47"/>
  <c r="AA16" i="47"/>
  <c r="AA18" i="47"/>
  <c r="AA10" i="47"/>
  <c r="AA7" i="47"/>
  <c r="M6" i="47"/>
  <c r="AY3" i="2" l="1"/>
  <c r="G3" i="2" s="1"/>
  <c r="AY4" i="2"/>
  <c r="G4" i="2" s="1"/>
  <c r="AY5" i="2"/>
  <c r="G5" i="2" s="1"/>
  <c r="AY6" i="2"/>
  <c r="G6" i="2" s="1"/>
  <c r="AY7" i="2"/>
  <c r="G7" i="2" s="1"/>
  <c r="AY9" i="2"/>
  <c r="G9" i="2" s="1"/>
  <c r="AY10" i="2"/>
  <c r="G10" i="2" s="1"/>
  <c r="AY11" i="2"/>
  <c r="G11" i="2" s="1"/>
  <c r="AY12" i="2"/>
  <c r="G12" i="2" s="1"/>
  <c r="AY13" i="2"/>
  <c r="G13" i="2" s="1"/>
  <c r="AY15" i="2"/>
  <c r="G15" i="2" s="1"/>
  <c r="AY16" i="2"/>
  <c r="G16" i="2" s="1"/>
  <c r="AY17" i="2"/>
  <c r="G17" i="2" s="1"/>
  <c r="AY18" i="2"/>
  <c r="G18" i="2" s="1"/>
  <c r="AY19" i="2"/>
  <c r="G19" i="2" s="1"/>
  <c r="AY21" i="2"/>
  <c r="G21" i="2" s="1"/>
  <c r="AY22" i="2"/>
  <c r="G22" i="2" s="1"/>
  <c r="AY23" i="2"/>
  <c r="G23" i="2" s="1"/>
  <c r="AY24" i="2"/>
  <c r="G24" i="2" s="1"/>
  <c r="AY25" i="2"/>
  <c r="G25" i="2" s="1"/>
  <c r="AY27" i="2"/>
  <c r="G27" i="2" s="1"/>
  <c r="AY28" i="2"/>
  <c r="G28" i="2" s="1"/>
  <c r="AY29" i="2"/>
  <c r="G29" i="2" s="1"/>
  <c r="AY30" i="2"/>
  <c r="G30" i="2" s="1"/>
  <c r="AY31" i="2"/>
  <c r="G31" i="2" s="1"/>
  <c r="AY33" i="2"/>
  <c r="G33" i="2" s="1"/>
  <c r="AY34" i="2"/>
  <c r="G34" i="2" s="1"/>
  <c r="AY35" i="2"/>
  <c r="G35" i="2" s="1"/>
  <c r="AY36" i="2"/>
  <c r="G36" i="2" s="1"/>
  <c r="AY37" i="2"/>
  <c r="G37" i="2" s="1"/>
  <c r="AY39" i="2"/>
  <c r="G39" i="2" s="1"/>
  <c r="AY40" i="2"/>
  <c r="G40" i="2" s="1"/>
  <c r="AY41" i="2"/>
  <c r="G41" i="2" s="1"/>
  <c r="AY42" i="2"/>
  <c r="G42" i="2" s="1"/>
  <c r="AY43" i="2"/>
  <c r="G43" i="2" s="1"/>
  <c r="AY45" i="2"/>
  <c r="G45" i="2" s="1"/>
  <c r="AY46" i="2"/>
  <c r="G46" i="2" s="1"/>
  <c r="AY47" i="2"/>
  <c r="G47" i="2" s="1"/>
  <c r="AY48" i="2"/>
  <c r="G48" i="2" s="1"/>
  <c r="AY49" i="2"/>
  <c r="G49" i="2" s="1"/>
  <c r="AY51" i="2"/>
  <c r="G51" i="2" s="1"/>
  <c r="AY52" i="2"/>
  <c r="G52" i="2" s="1"/>
  <c r="AY53" i="2"/>
  <c r="G53" i="2" s="1"/>
  <c r="AY54" i="2"/>
  <c r="G54" i="2" s="1"/>
  <c r="AY55" i="2"/>
  <c r="G55" i="2" s="1"/>
  <c r="AY57" i="2"/>
  <c r="G57" i="2" s="1"/>
  <c r="AY58" i="2"/>
  <c r="G58" i="2" s="1"/>
  <c r="AY59" i="2"/>
  <c r="G59" i="2" s="1"/>
  <c r="AY60" i="2"/>
  <c r="G60" i="2" s="1"/>
  <c r="AY61" i="2"/>
  <c r="G61" i="2" s="1"/>
  <c r="AY63" i="2"/>
  <c r="G63" i="2" s="1"/>
  <c r="AY64" i="2"/>
  <c r="G64" i="2" s="1"/>
  <c r="AY65" i="2"/>
  <c r="G65" i="2" s="1"/>
  <c r="AY66" i="2"/>
  <c r="G66" i="2" s="1"/>
  <c r="AY67" i="2"/>
  <c r="G67" i="2" s="1"/>
  <c r="AY69" i="2"/>
  <c r="G69" i="2" s="1"/>
  <c r="AY70" i="2"/>
  <c r="G70" i="2" s="1"/>
  <c r="AY71" i="2"/>
  <c r="G71" i="2" s="1"/>
  <c r="AY72" i="2"/>
  <c r="G72" i="2" s="1"/>
  <c r="AY73" i="2"/>
  <c r="G73" i="2" s="1"/>
  <c r="AY75" i="2"/>
  <c r="G75" i="2" s="1"/>
  <c r="AY76" i="2"/>
  <c r="G76" i="2" s="1"/>
  <c r="AY77" i="2"/>
  <c r="G77" i="2" s="1"/>
  <c r="AY78" i="2"/>
  <c r="G78" i="2" s="1"/>
  <c r="AY79" i="2"/>
  <c r="G79" i="2" s="1"/>
  <c r="AY81" i="2"/>
  <c r="G81" i="2" s="1"/>
  <c r="AY82" i="2"/>
  <c r="G82" i="2" s="1"/>
  <c r="AY83" i="2"/>
  <c r="G83" i="2" s="1"/>
  <c r="AY84" i="2"/>
  <c r="G84" i="2" s="1"/>
  <c r="AY85" i="2"/>
  <c r="G85" i="2" s="1"/>
  <c r="AY87" i="2"/>
  <c r="G87" i="2" s="1"/>
  <c r="AY88" i="2"/>
  <c r="G88" i="2" s="1"/>
  <c r="AY89" i="2"/>
  <c r="G89" i="2" s="1"/>
  <c r="AY90" i="2"/>
  <c r="G90" i="2" s="1"/>
  <c r="AY91" i="2"/>
  <c r="G91" i="2" s="1"/>
  <c r="AY93" i="2"/>
  <c r="G93" i="2" s="1"/>
  <c r="AY94" i="2"/>
  <c r="G94" i="2" s="1"/>
  <c r="AY95" i="2"/>
  <c r="G95" i="2" s="1"/>
  <c r="AY96" i="2"/>
  <c r="G96" i="2" s="1"/>
  <c r="AY97" i="2"/>
  <c r="G97" i="2" s="1"/>
  <c r="BE3" i="2"/>
  <c r="H3" i="2" s="1"/>
  <c r="BE4" i="2"/>
  <c r="H4" i="2" s="1"/>
  <c r="BE5" i="2"/>
  <c r="H5" i="2" s="1"/>
  <c r="BE6" i="2"/>
  <c r="H6" i="2" s="1"/>
  <c r="BE7" i="2"/>
  <c r="H7" i="2" s="1"/>
  <c r="BE9" i="2"/>
  <c r="H9" i="2" s="1"/>
  <c r="BE10" i="2"/>
  <c r="H10" i="2" s="1"/>
  <c r="BE11" i="2"/>
  <c r="H11" i="2" s="1"/>
  <c r="BE12" i="2"/>
  <c r="H12" i="2" s="1"/>
  <c r="BE13" i="2"/>
  <c r="H13" i="2" s="1"/>
  <c r="BE15" i="2"/>
  <c r="H15" i="2" s="1"/>
  <c r="BE16" i="2"/>
  <c r="H16" i="2" s="1"/>
  <c r="BE17" i="2"/>
  <c r="H17" i="2" s="1"/>
  <c r="BE18" i="2"/>
  <c r="H18" i="2" s="1"/>
  <c r="BE19" i="2"/>
  <c r="H19" i="2" s="1"/>
  <c r="BE21" i="2"/>
  <c r="H21" i="2" s="1"/>
  <c r="BE22" i="2"/>
  <c r="H22" i="2" s="1"/>
  <c r="BE23" i="2"/>
  <c r="H23" i="2" s="1"/>
  <c r="BE24" i="2"/>
  <c r="H24" i="2" s="1"/>
  <c r="BE25" i="2"/>
  <c r="H25" i="2" s="1"/>
  <c r="BE27" i="2"/>
  <c r="H27" i="2" s="1"/>
  <c r="BE28" i="2"/>
  <c r="H28" i="2" s="1"/>
  <c r="BE29" i="2"/>
  <c r="H29" i="2" s="1"/>
  <c r="BE30" i="2"/>
  <c r="H30" i="2" s="1"/>
  <c r="BE31" i="2"/>
  <c r="H31" i="2" s="1"/>
  <c r="BE33" i="2"/>
  <c r="H33" i="2" s="1"/>
  <c r="BE34" i="2"/>
  <c r="H34" i="2" s="1"/>
  <c r="BE35" i="2"/>
  <c r="H35" i="2" s="1"/>
  <c r="BE36" i="2"/>
  <c r="H36" i="2" s="1"/>
  <c r="BE37" i="2"/>
  <c r="H37" i="2" s="1"/>
  <c r="BE39" i="2"/>
  <c r="H39" i="2" s="1"/>
  <c r="BE40" i="2"/>
  <c r="H40" i="2" s="1"/>
  <c r="BE41" i="2"/>
  <c r="H41" i="2" s="1"/>
  <c r="BE42" i="2"/>
  <c r="H42" i="2" s="1"/>
  <c r="BE43" i="2"/>
  <c r="H43" i="2" s="1"/>
  <c r="BE45" i="2"/>
  <c r="H45" i="2" s="1"/>
  <c r="BE46" i="2"/>
  <c r="H46" i="2" s="1"/>
  <c r="BE47" i="2"/>
  <c r="H47" i="2" s="1"/>
  <c r="BE48" i="2"/>
  <c r="H48" i="2" s="1"/>
  <c r="BE49" i="2"/>
  <c r="H49" i="2" s="1"/>
  <c r="BE51" i="2"/>
  <c r="H51" i="2" s="1"/>
  <c r="BE52" i="2"/>
  <c r="H52" i="2" s="1"/>
  <c r="BE53" i="2"/>
  <c r="H53" i="2" s="1"/>
  <c r="BE54" i="2"/>
  <c r="H54" i="2" s="1"/>
  <c r="BE55" i="2"/>
  <c r="H55" i="2" s="1"/>
  <c r="BE57" i="2"/>
  <c r="H57" i="2" s="1"/>
  <c r="BE58" i="2"/>
  <c r="H58" i="2" s="1"/>
  <c r="BE59" i="2"/>
  <c r="H59" i="2" s="1"/>
  <c r="BE60" i="2"/>
  <c r="H60" i="2" s="1"/>
  <c r="BE61" i="2"/>
  <c r="H61" i="2" s="1"/>
  <c r="BE63" i="2"/>
  <c r="H63" i="2" s="1"/>
  <c r="BE64" i="2"/>
  <c r="H64" i="2" s="1"/>
  <c r="BE65" i="2"/>
  <c r="H65" i="2" s="1"/>
  <c r="BE66" i="2"/>
  <c r="H66" i="2" s="1"/>
  <c r="BE67" i="2"/>
  <c r="H67" i="2" s="1"/>
  <c r="BE69" i="2"/>
  <c r="H69" i="2" s="1"/>
  <c r="BE70" i="2"/>
  <c r="H70" i="2" s="1"/>
  <c r="BE71" i="2"/>
  <c r="H71" i="2" s="1"/>
  <c r="BE72" i="2"/>
  <c r="H72" i="2" s="1"/>
  <c r="BE73" i="2"/>
  <c r="H73" i="2" s="1"/>
  <c r="BE75" i="2"/>
  <c r="H75" i="2" s="1"/>
  <c r="BE76" i="2"/>
  <c r="H76" i="2" s="1"/>
  <c r="BE77" i="2"/>
  <c r="H77" i="2" s="1"/>
  <c r="BE78" i="2"/>
  <c r="H78" i="2" s="1"/>
  <c r="BE79" i="2"/>
  <c r="H79" i="2" s="1"/>
  <c r="BE81" i="2"/>
  <c r="H81" i="2" s="1"/>
  <c r="BE82" i="2"/>
  <c r="H82" i="2" s="1"/>
  <c r="BE83" i="2"/>
  <c r="H83" i="2" s="1"/>
  <c r="BE84" i="2"/>
  <c r="H84" i="2" s="1"/>
  <c r="BE85" i="2"/>
  <c r="H85" i="2" s="1"/>
  <c r="BE87" i="2"/>
  <c r="H87" i="2" s="1"/>
  <c r="BE88" i="2"/>
  <c r="H88" i="2" s="1"/>
  <c r="BE89" i="2"/>
  <c r="H89" i="2" s="1"/>
  <c r="BE90" i="2"/>
  <c r="H90" i="2" s="1"/>
  <c r="BE91" i="2"/>
  <c r="H91" i="2" s="1"/>
  <c r="BE93" i="2"/>
  <c r="H93" i="2" s="1"/>
  <c r="BE94" i="2"/>
  <c r="H94" i="2" s="1"/>
  <c r="BE95" i="2"/>
  <c r="H95" i="2" s="1"/>
  <c r="BE96" i="2"/>
  <c r="H96" i="2" s="1"/>
  <c r="BE97" i="2"/>
  <c r="H97" i="2" s="1"/>
  <c r="BQ3" i="2"/>
  <c r="J3" i="2" s="1"/>
  <c r="BQ4" i="2"/>
  <c r="J4" i="2" s="1"/>
  <c r="BQ5" i="2"/>
  <c r="J5" i="2" s="1"/>
  <c r="BQ6" i="2"/>
  <c r="J6" i="2" s="1"/>
  <c r="BQ7" i="2"/>
  <c r="J7" i="2" s="1"/>
  <c r="BQ9" i="2"/>
  <c r="J9" i="2" s="1"/>
  <c r="BQ10" i="2"/>
  <c r="J10" i="2" s="1"/>
  <c r="BQ11" i="2"/>
  <c r="J11" i="2" s="1"/>
  <c r="BQ12" i="2"/>
  <c r="J12" i="2" s="1"/>
  <c r="BQ13" i="2"/>
  <c r="J13" i="2" s="1"/>
  <c r="BQ15" i="2"/>
  <c r="J15" i="2" s="1"/>
  <c r="BQ16" i="2"/>
  <c r="J16" i="2" s="1"/>
  <c r="BQ17" i="2"/>
  <c r="J17" i="2" s="1"/>
  <c r="BQ18" i="2"/>
  <c r="J18" i="2" s="1"/>
  <c r="BQ19" i="2"/>
  <c r="J19" i="2" s="1"/>
  <c r="BQ21" i="2"/>
  <c r="J21" i="2" s="1"/>
  <c r="BQ22" i="2"/>
  <c r="J22" i="2" s="1"/>
  <c r="BQ23" i="2"/>
  <c r="J23" i="2" s="1"/>
  <c r="BQ24" i="2"/>
  <c r="J24" i="2" s="1"/>
  <c r="BQ25" i="2"/>
  <c r="J25" i="2" s="1"/>
  <c r="BQ27" i="2"/>
  <c r="J27" i="2" s="1"/>
  <c r="BQ28" i="2"/>
  <c r="J28" i="2" s="1"/>
  <c r="BQ29" i="2"/>
  <c r="J29" i="2" s="1"/>
  <c r="BQ30" i="2"/>
  <c r="J30" i="2" s="1"/>
  <c r="BQ31" i="2"/>
  <c r="J31" i="2" s="1"/>
  <c r="BQ33" i="2"/>
  <c r="J33" i="2" s="1"/>
  <c r="BQ34" i="2"/>
  <c r="J34" i="2" s="1"/>
  <c r="BQ35" i="2"/>
  <c r="J35" i="2" s="1"/>
  <c r="BQ36" i="2"/>
  <c r="J36" i="2" s="1"/>
  <c r="BQ37" i="2"/>
  <c r="J37" i="2" s="1"/>
  <c r="BQ39" i="2"/>
  <c r="J39" i="2" s="1"/>
  <c r="BQ40" i="2"/>
  <c r="J40" i="2" s="1"/>
  <c r="BQ41" i="2"/>
  <c r="J41" i="2" s="1"/>
  <c r="BQ42" i="2"/>
  <c r="J42" i="2" s="1"/>
  <c r="BQ43" i="2"/>
  <c r="J43" i="2" s="1"/>
  <c r="BQ45" i="2"/>
  <c r="J45" i="2" s="1"/>
  <c r="BQ46" i="2"/>
  <c r="J46" i="2" s="1"/>
  <c r="BQ47" i="2"/>
  <c r="J47" i="2" s="1"/>
  <c r="BQ48" i="2"/>
  <c r="J48" i="2" s="1"/>
  <c r="BQ49" i="2"/>
  <c r="J49" i="2" s="1"/>
  <c r="BQ51" i="2"/>
  <c r="J51" i="2" s="1"/>
  <c r="BQ52" i="2"/>
  <c r="J52" i="2" s="1"/>
  <c r="BQ53" i="2"/>
  <c r="J53" i="2" s="1"/>
  <c r="BQ54" i="2"/>
  <c r="J54" i="2" s="1"/>
  <c r="BQ55" i="2"/>
  <c r="J55" i="2" s="1"/>
  <c r="BQ57" i="2"/>
  <c r="J57" i="2" s="1"/>
  <c r="BQ58" i="2"/>
  <c r="J58" i="2" s="1"/>
  <c r="BQ59" i="2"/>
  <c r="J59" i="2" s="1"/>
  <c r="BQ60" i="2"/>
  <c r="J60" i="2" s="1"/>
  <c r="BQ61" i="2"/>
  <c r="J61" i="2" s="1"/>
  <c r="BQ63" i="2"/>
  <c r="J63" i="2" s="1"/>
  <c r="BQ64" i="2"/>
  <c r="J64" i="2" s="1"/>
  <c r="BQ65" i="2"/>
  <c r="J65" i="2" s="1"/>
  <c r="BQ66" i="2"/>
  <c r="J66" i="2" s="1"/>
  <c r="BQ67" i="2"/>
  <c r="J67" i="2" s="1"/>
  <c r="BQ69" i="2"/>
  <c r="J69" i="2" s="1"/>
  <c r="BQ70" i="2"/>
  <c r="J70" i="2" s="1"/>
  <c r="BQ71" i="2"/>
  <c r="J71" i="2" s="1"/>
  <c r="BQ72" i="2"/>
  <c r="J72" i="2" s="1"/>
  <c r="BQ73" i="2"/>
  <c r="J73" i="2" s="1"/>
  <c r="BQ75" i="2"/>
  <c r="J75" i="2" s="1"/>
  <c r="BQ76" i="2"/>
  <c r="J76" i="2" s="1"/>
  <c r="BQ77" i="2"/>
  <c r="J77" i="2" s="1"/>
  <c r="BQ78" i="2"/>
  <c r="J78" i="2" s="1"/>
  <c r="BQ79" i="2"/>
  <c r="J79" i="2" s="1"/>
  <c r="BQ81" i="2"/>
  <c r="J81" i="2" s="1"/>
  <c r="BQ82" i="2"/>
  <c r="J82" i="2" s="1"/>
  <c r="BQ83" i="2"/>
  <c r="J83" i="2" s="1"/>
  <c r="BQ84" i="2"/>
  <c r="J84" i="2" s="1"/>
  <c r="BQ85" i="2"/>
  <c r="J85" i="2" s="1"/>
  <c r="BQ87" i="2"/>
  <c r="J87" i="2" s="1"/>
  <c r="BQ88" i="2"/>
  <c r="J88" i="2" s="1"/>
  <c r="BQ89" i="2"/>
  <c r="J89" i="2" s="1"/>
  <c r="BQ90" i="2"/>
  <c r="J90" i="2" s="1"/>
  <c r="BQ91" i="2"/>
  <c r="J91" i="2" s="1"/>
  <c r="BQ93" i="2"/>
  <c r="J93" i="2" s="1"/>
  <c r="BQ94" i="2"/>
  <c r="J94" i="2" s="1"/>
  <c r="BQ95" i="2"/>
  <c r="J95" i="2" s="1"/>
  <c r="BQ96" i="2"/>
  <c r="J96" i="2" s="1"/>
  <c r="BQ97" i="2"/>
  <c r="J97" i="2" s="1"/>
  <c r="BK3" i="2"/>
  <c r="I3" i="2" s="1"/>
  <c r="BK4" i="2"/>
  <c r="I4" i="2" s="1"/>
  <c r="BK5" i="2"/>
  <c r="I5" i="2" s="1"/>
  <c r="BK6" i="2"/>
  <c r="I6" i="2" s="1"/>
  <c r="BK7" i="2"/>
  <c r="I7" i="2" s="1"/>
  <c r="BK9" i="2"/>
  <c r="I9" i="2" s="1"/>
  <c r="BK10" i="2"/>
  <c r="I10" i="2" s="1"/>
  <c r="BK11" i="2"/>
  <c r="I11" i="2" s="1"/>
  <c r="BK12" i="2"/>
  <c r="I12" i="2" s="1"/>
  <c r="BK13" i="2"/>
  <c r="I13" i="2" s="1"/>
  <c r="BK15" i="2"/>
  <c r="I15" i="2" s="1"/>
  <c r="BK16" i="2"/>
  <c r="I16" i="2" s="1"/>
  <c r="BK17" i="2"/>
  <c r="I17" i="2" s="1"/>
  <c r="BK18" i="2"/>
  <c r="I18" i="2" s="1"/>
  <c r="BK19" i="2"/>
  <c r="I19" i="2" s="1"/>
  <c r="BK21" i="2"/>
  <c r="I21" i="2" s="1"/>
  <c r="BK22" i="2"/>
  <c r="I22" i="2" s="1"/>
  <c r="BK23" i="2"/>
  <c r="I23" i="2" s="1"/>
  <c r="BK24" i="2"/>
  <c r="I24" i="2" s="1"/>
  <c r="BK25" i="2"/>
  <c r="I25" i="2" s="1"/>
  <c r="BK27" i="2"/>
  <c r="I27" i="2" s="1"/>
  <c r="BK28" i="2"/>
  <c r="I28" i="2" s="1"/>
  <c r="BK29" i="2"/>
  <c r="I29" i="2" s="1"/>
  <c r="BK30" i="2"/>
  <c r="I30" i="2" s="1"/>
  <c r="BK31" i="2"/>
  <c r="I31" i="2" s="1"/>
  <c r="BK33" i="2"/>
  <c r="I33" i="2" s="1"/>
  <c r="BK34" i="2"/>
  <c r="I34" i="2" s="1"/>
  <c r="BK35" i="2"/>
  <c r="I35" i="2" s="1"/>
  <c r="BK36" i="2"/>
  <c r="I36" i="2" s="1"/>
  <c r="BK37" i="2"/>
  <c r="I37" i="2" s="1"/>
  <c r="BK39" i="2"/>
  <c r="I39" i="2" s="1"/>
  <c r="BK40" i="2"/>
  <c r="I40" i="2" s="1"/>
  <c r="BK41" i="2"/>
  <c r="I41" i="2" s="1"/>
  <c r="BK42" i="2"/>
  <c r="I42" i="2" s="1"/>
  <c r="BK43" i="2"/>
  <c r="I43" i="2" s="1"/>
  <c r="BK45" i="2"/>
  <c r="I45" i="2" s="1"/>
  <c r="BK46" i="2"/>
  <c r="I46" i="2" s="1"/>
  <c r="BK47" i="2"/>
  <c r="I47" i="2" s="1"/>
  <c r="BK48" i="2"/>
  <c r="I48" i="2" s="1"/>
  <c r="BK49" i="2"/>
  <c r="I49" i="2" s="1"/>
  <c r="BK51" i="2"/>
  <c r="I51" i="2" s="1"/>
  <c r="BK52" i="2"/>
  <c r="I52" i="2" s="1"/>
  <c r="BK53" i="2"/>
  <c r="I53" i="2" s="1"/>
  <c r="BK54" i="2"/>
  <c r="I54" i="2" s="1"/>
  <c r="BK55" i="2"/>
  <c r="I55" i="2" s="1"/>
  <c r="BK57" i="2"/>
  <c r="I57" i="2" s="1"/>
  <c r="BK58" i="2"/>
  <c r="I58" i="2" s="1"/>
  <c r="BK59" i="2"/>
  <c r="I59" i="2" s="1"/>
  <c r="BK60" i="2"/>
  <c r="I60" i="2" s="1"/>
  <c r="BK61" i="2"/>
  <c r="I61" i="2" s="1"/>
  <c r="BK63" i="2"/>
  <c r="I63" i="2" s="1"/>
  <c r="BK64" i="2"/>
  <c r="I64" i="2" s="1"/>
  <c r="BK65" i="2"/>
  <c r="I65" i="2" s="1"/>
  <c r="BK66" i="2"/>
  <c r="I66" i="2" s="1"/>
  <c r="BK67" i="2"/>
  <c r="I67" i="2" s="1"/>
  <c r="BK69" i="2"/>
  <c r="I69" i="2" s="1"/>
  <c r="BK70" i="2"/>
  <c r="I70" i="2" s="1"/>
  <c r="BK71" i="2"/>
  <c r="I71" i="2" s="1"/>
  <c r="BK72" i="2"/>
  <c r="I72" i="2" s="1"/>
  <c r="BK73" i="2"/>
  <c r="I73" i="2" s="1"/>
  <c r="BK75" i="2"/>
  <c r="I75" i="2" s="1"/>
  <c r="BK76" i="2"/>
  <c r="I76" i="2" s="1"/>
  <c r="BK77" i="2"/>
  <c r="I77" i="2" s="1"/>
  <c r="BK78" i="2"/>
  <c r="I78" i="2" s="1"/>
  <c r="BK79" i="2"/>
  <c r="I79" i="2" s="1"/>
  <c r="BK81" i="2"/>
  <c r="I81" i="2" s="1"/>
  <c r="BK82" i="2"/>
  <c r="I82" i="2" s="1"/>
  <c r="BK83" i="2"/>
  <c r="I83" i="2" s="1"/>
  <c r="BK84" i="2"/>
  <c r="I84" i="2" s="1"/>
  <c r="BK85" i="2"/>
  <c r="I85" i="2" s="1"/>
  <c r="BK87" i="2"/>
  <c r="I87" i="2" s="1"/>
  <c r="BK88" i="2"/>
  <c r="I88" i="2" s="1"/>
  <c r="BK89" i="2"/>
  <c r="I89" i="2" s="1"/>
  <c r="BK90" i="2"/>
  <c r="I90" i="2" s="1"/>
  <c r="BK91" i="2"/>
  <c r="I91" i="2" s="1"/>
  <c r="BK93" i="2"/>
  <c r="I93" i="2" s="1"/>
  <c r="BK94" i="2"/>
  <c r="I94" i="2" s="1"/>
  <c r="BK95" i="2"/>
  <c r="I95" i="2" s="1"/>
  <c r="BK96" i="2"/>
  <c r="I96" i="2" s="1"/>
  <c r="BK97" i="2"/>
  <c r="I97" i="2" s="1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AC5" i="1"/>
  <c r="D5" i="1" s="1"/>
  <c r="AC6" i="1"/>
  <c r="D6" i="1" s="1"/>
  <c r="AC7" i="1"/>
  <c r="D7" i="1" s="1"/>
  <c r="AC8" i="1"/>
  <c r="AC9" i="1"/>
  <c r="D9" i="1" s="1"/>
  <c r="AC10" i="1"/>
  <c r="D10" i="1" s="1"/>
  <c r="AC11" i="1"/>
  <c r="D11" i="1" s="1"/>
  <c r="AC12" i="1"/>
  <c r="D12" i="1" s="1"/>
  <c r="AC13" i="1"/>
  <c r="D13" i="1" s="1"/>
  <c r="AC14" i="1"/>
  <c r="AC15" i="1"/>
  <c r="D15" i="1" s="1"/>
  <c r="AC16" i="1"/>
  <c r="D16" i="1" s="1"/>
  <c r="AC17" i="1"/>
  <c r="D17" i="1" s="1"/>
  <c r="AC18" i="1"/>
  <c r="D18" i="1" s="1"/>
  <c r="AC19" i="1"/>
  <c r="D19" i="1" s="1"/>
  <c r="AC20" i="1"/>
  <c r="AC21" i="1"/>
  <c r="D21" i="1" s="1"/>
  <c r="AC22" i="1"/>
  <c r="D22" i="1" s="1"/>
  <c r="AC23" i="1"/>
  <c r="D23" i="1" s="1"/>
  <c r="AC24" i="1"/>
  <c r="D24" i="1" s="1"/>
  <c r="AC25" i="1"/>
  <c r="D25" i="1" s="1"/>
  <c r="AC26" i="1"/>
  <c r="AC27" i="1"/>
  <c r="D27" i="1" s="1"/>
  <c r="AC28" i="1"/>
  <c r="D28" i="1" s="1"/>
  <c r="AC29" i="1"/>
  <c r="D29" i="1" s="1"/>
  <c r="AC30" i="1"/>
  <c r="D30" i="1" s="1"/>
  <c r="AC31" i="1"/>
  <c r="D31" i="1" s="1"/>
  <c r="AC32" i="1"/>
  <c r="AC33" i="1"/>
  <c r="D33" i="1" s="1"/>
  <c r="AC34" i="1"/>
  <c r="D34" i="1" s="1"/>
  <c r="AC35" i="1"/>
  <c r="D35" i="1" s="1"/>
  <c r="AC36" i="1"/>
  <c r="D36" i="1" s="1"/>
  <c r="AC37" i="1"/>
  <c r="D37" i="1" s="1"/>
  <c r="AC38" i="1"/>
  <c r="AC39" i="1"/>
  <c r="D39" i="1" s="1"/>
  <c r="AC40" i="1"/>
  <c r="D40" i="1" s="1"/>
  <c r="AC41" i="1"/>
  <c r="D41" i="1" s="1"/>
  <c r="AC42" i="1"/>
  <c r="D42" i="1" s="1"/>
  <c r="AC43" i="1"/>
  <c r="D43" i="1" s="1"/>
  <c r="AC44" i="1"/>
  <c r="AC45" i="1"/>
  <c r="D45" i="1" s="1"/>
  <c r="AC46" i="1"/>
  <c r="D46" i="1" s="1"/>
  <c r="AC47" i="1"/>
  <c r="D47" i="1" s="1"/>
  <c r="AC48" i="1"/>
  <c r="D48" i="1" s="1"/>
  <c r="AC49" i="1"/>
  <c r="D49" i="1" s="1"/>
  <c r="AC50" i="1"/>
  <c r="AC51" i="1"/>
  <c r="D51" i="1" s="1"/>
  <c r="AC52" i="1"/>
  <c r="D52" i="1" s="1"/>
  <c r="AC53" i="1"/>
  <c r="D53" i="1" s="1"/>
  <c r="AC54" i="1"/>
  <c r="D54" i="1" s="1"/>
  <c r="AC55" i="1"/>
  <c r="D55" i="1" s="1"/>
  <c r="AC56" i="1"/>
  <c r="AC57" i="1"/>
  <c r="D57" i="1" s="1"/>
  <c r="AC58" i="1"/>
  <c r="D58" i="1" s="1"/>
  <c r="AC59" i="1"/>
  <c r="D59" i="1" s="1"/>
  <c r="AC60" i="1"/>
  <c r="D60" i="1" s="1"/>
  <c r="AC61" i="1"/>
  <c r="D61" i="1" s="1"/>
  <c r="AC62" i="1"/>
  <c r="AC63" i="1"/>
  <c r="D63" i="1" s="1"/>
  <c r="AC64" i="1"/>
  <c r="D64" i="1" s="1"/>
  <c r="AC65" i="1"/>
  <c r="D65" i="1" s="1"/>
  <c r="AC66" i="1"/>
  <c r="D66" i="1" s="1"/>
  <c r="AC67" i="1"/>
  <c r="D67" i="1" s="1"/>
  <c r="AC68" i="1"/>
  <c r="AC69" i="1"/>
  <c r="D69" i="1" s="1"/>
  <c r="AC70" i="1"/>
  <c r="D70" i="1" s="1"/>
  <c r="AC71" i="1"/>
  <c r="D71" i="1" s="1"/>
  <c r="AC72" i="1"/>
  <c r="D72" i="1" s="1"/>
  <c r="AC73" i="1"/>
  <c r="D73" i="1" s="1"/>
  <c r="AC74" i="1"/>
  <c r="AC75" i="1"/>
  <c r="D75" i="1" s="1"/>
  <c r="AC76" i="1"/>
  <c r="D76" i="1" s="1"/>
  <c r="AC77" i="1"/>
  <c r="D77" i="1" s="1"/>
  <c r="AC78" i="1"/>
  <c r="D78" i="1" s="1"/>
  <c r="AC79" i="1"/>
  <c r="D79" i="1" s="1"/>
  <c r="AC80" i="1"/>
  <c r="AC81" i="1"/>
  <c r="D81" i="1" s="1"/>
  <c r="AC82" i="1"/>
  <c r="D82" i="1" s="1"/>
  <c r="AC83" i="1"/>
  <c r="D83" i="1" s="1"/>
  <c r="AC84" i="1"/>
  <c r="D84" i="1" s="1"/>
  <c r="AC85" i="1"/>
  <c r="D85" i="1" s="1"/>
  <c r="AC86" i="1"/>
  <c r="AC87" i="1"/>
  <c r="D87" i="1" s="1"/>
  <c r="AC88" i="1"/>
  <c r="D88" i="1" s="1"/>
  <c r="AC89" i="1"/>
  <c r="D89" i="1" s="1"/>
  <c r="AC90" i="1"/>
  <c r="D90" i="1" s="1"/>
  <c r="AC91" i="1"/>
  <c r="D91" i="1" s="1"/>
  <c r="AC92" i="1"/>
  <c r="AC93" i="1"/>
  <c r="D93" i="1" s="1"/>
  <c r="AC94" i="1"/>
  <c r="D94" i="1" s="1"/>
  <c r="AC95" i="1"/>
  <c r="D95" i="1" s="1"/>
  <c r="AC96" i="1"/>
  <c r="D96" i="1" s="1"/>
  <c r="AC97" i="1"/>
  <c r="D97" i="1" s="1"/>
  <c r="AC3" i="1"/>
  <c r="D3" i="1" s="1"/>
  <c r="AC4" i="1"/>
  <c r="D4" i="1" s="1"/>
  <c r="W4" i="1"/>
  <c r="C4" i="1" s="1"/>
  <c r="W5" i="1"/>
  <c r="C5" i="1" s="1"/>
  <c r="W6" i="1"/>
  <c r="C6" i="1" s="1"/>
  <c r="W7" i="1"/>
  <c r="C7" i="1" s="1"/>
  <c r="W9" i="1"/>
  <c r="C9" i="1" s="1"/>
  <c r="W10" i="1"/>
  <c r="C10" i="1" s="1"/>
  <c r="W11" i="1"/>
  <c r="C11" i="1" s="1"/>
  <c r="W12" i="1"/>
  <c r="C12" i="1" s="1"/>
  <c r="W13" i="1"/>
  <c r="C13" i="1" s="1"/>
  <c r="W15" i="1"/>
  <c r="C15" i="1" s="1"/>
  <c r="W16" i="1"/>
  <c r="C16" i="1" s="1"/>
  <c r="W17" i="1"/>
  <c r="C17" i="1" s="1"/>
  <c r="W18" i="1"/>
  <c r="C18" i="1" s="1"/>
  <c r="W19" i="1"/>
  <c r="C19" i="1" s="1"/>
  <c r="W21" i="1"/>
  <c r="C21" i="1" s="1"/>
  <c r="W22" i="1"/>
  <c r="C22" i="1" s="1"/>
  <c r="W23" i="1"/>
  <c r="C23" i="1" s="1"/>
  <c r="W24" i="1"/>
  <c r="C24" i="1" s="1"/>
  <c r="W25" i="1"/>
  <c r="C25" i="1" s="1"/>
  <c r="W27" i="1"/>
  <c r="C27" i="1" s="1"/>
  <c r="W28" i="1"/>
  <c r="C28" i="1" s="1"/>
  <c r="W29" i="1"/>
  <c r="C29" i="1" s="1"/>
  <c r="W30" i="1"/>
  <c r="C30" i="1" s="1"/>
  <c r="W31" i="1"/>
  <c r="C31" i="1" s="1"/>
  <c r="W33" i="1"/>
  <c r="C33" i="1" s="1"/>
  <c r="W34" i="1"/>
  <c r="C34" i="1" s="1"/>
  <c r="W35" i="1"/>
  <c r="C35" i="1" s="1"/>
  <c r="W36" i="1"/>
  <c r="C36" i="1" s="1"/>
  <c r="W37" i="1"/>
  <c r="C37" i="1" s="1"/>
  <c r="W38" i="1"/>
  <c r="W39" i="1"/>
  <c r="C39" i="1" s="1"/>
  <c r="W40" i="1"/>
  <c r="C40" i="1" s="1"/>
  <c r="W41" i="1"/>
  <c r="C41" i="1" s="1"/>
  <c r="W42" i="1"/>
  <c r="C42" i="1" s="1"/>
  <c r="W43" i="1"/>
  <c r="C43" i="1" s="1"/>
  <c r="W44" i="1"/>
  <c r="W45" i="1"/>
  <c r="C45" i="1" s="1"/>
  <c r="W46" i="1"/>
  <c r="C46" i="1" s="1"/>
  <c r="W47" i="1"/>
  <c r="C47" i="1" s="1"/>
  <c r="W48" i="1"/>
  <c r="C48" i="1" s="1"/>
  <c r="W49" i="1"/>
  <c r="C49" i="1" s="1"/>
  <c r="W50" i="1"/>
  <c r="W51" i="1"/>
  <c r="C51" i="1" s="1"/>
  <c r="W52" i="1"/>
  <c r="C52" i="1" s="1"/>
  <c r="W53" i="1"/>
  <c r="C53" i="1" s="1"/>
  <c r="W54" i="1"/>
  <c r="C54" i="1" s="1"/>
  <c r="W55" i="1"/>
  <c r="C55" i="1" s="1"/>
  <c r="W56" i="1"/>
  <c r="W57" i="1"/>
  <c r="C57" i="1" s="1"/>
  <c r="W58" i="1"/>
  <c r="C58" i="1" s="1"/>
  <c r="W59" i="1"/>
  <c r="C59" i="1" s="1"/>
  <c r="W60" i="1"/>
  <c r="C60" i="1" s="1"/>
  <c r="W61" i="1"/>
  <c r="C61" i="1" s="1"/>
  <c r="W62" i="1"/>
  <c r="W63" i="1"/>
  <c r="C63" i="1" s="1"/>
  <c r="W64" i="1"/>
  <c r="C64" i="1" s="1"/>
  <c r="W65" i="1"/>
  <c r="C65" i="1" s="1"/>
  <c r="W66" i="1"/>
  <c r="C66" i="1" s="1"/>
  <c r="W67" i="1"/>
  <c r="C67" i="1" s="1"/>
  <c r="W68" i="1"/>
  <c r="W69" i="1"/>
  <c r="C69" i="1" s="1"/>
  <c r="W70" i="1"/>
  <c r="C70" i="1" s="1"/>
  <c r="W71" i="1"/>
  <c r="C71" i="1" s="1"/>
  <c r="W72" i="1"/>
  <c r="C72" i="1" s="1"/>
  <c r="W73" i="1"/>
  <c r="C73" i="1" s="1"/>
  <c r="W74" i="1"/>
  <c r="W75" i="1"/>
  <c r="C75" i="1" s="1"/>
  <c r="W76" i="1"/>
  <c r="C76" i="1" s="1"/>
  <c r="W77" i="1"/>
  <c r="C77" i="1" s="1"/>
  <c r="W78" i="1"/>
  <c r="C78" i="1" s="1"/>
  <c r="W79" i="1"/>
  <c r="C79" i="1" s="1"/>
  <c r="W80" i="1"/>
  <c r="W81" i="1"/>
  <c r="C81" i="1" s="1"/>
  <c r="W82" i="1"/>
  <c r="C82" i="1" s="1"/>
  <c r="W83" i="1"/>
  <c r="C83" i="1" s="1"/>
  <c r="W84" i="1"/>
  <c r="C84" i="1" s="1"/>
  <c r="W85" i="1"/>
  <c r="C85" i="1" s="1"/>
  <c r="W86" i="1"/>
  <c r="W87" i="1"/>
  <c r="C87" i="1" s="1"/>
  <c r="W88" i="1"/>
  <c r="C88" i="1" s="1"/>
  <c r="W89" i="1"/>
  <c r="C89" i="1" s="1"/>
  <c r="W90" i="1"/>
  <c r="C90" i="1" s="1"/>
  <c r="W91" i="1"/>
  <c r="C91" i="1" s="1"/>
  <c r="W92" i="1"/>
  <c r="W93" i="1"/>
  <c r="C93" i="1" s="1"/>
  <c r="W94" i="1"/>
  <c r="C94" i="1" s="1"/>
  <c r="W95" i="1"/>
  <c r="C95" i="1" s="1"/>
  <c r="W96" i="1"/>
  <c r="C96" i="1" s="1"/>
  <c r="W97" i="1"/>
  <c r="C97" i="1" s="1"/>
  <c r="Q4" i="1"/>
  <c r="B4" i="1" s="1"/>
  <c r="Q5" i="1"/>
  <c r="B5" i="1" s="1"/>
  <c r="I5" i="1" s="1"/>
  <c r="Q6" i="1"/>
  <c r="B6" i="1" s="1"/>
  <c r="Q7" i="1"/>
  <c r="B7" i="1" s="1"/>
  <c r="Q8" i="1"/>
  <c r="Q9" i="1"/>
  <c r="B9" i="1" s="1"/>
  <c r="Q10" i="1"/>
  <c r="B10" i="1" s="1"/>
  <c r="Q11" i="1"/>
  <c r="B11" i="1" s="1"/>
  <c r="Q12" i="1"/>
  <c r="B12" i="1" s="1"/>
  <c r="Q13" i="1"/>
  <c r="B13" i="1" s="1"/>
  <c r="Q14" i="1"/>
  <c r="Q15" i="1"/>
  <c r="B15" i="1" s="1"/>
  <c r="Q16" i="1"/>
  <c r="B16" i="1" s="1"/>
  <c r="Q17" i="1"/>
  <c r="B17" i="1" s="1"/>
  <c r="Q18" i="1"/>
  <c r="B18" i="1" s="1"/>
  <c r="Q19" i="1"/>
  <c r="B19" i="1" s="1"/>
  <c r="Q20" i="1"/>
  <c r="Q21" i="1"/>
  <c r="B21" i="1" s="1"/>
  <c r="Q22" i="1"/>
  <c r="B22" i="1" s="1"/>
  <c r="Q23" i="1"/>
  <c r="B23" i="1" s="1"/>
  <c r="Q24" i="1"/>
  <c r="B24" i="1" s="1"/>
  <c r="Q25" i="1"/>
  <c r="B25" i="1" s="1"/>
  <c r="Q26" i="1"/>
  <c r="Q27" i="1"/>
  <c r="B27" i="1" s="1"/>
  <c r="Q28" i="1"/>
  <c r="B28" i="1" s="1"/>
  <c r="Q29" i="1"/>
  <c r="B29" i="1" s="1"/>
  <c r="Q30" i="1"/>
  <c r="B30" i="1" s="1"/>
  <c r="Q31" i="1"/>
  <c r="B31" i="1" s="1"/>
  <c r="Q32" i="1"/>
  <c r="Q33" i="1"/>
  <c r="B33" i="1" s="1"/>
  <c r="Q34" i="1"/>
  <c r="B34" i="1" s="1"/>
  <c r="Q35" i="1"/>
  <c r="B35" i="1" s="1"/>
  <c r="Q36" i="1"/>
  <c r="B36" i="1" s="1"/>
  <c r="Q37" i="1"/>
  <c r="B37" i="1" s="1"/>
  <c r="Q38" i="1"/>
  <c r="Q39" i="1"/>
  <c r="B39" i="1" s="1"/>
  <c r="Q40" i="1"/>
  <c r="B40" i="1" s="1"/>
  <c r="Q41" i="1"/>
  <c r="B41" i="1" s="1"/>
  <c r="Q42" i="1"/>
  <c r="B42" i="1" s="1"/>
  <c r="Q43" i="1"/>
  <c r="B43" i="1" s="1"/>
  <c r="Q44" i="1"/>
  <c r="Q45" i="1"/>
  <c r="B45" i="1" s="1"/>
  <c r="Q46" i="1"/>
  <c r="B46" i="1" s="1"/>
  <c r="Q47" i="1"/>
  <c r="B47" i="1" s="1"/>
  <c r="Q48" i="1"/>
  <c r="B48" i="1" s="1"/>
  <c r="Q49" i="1"/>
  <c r="B49" i="1" s="1"/>
  <c r="Q50" i="1"/>
  <c r="Q51" i="1"/>
  <c r="B51" i="1" s="1"/>
  <c r="Q52" i="1"/>
  <c r="B52" i="1" s="1"/>
  <c r="Q53" i="1"/>
  <c r="B53" i="1" s="1"/>
  <c r="Q54" i="1"/>
  <c r="B54" i="1" s="1"/>
  <c r="Q55" i="1"/>
  <c r="B55" i="1" s="1"/>
  <c r="Q56" i="1"/>
  <c r="Q57" i="1"/>
  <c r="B57" i="1" s="1"/>
  <c r="Q58" i="1"/>
  <c r="B58" i="1" s="1"/>
  <c r="Q59" i="1"/>
  <c r="B59" i="1" s="1"/>
  <c r="Q60" i="1"/>
  <c r="B60" i="1" s="1"/>
  <c r="Q61" i="1"/>
  <c r="B61" i="1" s="1"/>
  <c r="Q62" i="1"/>
  <c r="Q63" i="1"/>
  <c r="B63" i="1" s="1"/>
  <c r="Q64" i="1"/>
  <c r="B64" i="1" s="1"/>
  <c r="Q65" i="1"/>
  <c r="B65" i="1" s="1"/>
  <c r="Q66" i="1"/>
  <c r="B66" i="1" s="1"/>
  <c r="Q67" i="1"/>
  <c r="B67" i="1" s="1"/>
  <c r="Q68" i="1"/>
  <c r="Q69" i="1"/>
  <c r="B69" i="1" s="1"/>
  <c r="Q70" i="1"/>
  <c r="B70" i="1" s="1"/>
  <c r="Q71" i="1"/>
  <c r="B71" i="1" s="1"/>
  <c r="Q72" i="1"/>
  <c r="B72" i="1" s="1"/>
  <c r="Q73" i="1"/>
  <c r="B73" i="1" s="1"/>
  <c r="Q74" i="1"/>
  <c r="Q75" i="1"/>
  <c r="B75" i="1" s="1"/>
  <c r="Q76" i="1"/>
  <c r="B76" i="1" s="1"/>
  <c r="Q77" i="1"/>
  <c r="B77" i="1" s="1"/>
  <c r="Q78" i="1"/>
  <c r="B78" i="1" s="1"/>
  <c r="Q79" i="1"/>
  <c r="B79" i="1" s="1"/>
  <c r="Q80" i="1"/>
  <c r="Q81" i="1"/>
  <c r="B81" i="1" s="1"/>
  <c r="Q82" i="1"/>
  <c r="B82" i="1" s="1"/>
  <c r="Q83" i="1"/>
  <c r="B83" i="1" s="1"/>
  <c r="Q84" i="1"/>
  <c r="B84" i="1" s="1"/>
  <c r="Q85" i="1"/>
  <c r="B85" i="1" s="1"/>
  <c r="Q86" i="1"/>
  <c r="Q87" i="1"/>
  <c r="B87" i="1" s="1"/>
  <c r="Q88" i="1"/>
  <c r="B88" i="1" s="1"/>
  <c r="Q89" i="1"/>
  <c r="B89" i="1" s="1"/>
  <c r="Q90" i="1"/>
  <c r="B90" i="1" s="1"/>
  <c r="Q91" i="1"/>
  <c r="B91" i="1" s="1"/>
  <c r="Q92" i="1"/>
  <c r="Q93" i="1"/>
  <c r="B93" i="1" s="1"/>
  <c r="Q94" i="1"/>
  <c r="B94" i="1" s="1"/>
  <c r="Q95" i="1"/>
  <c r="B95" i="1" s="1"/>
  <c r="Q96" i="1"/>
  <c r="B96" i="1" s="1"/>
  <c r="Q97" i="1"/>
  <c r="B97" i="1" s="1"/>
  <c r="W3" i="1"/>
  <c r="C3" i="1" s="1"/>
  <c r="Q3" i="1"/>
  <c r="B3" i="1" s="1"/>
  <c r="AS3" i="2"/>
  <c r="F3" i="2" s="1"/>
  <c r="AA97" i="2"/>
  <c r="AM4" i="2"/>
  <c r="E4" i="2" s="1"/>
  <c r="AM5" i="2"/>
  <c r="E5" i="2" s="1"/>
  <c r="AM6" i="2"/>
  <c r="E6" i="2" s="1"/>
  <c r="E7" i="2"/>
  <c r="AM9" i="2"/>
  <c r="E9" i="2" s="1"/>
  <c r="AM10" i="2"/>
  <c r="E10" i="2" s="1"/>
  <c r="AM11" i="2"/>
  <c r="E11" i="2" s="1"/>
  <c r="AM12" i="2"/>
  <c r="E12" i="2" s="1"/>
  <c r="AM13" i="2"/>
  <c r="E13" i="2" s="1"/>
  <c r="AM15" i="2"/>
  <c r="E15" i="2" s="1"/>
  <c r="AM16" i="2"/>
  <c r="E16" i="2" s="1"/>
  <c r="AM17" i="2"/>
  <c r="E17" i="2" s="1"/>
  <c r="AM18" i="2"/>
  <c r="E18" i="2" s="1"/>
  <c r="AM19" i="2"/>
  <c r="E19" i="2" s="1"/>
  <c r="AM21" i="2"/>
  <c r="E21" i="2" s="1"/>
  <c r="AM22" i="2"/>
  <c r="E22" i="2" s="1"/>
  <c r="AM23" i="2"/>
  <c r="E23" i="2" s="1"/>
  <c r="AM24" i="2"/>
  <c r="E24" i="2" s="1"/>
  <c r="AM25" i="2"/>
  <c r="E25" i="2" s="1"/>
  <c r="AM27" i="2"/>
  <c r="E27" i="2" s="1"/>
  <c r="AM28" i="2"/>
  <c r="E28" i="2" s="1"/>
  <c r="AM29" i="2"/>
  <c r="E29" i="2" s="1"/>
  <c r="AM30" i="2"/>
  <c r="E30" i="2" s="1"/>
  <c r="AM31" i="2"/>
  <c r="E31" i="2" s="1"/>
  <c r="AM33" i="2"/>
  <c r="E33" i="2" s="1"/>
  <c r="AM34" i="2"/>
  <c r="E34" i="2" s="1"/>
  <c r="AM35" i="2"/>
  <c r="E35" i="2" s="1"/>
  <c r="AM36" i="2"/>
  <c r="E36" i="2" s="1"/>
  <c r="AM37" i="2"/>
  <c r="E37" i="2" s="1"/>
  <c r="AM39" i="2"/>
  <c r="E39" i="2" s="1"/>
  <c r="AM40" i="2"/>
  <c r="E40" i="2" s="1"/>
  <c r="AM41" i="2"/>
  <c r="E41" i="2" s="1"/>
  <c r="AM42" i="2"/>
  <c r="E42" i="2" s="1"/>
  <c r="AM43" i="2"/>
  <c r="E43" i="2" s="1"/>
  <c r="AM45" i="2"/>
  <c r="E45" i="2" s="1"/>
  <c r="AM46" i="2"/>
  <c r="E46" i="2" s="1"/>
  <c r="AM47" i="2"/>
  <c r="E47" i="2" s="1"/>
  <c r="AM48" i="2"/>
  <c r="E48" i="2" s="1"/>
  <c r="AM49" i="2"/>
  <c r="E49" i="2" s="1"/>
  <c r="AM51" i="2"/>
  <c r="E51" i="2" s="1"/>
  <c r="AM52" i="2"/>
  <c r="E52" i="2" s="1"/>
  <c r="AM53" i="2"/>
  <c r="E53" i="2" s="1"/>
  <c r="AM54" i="2"/>
  <c r="E54" i="2" s="1"/>
  <c r="AM55" i="2"/>
  <c r="E55" i="2" s="1"/>
  <c r="AM57" i="2"/>
  <c r="E57" i="2" s="1"/>
  <c r="AM58" i="2"/>
  <c r="E58" i="2" s="1"/>
  <c r="AM59" i="2"/>
  <c r="E59" i="2" s="1"/>
  <c r="AM60" i="2"/>
  <c r="E60" i="2" s="1"/>
  <c r="AM61" i="2"/>
  <c r="E61" i="2" s="1"/>
  <c r="AM63" i="2"/>
  <c r="E63" i="2" s="1"/>
  <c r="AM64" i="2"/>
  <c r="E64" i="2" s="1"/>
  <c r="AM65" i="2"/>
  <c r="E65" i="2" s="1"/>
  <c r="AM66" i="2"/>
  <c r="E66" i="2" s="1"/>
  <c r="AM67" i="2"/>
  <c r="E67" i="2" s="1"/>
  <c r="AM69" i="2"/>
  <c r="E69" i="2" s="1"/>
  <c r="AM70" i="2"/>
  <c r="E70" i="2" s="1"/>
  <c r="AM71" i="2"/>
  <c r="E71" i="2" s="1"/>
  <c r="AM72" i="2"/>
  <c r="E72" i="2" s="1"/>
  <c r="AM73" i="2"/>
  <c r="E73" i="2" s="1"/>
  <c r="AM75" i="2"/>
  <c r="E75" i="2" s="1"/>
  <c r="AM76" i="2"/>
  <c r="E76" i="2" s="1"/>
  <c r="AM77" i="2"/>
  <c r="E77" i="2" s="1"/>
  <c r="AM78" i="2"/>
  <c r="E78" i="2" s="1"/>
  <c r="AM79" i="2"/>
  <c r="E79" i="2" s="1"/>
  <c r="AM81" i="2"/>
  <c r="E81" i="2" s="1"/>
  <c r="AM82" i="2"/>
  <c r="E82" i="2" s="1"/>
  <c r="AM83" i="2"/>
  <c r="E83" i="2" s="1"/>
  <c r="AM84" i="2"/>
  <c r="E84" i="2" s="1"/>
  <c r="AM85" i="2"/>
  <c r="E85" i="2" s="1"/>
  <c r="AM87" i="2"/>
  <c r="E87" i="2" s="1"/>
  <c r="AM88" i="2"/>
  <c r="E88" i="2" s="1"/>
  <c r="AM89" i="2"/>
  <c r="E89" i="2" s="1"/>
  <c r="AM90" i="2"/>
  <c r="E90" i="2" s="1"/>
  <c r="AM91" i="2"/>
  <c r="E91" i="2" s="1"/>
  <c r="AM93" i="2"/>
  <c r="E93" i="2" s="1"/>
  <c r="AM94" i="2"/>
  <c r="E94" i="2" s="1"/>
  <c r="AM95" i="2"/>
  <c r="E95" i="2" s="1"/>
  <c r="AM96" i="2"/>
  <c r="E96" i="2" s="1"/>
  <c r="AM97" i="2"/>
  <c r="E97" i="2" s="1"/>
  <c r="AS4" i="2"/>
  <c r="F4" i="2" s="1"/>
  <c r="AS5" i="2"/>
  <c r="F5" i="2" s="1"/>
  <c r="AS6" i="2"/>
  <c r="F6" i="2" s="1"/>
  <c r="AS7" i="2"/>
  <c r="F7" i="2" s="1"/>
  <c r="AS9" i="2"/>
  <c r="F9" i="2" s="1"/>
  <c r="AS10" i="2"/>
  <c r="F10" i="2" s="1"/>
  <c r="AS11" i="2"/>
  <c r="F11" i="2" s="1"/>
  <c r="AS12" i="2"/>
  <c r="F12" i="2" s="1"/>
  <c r="AS13" i="2"/>
  <c r="F13" i="2" s="1"/>
  <c r="AS15" i="2"/>
  <c r="F15" i="2" s="1"/>
  <c r="AS16" i="2"/>
  <c r="F16" i="2" s="1"/>
  <c r="AS17" i="2"/>
  <c r="F17" i="2" s="1"/>
  <c r="AS18" i="2"/>
  <c r="F18" i="2" s="1"/>
  <c r="AS19" i="2"/>
  <c r="F19" i="2" s="1"/>
  <c r="AS21" i="2"/>
  <c r="F21" i="2" s="1"/>
  <c r="AS22" i="2"/>
  <c r="F22" i="2" s="1"/>
  <c r="AS23" i="2"/>
  <c r="F23" i="2" s="1"/>
  <c r="AS24" i="2"/>
  <c r="F24" i="2" s="1"/>
  <c r="AS25" i="2"/>
  <c r="F25" i="2" s="1"/>
  <c r="AS27" i="2"/>
  <c r="F27" i="2" s="1"/>
  <c r="AS28" i="2"/>
  <c r="F28" i="2" s="1"/>
  <c r="AS29" i="2"/>
  <c r="F29" i="2" s="1"/>
  <c r="AS30" i="2"/>
  <c r="F30" i="2" s="1"/>
  <c r="AS31" i="2"/>
  <c r="F31" i="2" s="1"/>
  <c r="AS33" i="2"/>
  <c r="F33" i="2" s="1"/>
  <c r="AS34" i="2"/>
  <c r="F34" i="2" s="1"/>
  <c r="AS35" i="2"/>
  <c r="F35" i="2" s="1"/>
  <c r="AS36" i="2"/>
  <c r="F36" i="2" s="1"/>
  <c r="AS37" i="2"/>
  <c r="F37" i="2" s="1"/>
  <c r="AS39" i="2"/>
  <c r="F39" i="2" s="1"/>
  <c r="AS40" i="2"/>
  <c r="F40" i="2" s="1"/>
  <c r="AS41" i="2"/>
  <c r="F41" i="2" s="1"/>
  <c r="AS42" i="2"/>
  <c r="F42" i="2" s="1"/>
  <c r="AS43" i="2"/>
  <c r="F43" i="2" s="1"/>
  <c r="AS45" i="2"/>
  <c r="F45" i="2" s="1"/>
  <c r="AS46" i="2"/>
  <c r="F46" i="2" s="1"/>
  <c r="AS47" i="2"/>
  <c r="F47" i="2" s="1"/>
  <c r="AS48" i="2"/>
  <c r="F48" i="2" s="1"/>
  <c r="AS49" i="2"/>
  <c r="F49" i="2" s="1"/>
  <c r="AS51" i="2"/>
  <c r="F51" i="2" s="1"/>
  <c r="AS52" i="2"/>
  <c r="F52" i="2" s="1"/>
  <c r="AS53" i="2"/>
  <c r="F53" i="2" s="1"/>
  <c r="AS54" i="2"/>
  <c r="F54" i="2" s="1"/>
  <c r="AS55" i="2"/>
  <c r="F55" i="2" s="1"/>
  <c r="AS57" i="2"/>
  <c r="F57" i="2" s="1"/>
  <c r="AS58" i="2"/>
  <c r="F58" i="2" s="1"/>
  <c r="AS59" i="2"/>
  <c r="F59" i="2" s="1"/>
  <c r="AS60" i="2"/>
  <c r="F60" i="2" s="1"/>
  <c r="AS61" i="2"/>
  <c r="F61" i="2" s="1"/>
  <c r="AS63" i="2"/>
  <c r="F63" i="2" s="1"/>
  <c r="AS64" i="2"/>
  <c r="F64" i="2" s="1"/>
  <c r="AS65" i="2"/>
  <c r="F65" i="2" s="1"/>
  <c r="AS66" i="2"/>
  <c r="F66" i="2" s="1"/>
  <c r="AS67" i="2"/>
  <c r="F67" i="2" s="1"/>
  <c r="AS69" i="2"/>
  <c r="F69" i="2" s="1"/>
  <c r="AS70" i="2"/>
  <c r="F70" i="2" s="1"/>
  <c r="AS71" i="2"/>
  <c r="F71" i="2" s="1"/>
  <c r="AS72" i="2"/>
  <c r="F72" i="2" s="1"/>
  <c r="AS73" i="2"/>
  <c r="F73" i="2" s="1"/>
  <c r="AS75" i="2"/>
  <c r="F75" i="2" s="1"/>
  <c r="AS76" i="2"/>
  <c r="F76" i="2" s="1"/>
  <c r="AS77" i="2"/>
  <c r="F77" i="2" s="1"/>
  <c r="AS78" i="2"/>
  <c r="F78" i="2" s="1"/>
  <c r="AS79" i="2"/>
  <c r="F79" i="2" s="1"/>
  <c r="AS81" i="2"/>
  <c r="F81" i="2" s="1"/>
  <c r="AS82" i="2"/>
  <c r="F82" i="2" s="1"/>
  <c r="AS83" i="2"/>
  <c r="F83" i="2" s="1"/>
  <c r="AS84" i="2"/>
  <c r="F84" i="2" s="1"/>
  <c r="AS85" i="2"/>
  <c r="F85" i="2" s="1"/>
  <c r="AS87" i="2"/>
  <c r="F87" i="2" s="1"/>
  <c r="AS88" i="2"/>
  <c r="F88" i="2" s="1"/>
  <c r="AS89" i="2"/>
  <c r="F89" i="2" s="1"/>
  <c r="AS90" i="2"/>
  <c r="F90" i="2" s="1"/>
  <c r="AS91" i="2"/>
  <c r="F91" i="2" s="1"/>
  <c r="AS93" i="2"/>
  <c r="F93" i="2" s="1"/>
  <c r="AS94" i="2"/>
  <c r="F94" i="2" s="1"/>
  <c r="AS95" i="2"/>
  <c r="F95" i="2" s="1"/>
  <c r="AS96" i="2"/>
  <c r="F96" i="2" s="1"/>
  <c r="AS97" i="2"/>
  <c r="F97" i="2" s="1"/>
  <c r="AM3" i="2"/>
  <c r="E3" i="2" s="1"/>
  <c r="D12" i="31"/>
  <c r="L12" i="31"/>
  <c r="M12" i="31"/>
  <c r="N12" i="31"/>
  <c r="O12" i="31"/>
  <c r="P12" i="31"/>
  <c r="Q12" i="31"/>
  <c r="R12" i="31"/>
  <c r="E12" i="31"/>
  <c r="F12" i="31"/>
  <c r="G12" i="31"/>
  <c r="H12" i="31"/>
  <c r="I12" i="31"/>
  <c r="J12" i="31"/>
  <c r="K12" i="31"/>
  <c r="C12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C49" i="47"/>
  <c r="C44" i="47"/>
  <c r="I21" i="1" l="1"/>
  <c r="I29" i="1"/>
  <c r="I25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17" i="1"/>
  <c r="I13" i="1"/>
  <c r="I9" i="1"/>
  <c r="I4" i="1"/>
  <c r="I3" i="1"/>
  <c r="I84" i="1"/>
  <c r="I72" i="1"/>
  <c r="I64" i="1"/>
  <c r="I52" i="1"/>
  <c r="I36" i="1"/>
  <c r="I28" i="1"/>
  <c r="I16" i="1"/>
  <c r="I12" i="1"/>
  <c r="I95" i="1"/>
  <c r="I91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96" i="1"/>
  <c r="I88" i="1"/>
  <c r="I76" i="1"/>
  <c r="I60" i="1"/>
  <c r="I48" i="1"/>
  <c r="I40" i="1"/>
  <c r="I24" i="1"/>
  <c r="I78" i="1"/>
  <c r="I87" i="1"/>
  <c r="I54" i="1"/>
  <c r="I94" i="1"/>
  <c r="I90" i="1"/>
  <c r="I82" i="1"/>
  <c r="I70" i="1"/>
  <c r="I66" i="1"/>
  <c r="I58" i="1"/>
  <c r="I46" i="1"/>
  <c r="I42" i="1"/>
  <c r="I34" i="1"/>
  <c r="I30" i="1"/>
  <c r="I22" i="1"/>
  <c r="I18" i="1"/>
  <c r="I10" i="1"/>
  <c r="I6" i="1"/>
  <c r="M11" i="47"/>
  <c r="L11" i="47"/>
  <c r="L21" i="47"/>
  <c r="M21" i="47"/>
  <c r="M19" i="47"/>
  <c r="L19" i="47"/>
  <c r="L18" i="47"/>
  <c r="M18" i="47"/>
  <c r="M10" i="47"/>
  <c r="L10" i="47"/>
  <c r="L17" i="47"/>
  <c r="M17" i="47"/>
  <c r="L9" i="47"/>
  <c r="M9" i="47"/>
  <c r="L16" i="47"/>
  <c r="M16" i="47"/>
  <c r="L8" i="47"/>
  <c r="M8" i="47"/>
  <c r="L20" i="47"/>
  <c r="M20" i="47"/>
  <c r="M15" i="47"/>
  <c r="L15" i="47"/>
  <c r="L7" i="47"/>
  <c r="M7" i="47"/>
  <c r="L13" i="47"/>
  <c r="M13" i="47"/>
  <c r="L12" i="47"/>
  <c r="M12" i="47"/>
  <c r="L14" i="47"/>
  <c r="M14" i="47"/>
  <c r="C48" i="47"/>
  <c r="D48" i="47" s="1"/>
  <c r="C57" i="47"/>
  <c r="D57" i="47" s="1"/>
  <c r="C59" i="47"/>
  <c r="E59" i="47" s="1"/>
  <c r="C61" i="47"/>
  <c r="E61" i="47" s="1"/>
  <c r="C47" i="47"/>
  <c r="D47" i="47" s="1"/>
  <c r="C62" i="47"/>
  <c r="E62" i="47" s="1"/>
  <c r="C53" i="47"/>
  <c r="D53" i="47" s="1"/>
  <c r="C51" i="47"/>
  <c r="E51" i="47" s="1"/>
  <c r="C52" i="47"/>
  <c r="E52" i="47" s="1"/>
  <c r="C54" i="47"/>
  <c r="E54" i="47" s="1"/>
  <c r="C56" i="47"/>
  <c r="E56" i="47" s="1"/>
  <c r="C60" i="47"/>
  <c r="D60" i="47" s="1"/>
  <c r="D49" i="47"/>
  <c r="E49" i="47"/>
  <c r="C50" i="47"/>
  <c r="C58" i="47"/>
  <c r="C55" i="47"/>
  <c r="AG3" i="2"/>
  <c r="D3" i="2" s="1"/>
  <c r="U13" i="2"/>
  <c r="B13" i="2" l="1"/>
  <c r="V13" i="2"/>
  <c r="E48" i="47"/>
  <c r="D59" i="47"/>
  <c r="E53" i="47"/>
  <c r="D61" i="47"/>
  <c r="E57" i="47"/>
  <c r="D51" i="47"/>
  <c r="D62" i="47"/>
  <c r="E47" i="47"/>
  <c r="D52" i="47"/>
  <c r="E60" i="47"/>
  <c r="D56" i="47"/>
  <c r="D54" i="47"/>
  <c r="E55" i="47"/>
  <c r="D55" i="47"/>
  <c r="E58" i="47"/>
  <c r="D58" i="47"/>
  <c r="E50" i="47"/>
  <c r="D50" i="47"/>
  <c r="U4" i="2"/>
  <c r="B4" i="2" s="1"/>
  <c r="U5" i="2"/>
  <c r="B5" i="2" s="1"/>
  <c r="U6" i="2"/>
  <c r="B6" i="2" s="1"/>
  <c r="U7" i="2"/>
  <c r="U9" i="2"/>
  <c r="B9" i="2" s="1"/>
  <c r="U10" i="2"/>
  <c r="B10" i="2" s="1"/>
  <c r="U11" i="2"/>
  <c r="B11" i="2" s="1"/>
  <c r="U12" i="2"/>
  <c r="B12" i="2" s="1"/>
  <c r="U15" i="2"/>
  <c r="B15" i="2" s="1"/>
  <c r="U16" i="2"/>
  <c r="B16" i="2" s="1"/>
  <c r="U17" i="2"/>
  <c r="B17" i="2" s="1"/>
  <c r="U18" i="2"/>
  <c r="B18" i="2" s="1"/>
  <c r="U19" i="2"/>
  <c r="U21" i="2"/>
  <c r="B21" i="2" s="1"/>
  <c r="U22" i="2"/>
  <c r="B22" i="2" s="1"/>
  <c r="U23" i="2"/>
  <c r="B23" i="2" s="1"/>
  <c r="U24" i="2"/>
  <c r="B24" i="2" s="1"/>
  <c r="U25" i="2"/>
  <c r="U27" i="2"/>
  <c r="B27" i="2" s="1"/>
  <c r="U28" i="2"/>
  <c r="B28" i="2" s="1"/>
  <c r="U29" i="2"/>
  <c r="B29" i="2" s="1"/>
  <c r="U30" i="2"/>
  <c r="B30" i="2" s="1"/>
  <c r="U31" i="2"/>
  <c r="B31" i="2" s="1"/>
  <c r="U33" i="2"/>
  <c r="B33" i="2" s="1"/>
  <c r="U34" i="2"/>
  <c r="B34" i="2" s="1"/>
  <c r="U35" i="2"/>
  <c r="B35" i="2" s="1"/>
  <c r="U36" i="2"/>
  <c r="B36" i="2" s="1"/>
  <c r="U37" i="2"/>
  <c r="B37" i="2" s="1"/>
  <c r="U39" i="2"/>
  <c r="B39" i="2" s="1"/>
  <c r="U40" i="2"/>
  <c r="B40" i="2" s="1"/>
  <c r="U41" i="2"/>
  <c r="B41" i="2" s="1"/>
  <c r="U42" i="2"/>
  <c r="B42" i="2" s="1"/>
  <c r="U43" i="2"/>
  <c r="B43" i="2" s="1"/>
  <c r="U45" i="2"/>
  <c r="B45" i="2" s="1"/>
  <c r="U46" i="2"/>
  <c r="B46" i="2" s="1"/>
  <c r="U47" i="2"/>
  <c r="B47" i="2" s="1"/>
  <c r="U48" i="2"/>
  <c r="B48" i="2" s="1"/>
  <c r="U49" i="2"/>
  <c r="B49" i="2" s="1"/>
  <c r="U51" i="2"/>
  <c r="B51" i="2" s="1"/>
  <c r="U52" i="2"/>
  <c r="B52" i="2" s="1"/>
  <c r="U53" i="2"/>
  <c r="B53" i="2" s="1"/>
  <c r="U54" i="2"/>
  <c r="B54" i="2" s="1"/>
  <c r="U55" i="2"/>
  <c r="B55" i="2" s="1"/>
  <c r="U57" i="2"/>
  <c r="B57" i="2" s="1"/>
  <c r="U58" i="2"/>
  <c r="B58" i="2" s="1"/>
  <c r="U59" i="2"/>
  <c r="B59" i="2" s="1"/>
  <c r="U60" i="2"/>
  <c r="B60" i="2" s="1"/>
  <c r="U61" i="2"/>
  <c r="B61" i="2" s="1"/>
  <c r="U63" i="2"/>
  <c r="B63" i="2" s="1"/>
  <c r="U64" i="2"/>
  <c r="B64" i="2" s="1"/>
  <c r="U65" i="2"/>
  <c r="B65" i="2" s="1"/>
  <c r="U66" i="2"/>
  <c r="B66" i="2" s="1"/>
  <c r="U67" i="2"/>
  <c r="B67" i="2" s="1"/>
  <c r="U69" i="2"/>
  <c r="B69" i="2" s="1"/>
  <c r="U70" i="2"/>
  <c r="B70" i="2" s="1"/>
  <c r="U71" i="2"/>
  <c r="B71" i="2" s="1"/>
  <c r="U72" i="2"/>
  <c r="B72" i="2" s="1"/>
  <c r="U73" i="2"/>
  <c r="B73" i="2" s="1"/>
  <c r="U75" i="2"/>
  <c r="B75" i="2" s="1"/>
  <c r="U76" i="2"/>
  <c r="B76" i="2" s="1"/>
  <c r="U77" i="2"/>
  <c r="B77" i="2" s="1"/>
  <c r="U78" i="2"/>
  <c r="B78" i="2" s="1"/>
  <c r="U79" i="2"/>
  <c r="B79" i="2" s="1"/>
  <c r="U81" i="2"/>
  <c r="B81" i="2" s="1"/>
  <c r="U82" i="2"/>
  <c r="B82" i="2" s="1"/>
  <c r="U83" i="2"/>
  <c r="B83" i="2" s="1"/>
  <c r="U84" i="2"/>
  <c r="B84" i="2" s="1"/>
  <c r="U85" i="2"/>
  <c r="B85" i="2" s="1"/>
  <c r="U87" i="2"/>
  <c r="B87" i="2" s="1"/>
  <c r="U88" i="2"/>
  <c r="B88" i="2" s="1"/>
  <c r="U89" i="2"/>
  <c r="B89" i="2" s="1"/>
  <c r="U90" i="2"/>
  <c r="B90" i="2" s="1"/>
  <c r="U91" i="2"/>
  <c r="B91" i="2" s="1"/>
  <c r="U93" i="2"/>
  <c r="B93" i="2" s="1"/>
  <c r="U94" i="2"/>
  <c r="B94" i="2" s="1"/>
  <c r="U95" i="2"/>
  <c r="B95" i="2" s="1"/>
  <c r="U96" i="2"/>
  <c r="B96" i="2" s="1"/>
  <c r="U97" i="2"/>
  <c r="B97" i="2" s="1"/>
  <c r="U3" i="2"/>
  <c r="B3" i="2" s="1"/>
  <c r="AA4" i="2"/>
  <c r="C4" i="2" s="1"/>
  <c r="AA5" i="2"/>
  <c r="C5" i="2" s="1"/>
  <c r="AA6" i="2"/>
  <c r="C6" i="2" s="1"/>
  <c r="AA7" i="2"/>
  <c r="C7" i="2" s="1"/>
  <c r="AA9" i="2"/>
  <c r="C9" i="2" s="1"/>
  <c r="AA10" i="2"/>
  <c r="C10" i="2" s="1"/>
  <c r="AA11" i="2"/>
  <c r="C11" i="2" s="1"/>
  <c r="AA12" i="2"/>
  <c r="C12" i="2" s="1"/>
  <c r="AA13" i="2"/>
  <c r="C13" i="2" s="1"/>
  <c r="AA15" i="2"/>
  <c r="C15" i="2" s="1"/>
  <c r="AA16" i="2"/>
  <c r="C16" i="2" s="1"/>
  <c r="AA17" i="2"/>
  <c r="C17" i="2" s="1"/>
  <c r="AA18" i="2"/>
  <c r="C18" i="2" s="1"/>
  <c r="AA19" i="2"/>
  <c r="C19" i="2" s="1"/>
  <c r="AA21" i="2"/>
  <c r="C21" i="2" s="1"/>
  <c r="AA22" i="2"/>
  <c r="C22" i="2" s="1"/>
  <c r="AA23" i="2"/>
  <c r="C23" i="2" s="1"/>
  <c r="AA24" i="2"/>
  <c r="C24" i="2" s="1"/>
  <c r="AA25" i="2"/>
  <c r="C25" i="2" s="1"/>
  <c r="AA27" i="2"/>
  <c r="C27" i="2" s="1"/>
  <c r="AA28" i="2"/>
  <c r="C28" i="2" s="1"/>
  <c r="AA29" i="2"/>
  <c r="C29" i="2" s="1"/>
  <c r="AA30" i="2"/>
  <c r="C30" i="2" s="1"/>
  <c r="AA31" i="2"/>
  <c r="C31" i="2" s="1"/>
  <c r="AA33" i="2"/>
  <c r="C33" i="2" s="1"/>
  <c r="AA34" i="2"/>
  <c r="C34" i="2" s="1"/>
  <c r="AA35" i="2"/>
  <c r="C35" i="2" s="1"/>
  <c r="AA36" i="2"/>
  <c r="C36" i="2" s="1"/>
  <c r="AA37" i="2"/>
  <c r="C37" i="2" s="1"/>
  <c r="AA39" i="2"/>
  <c r="C39" i="2" s="1"/>
  <c r="AA40" i="2"/>
  <c r="C40" i="2" s="1"/>
  <c r="AA41" i="2"/>
  <c r="C41" i="2" s="1"/>
  <c r="AA42" i="2"/>
  <c r="C42" i="2" s="1"/>
  <c r="AA43" i="2"/>
  <c r="C43" i="2" s="1"/>
  <c r="AA45" i="2"/>
  <c r="C45" i="2" s="1"/>
  <c r="AA46" i="2"/>
  <c r="C46" i="2" s="1"/>
  <c r="AA47" i="2"/>
  <c r="C47" i="2" s="1"/>
  <c r="AA48" i="2"/>
  <c r="C48" i="2" s="1"/>
  <c r="AA49" i="2"/>
  <c r="C49" i="2" s="1"/>
  <c r="AA51" i="2"/>
  <c r="C51" i="2" s="1"/>
  <c r="AA52" i="2"/>
  <c r="C52" i="2" s="1"/>
  <c r="AA53" i="2"/>
  <c r="C53" i="2" s="1"/>
  <c r="AA54" i="2"/>
  <c r="C54" i="2" s="1"/>
  <c r="AA55" i="2"/>
  <c r="C55" i="2" s="1"/>
  <c r="AA57" i="2"/>
  <c r="C57" i="2" s="1"/>
  <c r="AA58" i="2"/>
  <c r="C58" i="2" s="1"/>
  <c r="AA59" i="2"/>
  <c r="C59" i="2" s="1"/>
  <c r="AA60" i="2"/>
  <c r="C60" i="2" s="1"/>
  <c r="AA61" i="2"/>
  <c r="C61" i="2" s="1"/>
  <c r="AA63" i="2"/>
  <c r="C63" i="2" s="1"/>
  <c r="AA64" i="2"/>
  <c r="C64" i="2" s="1"/>
  <c r="AA65" i="2"/>
  <c r="C65" i="2" s="1"/>
  <c r="AA66" i="2"/>
  <c r="C66" i="2" s="1"/>
  <c r="AA67" i="2"/>
  <c r="C67" i="2" s="1"/>
  <c r="AA69" i="2"/>
  <c r="C69" i="2" s="1"/>
  <c r="AA70" i="2"/>
  <c r="C70" i="2" s="1"/>
  <c r="AA71" i="2"/>
  <c r="C71" i="2" s="1"/>
  <c r="AA72" i="2"/>
  <c r="C72" i="2" s="1"/>
  <c r="AA73" i="2"/>
  <c r="C73" i="2" s="1"/>
  <c r="AA75" i="2"/>
  <c r="C75" i="2" s="1"/>
  <c r="AA76" i="2"/>
  <c r="C76" i="2" s="1"/>
  <c r="AA77" i="2"/>
  <c r="C77" i="2" s="1"/>
  <c r="AA78" i="2"/>
  <c r="C78" i="2" s="1"/>
  <c r="AA79" i="2"/>
  <c r="C79" i="2" s="1"/>
  <c r="AA81" i="2"/>
  <c r="C81" i="2" s="1"/>
  <c r="AA82" i="2"/>
  <c r="C82" i="2" s="1"/>
  <c r="AA83" i="2"/>
  <c r="C83" i="2" s="1"/>
  <c r="AA84" i="2"/>
  <c r="C84" i="2" s="1"/>
  <c r="AA85" i="2"/>
  <c r="C85" i="2" s="1"/>
  <c r="AA87" i="2"/>
  <c r="C87" i="2" s="1"/>
  <c r="AA88" i="2"/>
  <c r="C88" i="2" s="1"/>
  <c r="AA89" i="2"/>
  <c r="C89" i="2" s="1"/>
  <c r="AA90" i="2"/>
  <c r="C90" i="2" s="1"/>
  <c r="AA91" i="2"/>
  <c r="C91" i="2" s="1"/>
  <c r="AA93" i="2"/>
  <c r="C93" i="2" s="1"/>
  <c r="AA94" i="2"/>
  <c r="C94" i="2" s="1"/>
  <c r="AA95" i="2"/>
  <c r="C95" i="2" s="1"/>
  <c r="AA96" i="2"/>
  <c r="C96" i="2" s="1"/>
  <c r="C97" i="2"/>
  <c r="AA3" i="2"/>
  <c r="C3" i="2" s="1"/>
  <c r="AG4" i="2"/>
  <c r="D4" i="2" s="1"/>
  <c r="AG5" i="2"/>
  <c r="D5" i="2" s="1"/>
  <c r="AG6" i="2"/>
  <c r="D6" i="2" s="1"/>
  <c r="AG7" i="2"/>
  <c r="D7" i="2" s="1"/>
  <c r="AG9" i="2"/>
  <c r="D9" i="2" s="1"/>
  <c r="AG10" i="2"/>
  <c r="D10" i="2" s="1"/>
  <c r="AG11" i="2"/>
  <c r="D11" i="2" s="1"/>
  <c r="AG12" i="2"/>
  <c r="D12" i="2" s="1"/>
  <c r="AG13" i="2"/>
  <c r="D13" i="2" s="1"/>
  <c r="AG15" i="2"/>
  <c r="D15" i="2" s="1"/>
  <c r="AG16" i="2"/>
  <c r="D16" i="2" s="1"/>
  <c r="AG17" i="2"/>
  <c r="D17" i="2" s="1"/>
  <c r="AG18" i="2"/>
  <c r="D18" i="2" s="1"/>
  <c r="AG19" i="2"/>
  <c r="D19" i="2" s="1"/>
  <c r="AG21" i="2"/>
  <c r="D21" i="2" s="1"/>
  <c r="AG22" i="2"/>
  <c r="D22" i="2" s="1"/>
  <c r="AG23" i="2"/>
  <c r="D23" i="2" s="1"/>
  <c r="AG24" i="2"/>
  <c r="D24" i="2" s="1"/>
  <c r="AG25" i="2"/>
  <c r="D25" i="2" s="1"/>
  <c r="AG27" i="2"/>
  <c r="D27" i="2" s="1"/>
  <c r="AG28" i="2"/>
  <c r="D28" i="2" s="1"/>
  <c r="AG29" i="2"/>
  <c r="D29" i="2" s="1"/>
  <c r="AG30" i="2"/>
  <c r="D30" i="2" s="1"/>
  <c r="AG31" i="2"/>
  <c r="D31" i="2" s="1"/>
  <c r="AG33" i="2"/>
  <c r="D33" i="2" s="1"/>
  <c r="AG34" i="2"/>
  <c r="D34" i="2" s="1"/>
  <c r="AG35" i="2"/>
  <c r="D35" i="2" s="1"/>
  <c r="AG36" i="2"/>
  <c r="D36" i="2" s="1"/>
  <c r="AG37" i="2"/>
  <c r="D37" i="2" s="1"/>
  <c r="AG39" i="2"/>
  <c r="D39" i="2" s="1"/>
  <c r="AG40" i="2"/>
  <c r="D40" i="2" s="1"/>
  <c r="AG41" i="2"/>
  <c r="D41" i="2" s="1"/>
  <c r="AG42" i="2"/>
  <c r="D42" i="2" s="1"/>
  <c r="AG43" i="2"/>
  <c r="D43" i="2" s="1"/>
  <c r="AG45" i="2"/>
  <c r="D45" i="2" s="1"/>
  <c r="AG46" i="2"/>
  <c r="D46" i="2" s="1"/>
  <c r="AG47" i="2"/>
  <c r="D47" i="2" s="1"/>
  <c r="AG48" i="2"/>
  <c r="D48" i="2" s="1"/>
  <c r="AG49" i="2"/>
  <c r="D49" i="2" s="1"/>
  <c r="AG51" i="2"/>
  <c r="D51" i="2" s="1"/>
  <c r="AG52" i="2"/>
  <c r="D52" i="2" s="1"/>
  <c r="AG53" i="2"/>
  <c r="D53" i="2" s="1"/>
  <c r="AG54" i="2"/>
  <c r="D54" i="2" s="1"/>
  <c r="AG55" i="2"/>
  <c r="D55" i="2" s="1"/>
  <c r="AG57" i="2"/>
  <c r="D57" i="2" s="1"/>
  <c r="AG58" i="2"/>
  <c r="D58" i="2" s="1"/>
  <c r="AG59" i="2"/>
  <c r="D59" i="2" s="1"/>
  <c r="AG60" i="2"/>
  <c r="D60" i="2" s="1"/>
  <c r="AG61" i="2"/>
  <c r="D61" i="2" s="1"/>
  <c r="AG63" i="2"/>
  <c r="D63" i="2" s="1"/>
  <c r="AG64" i="2"/>
  <c r="D64" i="2" s="1"/>
  <c r="AG65" i="2"/>
  <c r="D65" i="2" s="1"/>
  <c r="AG66" i="2"/>
  <c r="D66" i="2" s="1"/>
  <c r="AG67" i="2"/>
  <c r="D67" i="2" s="1"/>
  <c r="AG69" i="2"/>
  <c r="D69" i="2" s="1"/>
  <c r="AG70" i="2"/>
  <c r="D70" i="2" s="1"/>
  <c r="AG71" i="2"/>
  <c r="D71" i="2" s="1"/>
  <c r="AG72" i="2"/>
  <c r="D72" i="2" s="1"/>
  <c r="AG73" i="2"/>
  <c r="D73" i="2" s="1"/>
  <c r="AG75" i="2"/>
  <c r="D75" i="2" s="1"/>
  <c r="AG76" i="2"/>
  <c r="D76" i="2" s="1"/>
  <c r="AG77" i="2"/>
  <c r="D77" i="2" s="1"/>
  <c r="AG78" i="2"/>
  <c r="D78" i="2" s="1"/>
  <c r="AG79" i="2"/>
  <c r="D79" i="2" s="1"/>
  <c r="AG81" i="2"/>
  <c r="D81" i="2" s="1"/>
  <c r="AG82" i="2"/>
  <c r="D82" i="2" s="1"/>
  <c r="AG83" i="2"/>
  <c r="D83" i="2" s="1"/>
  <c r="AG84" i="2"/>
  <c r="D84" i="2" s="1"/>
  <c r="AG85" i="2"/>
  <c r="D85" i="2" s="1"/>
  <c r="AG87" i="2"/>
  <c r="D87" i="2" s="1"/>
  <c r="AG88" i="2"/>
  <c r="D88" i="2" s="1"/>
  <c r="AG89" i="2"/>
  <c r="D89" i="2" s="1"/>
  <c r="AG90" i="2"/>
  <c r="D90" i="2" s="1"/>
  <c r="AG91" i="2"/>
  <c r="D91" i="2" s="1"/>
  <c r="AG93" i="2"/>
  <c r="D93" i="2" s="1"/>
  <c r="AG94" i="2"/>
  <c r="D94" i="2" s="1"/>
  <c r="AG95" i="2"/>
  <c r="D95" i="2" s="1"/>
  <c r="AG96" i="2"/>
  <c r="D96" i="2" s="1"/>
  <c r="AG97" i="2"/>
  <c r="D97" i="2" s="1"/>
  <c r="B7" i="2" l="1"/>
  <c r="V7" i="2"/>
  <c r="B19" i="2"/>
  <c r="K19" i="2" s="1"/>
  <c r="N15" i="2" s="1"/>
  <c r="V19" i="2"/>
  <c r="B25" i="2"/>
  <c r="V25" i="2"/>
  <c r="K13" i="2"/>
  <c r="N9" i="2" s="1"/>
  <c r="K88" i="2"/>
  <c r="K72" i="2"/>
  <c r="K60" i="2"/>
  <c r="K52" i="2"/>
  <c r="K40" i="2"/>
  <c r="K28" i="2"/>
  <c r="K10" i="2"/>
  <c r="K95" i="2"/>
  <c r="K87" i="2"/>
  <c r="M87" i="2" s="1"/>
  <c r="K75" i="2"/>
  <c r="M75" i="2" s="1"/>
  <c r="K67" i="2"/>
  <c r="N63" i="2" s="1"/>
  <c r="K55" i="2"/>
  <c r="N51" i="2" s="1"/>
  <c r="K47" i="2"/>
  <c r="K39" i="2"/>
  <c r="M39" i="2" s="1"/>
  <c r="K27" i="2"/>
  <c r="M27" i="2" s="1"/>
  <c r="K15" i="2"/>
  <c r="M15" i="2" s="1"/>
  <c r="K4" i="2"/>
  <c r="K3" i="2"/>
  <c r="M3" i="2" s="1"/>
  <c r="K94" i="2"/>
  <c r="K90" i="2"/>
  <c r="K82" i="2"/>
  <c r="K78" i="2"/>
  <c r="K70" i="2"/>
  <c r="K66" i="2"/>
  <c r="K58" i="2"/>
  <c r="K54" i="2"/>
  <c r="K46" i="2"/>
  <c r="K42" i="2"/>
  <c r="K34" i="2"/>
  <c r="K30" i="2"/>
  <c r="K22" i="2"/>
  <c r="K18" i="2"/>
  <c r="K12" i="2"/>
  <c r="K7" i="2"/>
  <c r="N3" i="2" s="1"/>
  <c r="K96" i="2"/>
  <c r="K84" i="2"/>
  <c r="K76" i="2"/>
  <c r="K64" i="2"/>
  <c r="K48" i="2"/>
  <c r="K36" i="2"/>
  <c r="K24" i="2"/>
  <c r="K16" i="2"/>
  <c r="K5" i="2"/>
  <c r="K91" i="2"/>
  <c r="N87" i="2" s="1"/>
  <c r="K83" i="2"/>
  <c r="K79" i="2"/>
  <c r="N75" i="2" s="1"/>
  <c r="K71" i="2"/>
  <c r="K63" i="2"/>
  <c r="M63" i="2" s="1"/>
  <c r="K59" i="2"/>
  <c r="K51" i="2"/>
  <c r="M51" i="2" s="1"/>
  <c r="K43" i="2"/>
  <c r="N39" i="2" s="1"/>
  <c r="K35" i="2"/>
  <c r="K31" i="2"/>
  <c r="N27" i="2" s="1"/>
  <c r="K23" i="2"/>
  <c r="K9" i="2"/>
  <c r="M9" i="2" s="1"/>
  <c r="K97" i="2"/>
  <c r="N93" i="2" s="1"/>
  <c r="K93" i="2"/>
  <c r="M93" i="2" s="1"/>
  <c r="K89" i="2"/>
  <c r="K85" i="2"/>
  <c r="N81" i="2" s="1"/>
  <c r="K81" i="2"/>
  <c r="M81" i="2" s="1"/>
  <c r="K77" i="2"/>
  <c r="K73" i="2"/>
  <c r="N69" i="2" s="1"/>
  <c r="K69" i="2"/>
  <c r="M69" i="2" s="1"/>
  <c r="K65" i="2"/>
  <c r="K61" i="2"/>
  <c r="N57" i="2" s="1"/>
  <c r="K57" i="2"/>
  <c r="M57" i="2" s="1"/>
  <c r="K53" i="2"/>
  <c r="K49" i="2"/>
  <c r="N45" i="2" s="1"/>
  <c r="K45" i="2"/>
  <c r="M45" i="2" s="1"/>
  <c r="K41" i="2"/>
  <c r="K37" i="2"/>
  <c r="N33" i="2" s="1"/>
  <c r="K33" i="2"/>
  <c r="M33" i="2" s="1"/>
  <c r="K29" i="2"/>
  <c r="K25" i="2"/>
  <c r="N21" i="2" s="1"/>
  <c r="K21" i="2"/>
  <c r="M21" i="2" s="1"/>
  <c r="K17" i="2"/>
  <c r="K11" i="2"/>
  <c r="K6" i="2"/>
  <c r="L113" i="2" l="1"/>
  <c r="L112" i="2"/>
  <c r="L69" i="2" l="1"/>
  <c r="L21" i="2"/>
  <c r="L45" i="2"/>
  <c r="L5" i="2"/>
  <c r="L15" i="2"/>
  <c r="L39" i="2"/>
  <c r="L51" i="2"/>
  <c r="L63" i="2"/>
  <c r="L75" i="2"/>
  <c r="L87" i="2"/>
  <c r="L57" i="2"/>
  <c r="L81" i="2"/>
  <c r="L4" i="2"/>
  <c r="L17" i="2"/>
  <c r="L27" i="2"/>
  <c r="L41" i="2"/>
  <c r="L53" i="2"/>
  <c r="L65" i="2"/>
  <c r="L77" i="2"/>
  <c r="L89" i="2"/>
  <c r="L43" i="2"/>
  <c r="L55" i="2"/>
  <c r="L79" i="2"/>
  <c r="L91" i="2"/>
  <c r="L96" i="2"/>
  <c r="L90" i="2"/>
  <c r="L84" i="2"/>
  <c r="L78" i="2"/>
  <c r="L72" i="2"/>
  <c r="L66" i="2"/>
  <c r="L60" i="2"/>
  <c r="L54" i="2"/>
  <c r="L48" i="2"/>
  <c r="L42" i="2"/>
  <c r="L36" i="2"/>
  <c r="L30" i="2"/>
  <c r="L24" i="2"/>
  <c r="L18" i="2"/>
  <c r="L12" i="2"/>
  <c r="L6" i="2"/>
  <c r="L7" i="2"/>
  <c r="L9" i="2"/>
  <c r="L10" i="2"/>
  <c r="L11" i="2"/>
  <c r="L13" i="2"/>
  <c r="L16" i="2"/>
  <c r="L19" i="2"/>
  <c r="L22" i="2"/>
  <c r="L23" i="2"/>
  <c r="L25" i="2"/>
  <c r="L28" i="2"/>
  <c r="L29" i="2"/>
  <c r="L31" i="2"/>
  <c r="L33" i="2"/>
  <c r="L34" i="2"/>
  <c r="L35" i="2"/>
  <c r="L37" i="2"/>
  <c r="L40" i="2"/>
  <c r="L46" i="2"/>
  <c r="L47" i="2"/>
  <c r="L49" i="2"/>
  <c r="L52" i="2"/>
  <c r="L58" i="2"/>
  <c r="L59" i="2"/>
  <c r="L61" i="2"/>
  <c r="L64" i="2"/>
  <c r="L67" i="2"/>
  <c r="L70" i="2"/>
  <c r="L71" i="2"/>
  <c r="L73" i="2"/>
  <c r="L76" i="2"/>
  <c r="L82" i="2"/>
  <c r="L83" i="2"/>
  <c r="L85" i="2"/>
  <c r="L88" i="2"/>
  <c r="L93" i="2"/>
  <c r="L94" i="2"/>
  <c r="L95" i="2"/>
  <c r="L97" i="2"/>
  <c r="L3" i="2"/>
  <c r="J96" i="1"/>
  <c r="J90" i="1"/>
  <c r="J84" i="1"/>
  <c r="J78" i="1"/>
  <c r="J66" i="1"/>
  <c r="J60" i="1"/>
  <c r="J54" i="1"/>
  <c r="J48" i="1"/>
  <c r="J42" i="1"/>
  <c r="J36" i="1"/>
  <c r="J30" i="1"/>
  <c r="J24" i="1"/>
  <c r="J18" i="1"/>
  <c r="J12" i="1"/>
  <c r="J6" i="1"/>
  <c r="J4" i="1"/>
  <c r="J5" i="1"/>
  <c r="J7" i="1"/>
  <c r="J8" i="1"/>
  <c r="J10" i="1"/>
  <c r="J11" i="1"/>
  <c r="J13" i="1"/>
  <c r="J14" i="1"/>
  <c r="J15" i="1"/>
  <c r="J16" i="1"/>
  <c r="J17" i="1"/>
  <c r="J19" i="1"/>
  <c r="J21" i="1"/>
  <c r="J22" i="1"/>
  <c r="J23" i="1"/>
  <c r="J25" i="1"/>
  <c r="J27" i="1"/>
  <c r="J29" i="1"/>
  <c r="J31" i="1"/>
  <c r="J32" i="1"/>
  <c r="J33" i="1"/>
  <c r="J34" i="1"/>
  <c r="J35" i="1"/>
  <c r="J38" i="1"/>
  <c r="J39" i="1"/>
  <c r="J40" i="1"/>
  <c r="J41" i="1"/>
  <c r="J43" i="1"/>
  <c r="J44" i="1"/>
  <c r="J45" i="1"/>
  <c r="J46" i="1"/>
  <c r="J47" i="1"/>
  <c r="J49" i="1"/>
  <c r="J50" i="1"/>
  <c r="J51" i="1"/>
  <c r="J52" i="1"/>
  <c r="J53" i="1"/>
  <c r="J55" i="1"/>
  <c r="J56" i="1"/>
  <c r="J57" i="1"/>
  <c r="J58" i="1"/>
  <c r="J59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9" i="1"/>
  <c r="J80" i="1"/>
  <c r="J81" i="1"/>
  <c r="J82" i="1"/>
  <c r="J83" i="1"/>
  <c r="J85" i="1"/>
  <c r="J86" i="1"/>
  <c r="J87" i="1"/>
  <c r="J89" i="1"/>
  <c r="J91" i="1"/>
  <c r="J92" i="1"/>
  <c r="J93" i="1"/>
  <c r="J94" i="1"/>
  <c r="J95" i="1"/>
  <c r="J97" i="1"/>
  <c r="J3" i="1"/>
  <c r="J9" i="1"/>
  <c r="J20" i="1"/>
  <c r="J28" i="1"/>
  <c r="J37" i="1"/>
  <c r="J72" i="1"/>
  <c r="J88" i="1"/>
  <c r="L108" i="2" l="1"/>
  <c r="L110" i="2"/>
  <c r="L111" i="2"/>
  <c r="L109" i="2"/>
  <c r="L107" i="2"/>
  <c r="J110" i="1"/>
  <c r="J107" i="1"/>
  <c r="J109" i="1"/>
  <c r="J106" i="1"/>
  <c r="J108" i="1"/>
</calcChain>
</file>

<file path=xl/sharedStrings.xml><?xml version="1.0" encoding="utf-8"?>
<sst xmlns="http://schemas.openxmlformats.org/spreadsheetml/2006/main" count="3269" uniqueCount="259">
  <si>
    <t>TRAIN TIME -</t>
  </si>
  <si>
    <t>SW statistic: -</t>
  </si>
  <si>
    <t>MAPE -</t>
  </si>
  <si>
    <t>MAE -</t>
  </si>
  <si>
    <t>RMSE -</t>
  </si>
  <si>
    <t xml:space="preserve"> [Uptime]</t>
  </si>
  <si>
    <t>VARIABLE ==</t>
  </si>
  <si>
    <t xml:space="preserve"> [Disk Used percent]</t>
  </si>
  <si>
    <t xml:space="preserve"> [Memory Used percent]</t>
  </si>
  <si>
    <t xml:space="preserve"> [CPU percent]</t>
  </si>
  <si>
    <t xml:space="preserve"> [Tx packets]</t>
  </si>
  <si>
    <t xml:space="preserve"> [Rx packets]</t>
  </si>
  <si>
    <t xml:space="preserve"> [NetPackets Out]</t>
  </si>
  <si>
    <t xml:space="preserve"> [NetPackets In]</t>
  </si>
  <si>
    <t xml:space="preserve"> [NetBytes Out]</t>
  </si>
  <si>
    <t xml:space="preserve"> [NetBytes In]</t>
  </si>
  <si>
    <t xml:space="preserve"> [Disk write/s]</t>
  </si>
  <si>
    <t xml:space="preserve"> [Disk read/s]</t>
  </si>
  <si>
    <t xml:space="preserve"> [Used Disk]</t>
  </si>
  <si>
    <t xml:space="preserve"> [Free Disk]</t>
  </si>
  <si>
    <t xml:space="preserve"> [Used Memory]</t>
  </si>
  <si>
    <t xml:space="preserve"> [Free Memory]</t>
  </si>
  <si>
    <t xml:space="preserve">&amp; </t>
  </si>
  <si>
    <t>RMSE</t>
  </si>
  <si>
    <t>MAE</t>
  </si>
  <si>
    <t>MAPE</t>
  </si>
  <si>
    <t>TRAIN TIME</t>
  </si>
  <si>
    <t>SW</t>
  </si>
  <si>
    <t>LSTM</t>
  </si>
  <si>
    <t>ARIMA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</si>
  <si>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</si>
  <si>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</si>
  <si>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</si>
  <si>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</si>
  <si>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</si>
  <si>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</si>
  <si>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</si>
  <si>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</si>
  <si>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RSME-ARIMA</t>
  </si>
  <si>
    <t>RSME-LSTM</t>
  </si>
  <si>
    <t>-1.79769313486231E+308- [Used Disk]</t>
  </si>
  <si>
    <t>-1.79769313486231E+308--1.79769313486231E+308</t>
  </si>
  <si>
    <t>Hypothesized difference (D): 0</t>
  </si>
  <si>
    <t>Significance level (%): 5</t>
  </si>
  <si>
    <t>p-value: Exact p-value</t>
  </si>
  <si>
    <t>Management of ties: Hollander &amp; Wolfe</t>
  </si>
  <si>
    <t xml:space="preserve">Summary statistics: </t>
  </si>
  <si>
    <t xml:space="preserve">Sign test / Two-tailed test: : </t>
  </si>
  <si>
    <t>N+</t>
  </si>
  <si>
    <t>Expected value</t>
  </si>
  <si>
    <t>Variance (N+)</t>
  </si>
  <si>
    <t>p-value (Two-tailed)</t>
  </si>
  <si>
    <t>alpha</t>
  </si>
  <si>
    <t>The p-value is computed using an exact method.</t>
  </si>
  <si>
    <t xml:space="preserve">Test interpretation: </t>
  </si>
  <si>
    <t>H0: The two samples follow the same distribution.</t>
  </si>
  <si>
    <t>Ha: The distributions of the two samples are different.</t>
  </si>
  <si>
    <t>As the computed p-value is lower than the significance level alpha=0.05, one should reject the null hypothesis H0, and accept the alternative hypothesis Ha.</t>
  </si>
  <si>
    <t xml:space="preserve">Wilcoxon signed-rank test / Two-tailed test: : </t>
  </si>
  <si>
    <t>V</t>
  </si>
  <si>
    <t>Variance (V)</t>
  </si>
  <si>
    <t xml:space="preserve">Summary (p-values): </t>
  </si>
  <si>
    <t>Variable \ Tests</t>
  </si>
  <si>
    <t>Sign test</t>
  </si>
  <si>
    <t>Wilcoxon signed-rank test</t>
  </si>
  <si>
    <t>AVG</t>
  </si>
  <si>
    <t>STD</t>
  </si>
  <si>
    <t>LI</t>
  </si>
  <si>
    <t>LS</t>
  </si>
  <si>
    <t>DIF</t>
  </si>
  <si>
    <t>RUN</t>
  </si>
  <si>
    <t>Run 3</t>
  </si>
  <si>
    <t>Run 2</t>
  </si>
  <si>
    <t>Run 1</t>
  </si>
  <si>
    <t>QoS1</t>
  </si>
  <si>
    <t>QoS2</t>
  </si>
  <si>
    <t>QoS3</t>
  </si>
  <si>
    <t>QoS4</t>
  </si>
  <si>
    <t>QoS5</t>
  </si>
  <si>
    <t>QoS6</t>
  </si>
  <si>
    <t>QoS7</t>
  </si>
  <si>
    <t>QoS8</t>
  </si>
  <si>
    <t>QoS9</t>
  </si>
  <si>
    <t>QoS10</t>
  </si>
  <si>
    <t>QoS11</t>
  </si>
  <si>
    <t>QoS12</t>
  </si>
  <si>
    <t>QoS13</t>
  </si>
  <si>
    <t>QoS14</t>
  </si>
  <si>
    <t>QoS15</t>
  </si>
  <si>
    <t>QoS16</t>
  </si>
  <si>
    <t>The p-value is computed using an exact method. Time elapsed: 0s.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</si>
  <si>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</si>
  <si>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</si>
  <si>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</si>
  <si>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</si>
  <si>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</si>
  <si>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</si>
  <si>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</si>
  <si>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</si>
  <si>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</si>
  <si>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</si>
  <si>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</si>
  <si>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</si>
  <si>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</si>
  <si>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</si>
  <si>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</si>
  <si>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</si>
  <si>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</t>
  </si>
  <si>
    <t>Run 4</t>
  </si>
  <si>
    <t xml:space="preserve"> 0,9679858684539795, p-value: 5,295385199133307e-05 </t>
  </si>
  <si>
    <t>SW statistic1: -</t>
  </si>
  <si>
    <t xml:space="preserve"> 0,9838555455207825, p-value: 0,01096905767917633 </t>
  </si>
  <si>
    <t xml:space="preserve"> 0,9558244347572327, p-value: 1,898196387628559e-06 </t>
  </si>
  <si>
    <t xml:space="preserve"> 0,9559437036514282, p-value: 1,95635197997035e-06 </t>
  </si>
  <si>
    <t xml:space="preserve"> 0,9840274453163147, p-value: 0,011705808341503143 </t>
  </si>
  <si>
    <t xml:space="preserve"> 0,9708971977233887, p-value: 0,00012815264926757663 </t>
  </si>
  <si>
    <t xml:space="preserve"> 0,9359525442123413, p-value: 2,0987579674169865e-08 </t>
  </si>
  <si>
    <t xml:space="preserve"> 0,9232127666473389, p-value: 1,7912406002906778e-09 </t>
  </si>
  <si>
    <t xml:space="preserve"> 0,9855993390083313, p-value: 0,021343257278203964 </t>
  </si>
  <si>
    <t xml:space="preserve"> 0,9802404046058655, p-value: 0,0028961061034351587 </t>
  </si>
  <si>
    <t xml:space="preserve"> 0,9559763669967651, p-value: 1,9725803213077597e-06 </t>
  </si>
  <si>
    <t xml:space="preserve"> 0,9545581340789795, p-value: 1,381660922561423e-06 </t>
  </si>
  <si>
    <t xml:space="preserve"> 0,9571769833564758, p-value: 3,273294968408891e-10 </t>
  </si>
  <si>
    <t xml:space="preserve"> 0,9924595952033997, p-value: 0,02169671468436718 </t>
  </si>
  <si>
    <t xml:space="preserve"> 0,9545257687568665, p-value: 1,304091418186104e-10 </t>
  </si>
  <si>
    <t xml:space="preserve"> 0,9456110000610352, p-value: 7,449003219806016e-12 </t>
  </si>
  <si>
    <t xml:space="preserve"> 0,9572461247444153, p-value: 3,354440336611475e-10 </t>
  </si>
  <si>
    <t xml:space="preserve"> 0,9728276133537292, p-value: 1,8093122378104454e-07 </t>
  </si>
  <si>
    <t xml:space="preserve"> 0,9564245939254761, p-value: 2,5119131774609116e-10 </t>
  </si>
  <si>
    <t xml:space="preserve"> 0,9666609764099121, p-value: 1,2199698140591408e-08 </t>
  </si>
  <si>
    <t xml:space="preserve"> 0,9538174867630005, p-value: 1,0257729388118975e-10 </t>
  </si>
  <si>
    <t xml:space="preserve"> 0,9716635346412659, p-value: 1,0605632638771567e-07 </t>
  </si>
  <si>
    <t xml:space="preserve"> 0,951562762260437, p-value: 4,851189241983356e-11 </t>
  </si>
  <si>
    <t xml:space="preserve"> 0,9545453786849976, p-value: 1,3128041709276062e-10 </t>
  </si>
  <si>
    <t xml:space="preserve"> 0,9543575644493103, p-value: 1,1283031800535248e-13 </t>
  </si>
  <si>
    <t xml:space="preserve"> 0,9538606405258179, p-value: 9,262784360060741e-14 </t>
  </si>
  <si>
    <t xml:space="preserve"> 0,9481973648071289, p-value: 1,0766297826403457e-14 </t>
  </si>
  <si>
    <t xml:space="preserve"> 0,8602843284606934, p-value: 4,2053370219208814e-24 </t>
  </si>
  <si>
    <t xml:space="preserve"> 0,9543018937110901, p-value: 1,1035543681127413e-13 </t>
  </si>
  <si>
    <t xml:space="preserve"> 0,9630674719810486, p-value: 4,657945903985272e-12 </t>
  </si>
  <si>
    <t xml:space="preserve"> 0,9673685431480408, p-value: 3,634566952959162e-11 </t>
  </si>
  <si>
    <t xml:space="preserve"> 0,9537767171859741, p-value: 8,960555550590471e-14 </t>
  </si>
  <si>
    <t xml:space="preserve"> 0,9536696076393127, p-value: 8,58945889675028e-14 </t>
  </si>
  <si>
    <t xml:space="preserve"> 0,9634217023849487, p-value: 5,483277026874234e-12 </t>
  </si>
  <si>
    <t xml:space="preserve"> 0,8877530097961426, p-value: 8,228821915220125e-22 </t>
  </si>
  <si>
    <t xml:space="preserve"> 0,9541794061660767, p-value: 1,0510738330041236e-13 </t>
  </si>
  <si>
    <t>Run 5</t>
  </si>
  <si>
    <t>Run 6</t>
  </si>
  <si>
    <t>Run 7</t>
  </si>
  <si>
    <t>Run 8</t>
  </si>
  <si>
    <t>RUN 1</t>
  </si>
  <si>
    <t>RUN 2</t>
  </si>
  <si>
    <t>RUN 3</t>
  </si>
  <si>
    <t>RUN 4</t>
  </si>
  <si>
    <t>RUN 5</t>
  </si>
  <si>
    <t>RUN 6</t>
  </si>
  <si>
    <t>n-1</t>
  </si>
  <si>
    <t>RUN 7</t>
  </si>
  <si>
    <t>RUN 8</t>
  </si>
  <si>
    <t>Run 9</t>
  </si>
  <si>
    <t>RMSE ratio</t>
  </si>
  <si>
    <t>RATIO RMSE</t>
  </si>
  <si>
    <t>%T.Time</t>
  </si>
  <si>
    <t>{iue4</t>
  </si>
  <si>
    <t xml:space="preserve"> Free Memory</t>
  </si>
  <si>
    <t xml:space="preserve"> Used Memory</t>
  </si>
  <si>
    <t xml:space="preserve"> Free Disk</t>
  </si>
  <si>
    <t xml:space="preserve"> Used Disk</t>
  </si>
  <si>
    <t xml:space="preserve"> Disk read/s</t>
  </si>
  <si>
    <t xml:space="preserve"> Disk write/s</t>
  </si>
  <si>
    <t xml:space="preserve"> NetBytes In</t>
  </si>
  <si>
    <t xml:space="preserve"> NetBytes Out</t>
  </si>
  <si>
    <t xml:space="preserve"> NetPackets In</t>
  </si>
  <si>
    <t xml:space="preserve"> NetPackets Out</t>
  </si>
  <si>
    <t xml:space="preserve"> Rx packets</t>
  </si>
  <si>
    <t xml:space="preserve"> Tx packets</t>
  </si>
  <si>
    <t xml:space="preserve"> CPU percent</t>
  </si>
  <si>
    <t xml:space="preserve"> Memory Used percent</t>
  </si>
  <si>
    <t xml:space="preserve"> Disk Used percent</t>
  </si>
  <si>
    <t xml:space="preserve"> Uptime</t>
  </si>
  <si>
    <t>Iteration 1</t>
  </si>
  <si>
    <t>Iteration 2</t>
  </si>
  <si>
    <t>Iteration 3</t>
  </si>
  <si>
    <t>Train Time</t>
  </si>
  <si>
    <t>% Train Time</t>
  </si>
  <si>
    <t>QoS Metric</t>
  </si>
  <si>
    <t>LSTM vs ARIMA</t>
  </si>
  <si>
    <t>VARIABLE</t>
  </si>
  <si>
    <t>T-STUDENT</t>
  </si>
  <si>
    <t>As the computed p-value is greater than the significance level alpha=0.05, one cannot reject the null hypothesis H0.</t>
  </si>
  <si>
    <t>ARIMA - LSTM</t>
  </si>
  <si>
    <t>XLSTAT Cloud 5.0.1 - Comparison of two samples - 8/5/2024 1:44:40 AM</t>
  </si>
  <si>
    <t>Sample1: Workbook = ESEMv7.xlsx / Sheet = Wilcoxon / Range = Wilcoxon!C4:C11 / 7 Rows and 1 Columns</t>
  </si>
  <si>
    <t>Sample1: Workbook = ESEMv7.xlsx / Sheet = Wilcoxon / Range = Wilcoxon!C18:C27 / 9 Rows and 1 Columns</t>
  </si>
  <si>
    <t>XLSTAT Cloud 5.0.1 - Comparison of two samples - 8/5/2024 1:45:28 AM</t>
  </si>
  <si>
    <t>Sample1: Workbook = ESEMv7.xlsx / Sheet = Wilcoxon / Range = Wilcoxon!D4:D11 / 7 Rows and 1 Columns</t>
  </si>
  <si>
    <t>Sample1: Workbook = ESEMv7.xlsx / Sheet = Wilcoxon / Range = Wilcoxon!D18:D27 / 9 Rows and 1 Columns</t>
  </si>
  <si>
    <t>XLSTAT Cloud 5.0.1 - Comparison of two samples - 8/5/2024 1:46:18 AM</t>
  </si>
  <si>
    <t>Sample1: Workbook = ESEMv7.xlsx / Sheet = Wilcoxon / Range = Wilcoxon!E4:E11 / 7 Rows and 1 Columns</t>
  </si>
  <si>
    <t>Sample1: Workbook = ESEMv7.xlsx / Sheet = Wilcoxon / Range = Wilcoxon!E18:E27 / 9 Rows and 1 Columns</t>
  </si>
  <si>
    <t>XLSTAT Cloud 5.0.1 - Comparison of two samples - 8/5/2024 1:47:30 AM</t>
  </si>
  <si>
    <t>Sample1: Workbook = ESEMv7.xlsx / Sheet = Wilcoxon / Range = Wilcoxon!F4:F11 / 7 Rows and 1 Columns</t>
  </si>
  <si>
    <t>Sample1: Workbook = ESEMv7.xlsx / Sheet = Wilcoxon / Range = Wilcoxon!F18:F27 / 9 Rows and 1 Columns</t>
  </si>
  <si>
    <t>XLSTAT Cloud 5.0.1 - Comparison of two samples - 8/5/2024 1:48:02 AM</t>
  </si>
  <si>
    <t>Sample1: Workbook = ESEMv7.xlsx / Sheet = Wilcoxon / Range = Wilcoxon!G4:G11 / 7 Rows and 1 Columns</t>
  </si>
  <si>
    <t>Sample1: Workbook = ESEMv7.xlsx / Sheet = Wilcoxon / Range = Wilcoxon!G18:G27 / 9 Rows and 1 Columns</t>
  </si>
  <si>
    <t>XLSTAT Cloud 5.0.1 - Comparison of two samples - 8/5/2024 1:48:33 AM</t>
  </si>
  <si>
    <t>Sample1: Workbook = ESEMv7.xlsx / Sheet = Wilcoxon / Range = Wilcoxon!H4:H11 / 7 Rows and 1 Columns</t>
  </si>
  <si>
    <t>Sample1: Workbook = ESEMv7.xlsx / Sheet = Wilcoxon / Range = Wilcoxon!H18:H27 / 9 Rows and 1 Columns</t>
  </si>
  <si>
    <t>XLSTAT Cloud 5.0.1 - Comparison of two samples - 8/5/2024 1:49:07 AM</t>
  </si>
  <si>
    <t>Sample1: Workbook = ESEMv7.xlsx / Sheet = Wilcoxon / Range = Wilcoxon!I4:I11 / 7 Rows and 1 Columns</t>
  </si>
  <si>
    <t>Sample1: Workbook = ESEMv7.xlsx / Sheet = Wilcoxon / Range = Wilcoxon!I18:I27 / 9 Rows and 1 Columns</t>
  </si>
  <si>
    <t>XLSTAT Cloud 5.0.1 - Comparison of two samples - 8/5/2024 1:49:36 AM</t>
  </si>
  <si>
    <t>Sample1: Workbook = ESEMv7.xlsx / Sheet = Wilcoxon / Range = Wilcoxon!J4:J11 / 7 Rows and 1 Columns</t>
  </si>
  <si>
    <t>Sample1: Workbook = ESEMv7.xlsx / Sheet = Wilcoxon / Range = Wilcoxon!J18:J27 / 9 Rows and 1 Columns</t>
  </si>
  <si>
    <t>XLSTAT Cloud 5.0.1 - Comparison of two samples - 8/5/2024 1:50:18 AM</t>
  </si>
  <si>
    <t>Sample1: Workbook = ESEMv7.xlsx / Sheet = Wilcoxon / Range = Wilcoxon!K4:K11 / 7 Rows and 1 Columns</t>
  </si>
  <si>
    <t>Sample1: Workbook = ESEMv7.xlsx / Sheet = Wilcoxon / Range = Wilcoxon!K18:K27 / 9 Rows and 1 Columns</t>
  </si>
  <si>
    <t>XLSTAT Cloud 5.0.1 - Comparison of two samples - 8/5/2024 1:50:39 AM</t>
  </si>
  <si>
    <t>Sample1: Workbook = ESEMv7.xlsx / Sheet = Wilcoxon / Range = Wilcoxon!L4:L10 / 6 Rows and 1 Columns</t>
  </si>
  <si>
    <t>Sample1: Workbook = ESEMv7.xlsx / Sheet = Wilcoxon / Range = Wilcoxon!L18:L27 / 9 Rows and 1 Columns</t>
  </si>
  <si>
    <t>XLSTAT Cloud 5.0.1 - Comparison of two samples - 8/5/2024 1:51:06 AM</t>
  </si>
  <si>
    <t>Sample1: Workbook = ESEMv7.xlsx / Sheet = Wilcoxon / Range = Wilcoxon!M4:M11 / 7 Rows and 1 Columns</t>
  </si>
  <si>
    <t>Sample1: Workbook = ESEMv7.xlsx / Sheet = Wilcoxon / Range = Wilcoxon!M18:M27 / 9 Rows and 1 Columns</t>
  </si>
  <si>
    <t>XLSTAT Cloud 5.0.1 - Comparison of two samples - 8/5/2024 1:51:33 AM</t>
  </si>
  <si>
    <t>Sample1: Workbook = ESEMv7.xlsx / Sheet = Wilcoxon / Range = Wilcoxon!N4:N11 / 7 Rows and 1 Columns</t>
  </si>
  <si>
    <t>Sample1: Workbook = ESEMv7.xlsx / Sheet = Wilcoxon / Range = Wilcoxon!N18:N27 / 9 Rows and 1 Columns</t>
  </si>
  <si>
    <t>XLSTAT Cloud 5.0.1 - Comparison of two samples - 8/5/2024 1:52:11 AM</t>
  </si>
  <si>
    <t>Sample1: Workbook = ESEMv7.xlsx / Sheet = Wilcoxon / Range = Wilcoxon!O4:O11 / 7 Rows and 1 Columns</t>
  </si>
  <si>
    <t>Sample1: Workbook = ESEMv7.xlsx / Sheet = Wilcoxon / Range = Wilcoxon!O18:O27 / 9 Rows and 1 Columns</t>
  </si>
  <si>
    <t>XLSTAT Cloud 5.0.1 - Comparison of two samples - 8/5/2024 1:52:58 AM</t>
  </si>
  <si>
    <t>Sample1: Workbook = ESEMv7.xlsx / Sheet = Wilcoxon / Range = Wilcoxon!P4:P11 / 7 Rows and 1 Columns</t>
  </si>
  <si>
    <t>Sample1: Workbook = ESEMv7.xlsx / Sheet = Wilcoxon / Range = Wilcoxon!P18:P27 / 9 Rows and 1 Columns</t>
  </si>
  <si>
    <t>XLSTAT Cloud 5.0.1 - Comparison of two samples - 8/5/2024 1:53:25 AM</t>
  </si>
  <si>
    <t>Sample1: Workbook = ESEMv7.xlsx / Sheet = Wilcoxon / Range = Wilcoxon!Q4:Q11 / 7 Rows and 1 Columns</t>
  </si>
  <si>
    <t>Sample1: Workbook = ESEMv7.xlsx / Sheet = Wilcoxon / Range = Wilcoxon!Q18:Q27 / 9 Rows and 1 Columns</t>
  </si>
  <si>
    <t>XLSTAT Cloud 5.0.1 - Comparison of two samples - 8/5/2024 1:53:54 AM</t>
  </si>
  <si>
    <t>Sample1: Workbook = ESEMv7.xlsx / Sheet = Wilcoxon / Range = Wilcoxon!R4:R11 / 7 Rows and 1 Columns</t>
  </si>
  <si>
    <t>Sample1: Workbook = ESEMv7.xlsx / Sheet = Wilcoxon / Range = Wilcoxon!R18:R27 / 9 Rows and 1 Columns</t>
  </si>
  <si>
    <t>XLSTAT Cloud 5.0.1 - Two-sample t-test and z-test - 8/5/2024 1:57:07 AM</t>
  </si>
  <si>
    <t>Sample1: Workbook = ESEMv7.xlsx / Sheet = 'LSTM-ARIMA' / Range = 'LSTM-ARIMA'!B2:B18 / 16 Rows and 1 Columns</t>
  </si>
  <si>
    <t>Sample2: Workbook = ESEMv7.xlsx / Sheet = 'LSTM-ARIMA' / Range = 'LSTM-ARIMA'!D2:D18 / 16 Rows and 1 Columns</t>
  </si>
  <si>
    <t>Population variances for the t-test: Assume equality</t>
  </si>
  <si>
    <t xml:space="preserve">t-test for two independent samples / Two-tailed test: </t>
  </si>
  <si>
    <t xml:space="preserve">95% confidence interval on the difference between the means: </t>
  </si>
  <si>
    <t>[ -834,850 ; 2335,589 ]</t>
  </si>
  <si>
    <t>Difference</t>
  </si>
  <si>
    <t>t (Observed value)</t>
  </si>
  <si>
    <t>|t| (Critical value)</t>
  </si>
  <si>
    <t>DF</t>
  </si>
  <si>
    <t>H0: The difference between the means is equal to 0.</t>
  </si>
  <si>
    <t>Ha: The difference between the means is different from 0.</t>
  </si>
  <si>
    <t>Sample1: Workbook = ESEMv7.xlsx / Sheet = 'TSTUDENT RMSE' / Range = 'TSTUDENT RMSE'!K5:K21 / 16 Rows and 1 Columns</t>
  </si>
  <si>
    <t>Sample1: Workbook = ESEMv7.xlsx / Sheet = 'TSTUDENT RMSE' / Range = 'TSTUDENT RMSE'!Y5:Y21 / 16 Rows and 1 Columns</t>
  </si>
  <si>
    <t>AVG - AVG</t>
  </si>
  <si>
    <t>XLSTAT Cloud 5.0.1 - Comparison of two samples - 8/5/2024 2:15:09 AM</t>
  </si>
  <si>
    <t>XLSTAT Cloud 5.0.1 - Two-sample t-test and z-test - 8/5/2024 2:24:55 AM</t>
  </si>
  <si>
    <t>Sample2: Workbook = ESEMv7.xlsx / Sheet = Wilcoxon / Range = Wilcoxon!C18:C27 / 9 Rows and 1 Columns</t>
  </si>
  <si>
    <t>[ 0,665 ; 1,015 ]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</si>
</sst>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"/>
    <numFmt numFmtId="165" formatCode="0.00000"/>
    <numFmt numFmtId="166" formatCode="0.000"/>
    <numFmt numFmtId="167" formatCode="[&lt;0.0001]&quot;&lt;0.0001&quot;;0.000"/>
    <numFmt numFmtId="168" formatCode="0.000000"/>
    <numFmt numFmtId="170" formatCode="_ * #,##0_ ;_ * \-#,##0_ ;_ * &quot;-&quot;??_ ;_ @_ "/>
  </numFmts>
  <fonts count="10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3" fillId="0" borderId="0" xfId="0" applyFont="1"/>
    <xf numFmtId="0" fontId="1" fillId="0" borderId="0" xfId="0" applyFont="1"/>
    <xf numFmtId="11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0" borderId="3" xfId="0" applyNumberFormat="1" applyBorder="1"/>
    <xf numFmtId="1" fontId="0" fillId="0" borderId="3" xfId="0" applyNumberFormat="1" applyBorder="1"/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/>
    <xf numFmtId="49" fontId="0" fillId="0" borderId="3" xfId="0" applyNumberFormat="1" applyBorder="1"/>
    <xf numFmtId="167" fontId="3" fillId="0" borderId="3" xfId="0" applyNumberFormat="1" applyFont="1" applyBorder="1"/>
    <xf numFmtId="167" fontId="0" fillId="0" borderId="3" xfId="0" applyNumberFormat="1" applyBorder="1"/>
    <xf numFmtId="0" fontId="0" fillId="2" borderId="0" xfId="0" applyFill="1"/>
    <xf numFmtId="168" fontId="0" fillId="0" borderId="0" xfId="0" applyNumberFormat="1"/>
    <xf numFmtId="0" fontId="4" fillId="0" borderId="0" xfId="0" applyFont="1"/>
    <xf numFmtId="0" fontId="5" fillId="0" borderId="0" xfId="0" applyFont="1"/>
    <xf numFmtId="0" fontId="0" fillId="4" borderId="0" xfId="0" applyFill="1"/>
    <xf numFmtId="168" fontId="0" fillId="2" borderId="0" xfId="0" applyNumberFormat="1" applyFill="1"/>
    <xf numFmtId="0" fontId="5" fillId="2" borderId="0" xfId="0" applyFont="1" applyFill="1"/>
    <xf numFmtId="0" fontId="4" fillId="2" borderId="0" xfId="0" applyFont="1" applyFill="1"/>
    <xf numFmtId="2" fontId="0" fillId="0" borderId="0" xfId="1" applyNumberFormat="1" applyFont="1"/>
    <xf numFmtId="164" fontId="0" fillId="0" borderId="0" xfId="1" applyNumberFormat="1" applyFont="1"/>
    <xf numFmtId="164" fontId="0" fillId="0" borderId="0" xfId="0" applyNumberFormat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170" fontId="0" fillId="0" borderId="0" xfId="2" applyNumberFormat="1" applyFont="1"/>
    <xf numFmtId="165" fontId="0" fillId="3" borderId="0" xfId="0" applyNumberFormat="1" applyFill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 applyAlignment="1">
      <alignment horizontal="center"/>
    </xf>
    <xf numFmtId="164" fontId="0" fillId="5" borderId="0" xfId="0" applyNumberFormat="1" applyFill="1"/>
    <xf numFmtId="0" fontId="9" fillId="6" borderId="0" xfId="0" applyFont="1" applyFill="1"/>
    <xf numFmtId="0" fontId="0" fillId="0" borderId="6" xfId="0" applyBorder="1"/>
    <xf numFmtId="164" fontId="0" fillId="0" borderId="9" xfId="0" applyNumberFormat="1" applyBorder="1"/>
    <xf numFmtId="49" fontId="0" fillId="0" borderId="10" xfId="0" applyNumberFormat="1" applyBorder="1" applyAlignment="1">
      <alignment horizontal="right"/>
    </xf>
    <xf numFmtId="164" fontId="0" fillId="0" borderId="11" xfId="0" applyNumberFormat="1" applyBorder="1"/>
    <xf numFmtId="49" fontId="0" fillId="0" borderId="12" xfId="0" applyNumberFormat="1" applyBorder="1" applyAlignment="1">
      <alignment horizontal="right"/>
    </xf>
    <xf numFmtId="0" fontId="0" fillId="0" borderId="13" xfId="0" applyBorder="1"/>
    <xf numFmtId="0" fontId="0" fillId="0" borderId="14" xfId="0" applyBorder="1"/>
    <xf numFmtId="1" fontId="0" fillId="0" borderId="13" xfId="0" applyNumberFormat="1" applyBorder="1"/>
    <xf numFmtId="1" fontId="0" fillId="0" borderId="14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3" fillId="0" borderId="16" xfId="0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0" fontId="0" fillId="0" borderId="24" xfId="0" applyBorder="1"/>
    <xf numFmtId="168" fontId="7" fillId="0" borderId="0" xfId="0" applyNumberFormat="1" applyFont="1"/>
    <xf numFmtId="168" fontId="7" fillId="0" borderId="10" xfId="0" applyNumberFormat="1" applyFont="1" applyBorder="1"/>
    <xf numFmtId="0" fontId="0" fillId="0" borderId="25" xfId="0" applyBorder="1"/>
    <xf numFmtId="168" fontId="7" fillId="0" borderId="15" xfId="0" applyNumberFormat="1" applyFont="1" applyBorder="1"/>
    <xf numFmtId="168" fontId="7" fillId="0" borderId="12" xfId="0" applyNumberFormat="1" applyFont="1" applyBorder="1"/>
    <xf numFmtId="164" fontId="0" fillId="0" borderId="24" xfId="0" applyNumberFormat="1" applyBorder="1"/>
    <xf numFmtId="168" fontId="4" fillId="0" borderId="0" xfId="0" applyNumberFormat="1" applyFont="1"/>
    <xf numFmtId="168" fontId="4" fillId="0" borderId="10" xfId="0" applyNumberFormat="1" applyFont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4" fontId="3" fillId="0" borderId="8" xfId="0" applyNumberFormat="1" applyFont="1" applyBorder="1"/>
    <xf numFmtId="168" fontId="0" fillId="0" borderId="10" xfId="0" applyNumberFormat="1" applyBorder="1"/>
    <xf numFmtId="164" fontId="0" fillId="0" borderId="25" xfId="0" applyNumberFormat="1" applyBorder="1"/>
    <xf numFmtId="164" fontId="0" fillId="0" borderId="15" xfId="0" applyNumberFormat="1" applyBorder="1"/>
    <xf numFmtId="168" fontId="0" fillId="0" borderId="12" xfId="0" applyNumberForma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0" fillId="0" borderId="16" xfId="0" applyBorder="1"/>
    <xf numFmtId="164" fontId="0" fillId="0" borderId="4" xfId="0" applyNumberFormat="1" applyBorder="1"/>
    <xf numFmtId="0" fontId="0" fillId="0" borderId="30" xfId="0" applyBorder="1"/>
    <xf numFmtId="164" fontId="0" fillId="0" borderId="29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6" fillId="0" borderId="0" xfId="0" applyFont="1"/>
    <xf numFmtId="0" fontId="3" fillId="5" borderId="22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168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0" borderId="30" xfId="0" applyFill="1" applyBorder="1"/>
    <xf numFmtId="164" fontId="0" fillId="0" borderId="4" xfId="0" applyNumberFormat="1" applyFill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49" fontId="0" fillId="0" borderId="0" xfId="0" applyNumberFormat="1" applyBorder="1"/>
    <xf numFmtId="167" fontId="0" fillId="0" borderId="0" xfId="0" applyNumberFormat="1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3" xfId="0" applyNumberFormat="1" applyBorder="1"/>
    <xf numFmtId="166" fontId="0" fillId="0" borderId="1" xfId="0" applyNumberFormat="1" applyBorder="1"/>
    <xf numFmtId="0" fontId="0" fillId="0" borderId="0" xfId="0" applyFill="1"/>
    <xf numFmtId="0" fontId="5" fillId="0" borderId="0" xfId="0" applyFont="1" applyFill="1"/>
  </cellXfs>
  <cellStyles count="3">
    <cellStyle name="Millares" xfId="2" builtinId="3"/>
    <cellStyle name="Normal" xfId="0" builtinId="0"/>
    <cellStyle name="Porcentaje" xfId="1" builtinId="5"/>
  </cellStyles>
  <dxfs count="69"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8" formatCode="0.000000"/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numFmt numFmtId="168" formatCode="0.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tockChart>
        <c:ser>
          <c:idx val="0"/>
          <c:order val="0"/>
          <c:tx>
            <c:strRef>
              <c:f>'TSTUDENT RMSE'!$K$5</c:f>
              <c:strCache>
                <c:ptCount val="1"/>
                <c:pt idx="0">
                  <c:v>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RMSE'!$K$6:$K$21</c:f>
              <c:numCache>
                <c:formatCode>0.0000</c:formatCode>
                <c:ptCount val="16"/>
                <c:pt idx="0">
                  <c:v>0.18383333333333332</c:v>
                </c:pt>
                <c:pt idx="1">
                  <c:v>0.18091666666666664</c:v>
                </c:pt>
                <c:pt idx="2">
                  <c:v>1.1474583333333335</c:v>
                </c:pt>
                <c:pt idx="3">
                  <c:v>1.172541666666667</c:v>
                </c:pt>
                <c:pt idx="4">
                  <c:v>753.81487500000003</c:v>
                </c:pt>
                <c:pt idx="5">
                  <c:v>16.785958333333333</c:v>
                </c:pt>
                <c:pt idx="6">
                  <c:v>0.67062499999999992</c:v>
                </c:pt>
                <c:pt idx="7">
                  <c:v>0.58050000000000002</c:v>
                </c:pt>
                <c:pt idx="8">
                  <c:v>0.51654166666666668</c:v>
                </c:pt>
                <c:pt idx="9">
                  <c:v>0.54699999999999993</c:v>
                </c:pt>
                <c:pt idx="10">
                  <c:v>1.6077083333333333</c:v>
                </c:pt>
                <c:pt idx="11">
                  <c:v>1.6090416666666665</c:v>
                </c:pt>
                <c:pt idx="12">
                  <c:v>3.0738333333333334</c:v>
                </c:pt>
                <c:pt idx="13">
                  <c:v>2.2526666666666664</c:v>
                </c:pt>
                <c:pt idx="14">
                  <c:v>0.75533333333333319</c:v>
                </c:pt>
                <c:pt idx="15">
                  <c:v>0.11991666666666666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984A-B5A1-0B5BA4381402}"/>
            </c:ext>
          </c:extLst>
        </c:ser>
        <c:ser>
          <c:idx val="1"/>
          <c:order val="1"/>
          <c:tx>
            <c:strRef>
              <c:f>'TSTUDENT RMSE'!$L$5</c:f>
              <c:strCache>
                <c:ptCount val="1"/>
                <c:pt idx="0">
                  <c:v>LI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RMSE'!$L$6:$L$21</c:f>
              <c:numCache>
                <c:formatCode>0.0000</c:formatCode>
                <c:ptCount val="16"/>
                <c:pt idx="0">
                  <c:v>0.15308122044109979</c:v>
                </c:pt>
                <c:pt idx="1">
                  <c:v>0.14902626107969019</c:v>
                </c:pt>
                <c:pt idx="2">
                  <c:v>0.77400072007649512</c:v>
                </c:pt>
                <c:pt idx="3">
                  <c:v>0.81766596845374806</c:v>
                </c:pt>
                <c:pt idx="4">
                  <c:v>743.01613516205111</c:v>
                </c:pt>
                <c:pt idx="5">
                  <c:v>16.422406341255343</c:v>
                </c:pt>
                <c:pt idx="6">
                  <c:v>0.32180202759986515</c:v>
                </c:pt>
                <c:pt idx="7">
                  <c:v>0.42919034944422119</c:v>
                </c:pt>
                <c:pt idx="8">
                  <c:v>0.48234563527831487</c:v>
                </c:pt>
                <c:pt idx="9">
                  <c:v>0.46810102535132864</c:v>
                </c:pt>
                <c:pt idx="10">
                  <c:v>1.5587248635822066</c:v>
                </c:pt>
                <c:pt idx="11">
                  <c:v>1.5603747166113984</c:v>
                </c:pt>
                <c:pt idx="12">
                  <c:v>2.9492122230048223</c:v>
                </c:pt>
                <c:pt idx="13">
                  <c:v>1.9150608544781158</c:v>
                </c:pt>
                <c:pt idx="14">
                  <c:v>0.55292085859033724</c:v>
                </c:pt>
                <c:pt idx="15">
                  <c:v>8.9413755321102462E-2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C-984A-B5A1-0B5BA4381402}"/>
            </c:ext>
          </c:extLst>
        </c:ser>
        <c:ser>
          <c:idx val="2"/>
          <c:order val="2"/>
          <c:tx>
            <c:strRef>
              <c:f>'TSTUDENT RMSE'!$M$5</c:f>
              <c:strCache>
                <c:ptCount val="1"/>
                <c:pt idx="0">
                  <c:v>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RMSE'!$M$6:$M$21</c:f>
              <c:numCache>
                <c:formatCode>0.0000</c:formatCode>
                <c:ptCount val="16"/>
                <c:pt idx="0">
                  <c:v>0.21458544622556686</c:v>
                </c:pt>
                <c:pt idx="1">
                  <c:v>0.21166877955890018</c:v>
                </c:pt>
                <c:pt idx="2">
                  <c:v>1.1782104462255669</c:v>
                </c:pt>
                <c:pt idx="3">
                  <c:v>1.2032937795589005</c:v>
                </c:pt>
                <c:pt idx="4">
                  <c:v>753.84562711289232</c:v>
                </c:pt>
                <c:pt idx="5">
                  <c:v>16.816710446225567</c:v>
                </c:pt>
                <c:pt idx="6">
                  <c:v>0.70137711289223348</c:v>
                </c:pt>
                <c:pt idx="7">
                  <c:v>0.61125211289223358</c:v>
                </c:pt>
                <c:pt idx="8">
                  <c:v>0.54729377955890024</c:v>
                </c:pt>
                <c:pt idx="9">
                  <c:v>0.57775211289223349</c:v>
                </c:pt>
                <c:pt idx="10">
                  <c:v>1.6384604462255667</c:v>
                </c:pt>
                <c:pt idx="11">
                  <c:v>1.6397937795588999</c:v>
                </c:pt>
                <c:pt idx="12">
                  <c:v>3.1045854462255669</c:v>
                </c:pt>
                <c:pt idx="13">
                  <c:v>2.2834187795588998</c:v>
                </c:pt>
                <c:pt idx="14">
                  <c:v>0.78608544622556675</c:v>
                </c:pt>
                <c:pt idx="15">
                  <c:v>0.15066877955890021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C-984A-B5A1-0B5BA438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64728751"/>
        <c:axId val="265141935"/>
      </c:stockChart>
      <c:catAx>
        <c:axId val="2647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41935"/>
        <c:crosses val="autoZero"/>
        <c:auto val="1"/>
        <c:lblAlgn val="ctr"/>
        <c:lblOffset val="100"/>
        <c:noMultiLvlLbl val="0"/>
      </c:catAx>
      <c:valAx>
        <c:axId val="26514193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47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tockChart>
        <c:ser>
          <c:idx val="0"/>
          <c:order val="0"/>
          <c:tx>
            <c:strRef>
              <c:f>'TSTUDENT RMSE'!$Y$5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RMSE'!$Y$6:$Y$21</c:f>
              <c:numCache>
                <c:formatCode>0.0000</c:formatCode>
                <c:ptCount val="16"/>
                <c:pt idx="0">
                  <c:v>1.026</c:v>
                </c:pt>
                <c:pt idx="1">
                  <c:v>1.1400952380952381</c:v>
                </c:pt>
                <c:pt idx="2">
                  <c:v>1.6574761904761905</c:v>
                </c:pt>
                <c:pt idx="3">
                  <c:v>1.2840476190476191</c:v>
                </c:pt>
                <c:pt idx="4">
                  <c:v>12419.24776190476</c:v>
                </c:pt>
                <c:pt idx="5">
                  <c:v>194.92409523809525</c:v>
                </c:pt>
                <c:pt idx="6">
                  <c:v>4.8992380952380952</c:v>
                </c:pt>
                <c:pt idx="7">
                  <c:v>4.8992380952380952</c:v>
                </c:pt>
                <c:pt idx="8">
                  <c:v>4.6390476190476182</c:v>
                </c:pt>
                <c:pt idx="9">
                  <c:v>4.6390476190476182</c:v>
                </c:pt>
                <c:pt idx="10">
                  <c:v>2.5735238095238095</c:v>
                </c:pt>
                <c:pt idx="11">
                  <c:v>2.5735238095238095</c:v>
                </c:pt>
                <c:pt idx="12">
                  <c:v>130.59471428571428</c:v>
                </c:pt>
                <c:pt idx="13">
                  <c:v>13.619523809523809</c:v>
                </c:pt>
                <c:pt idx="14">
                  <c:v>1.1093809523809521</c:v>
                </c:pt>
                <c:pt idx="15">
                  <c:v>2.8857142857142856E-2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2345-B4B3-95205DEBCFD3}"/>
            </c:ext>
          </c:extLst>
        </c:ser>
        <c:ser>
          <c:idx val="1"/>
          <c:order val="1"/>
          <c:tx>
            <c:strRef>
              <c:f>'TSTUDENT RMSE'!$Z$5</c:f>
              <c:strCache>
                <c:ptCount val="1"/>
                <c:pt idx="0">
                  <c:v>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RMSE'!$Z$6:$Z$21</c:f>
              <c:numCache>
                <c:formatCode>0.0000</c:formatCode>
                <c:ptCount val="16"/>
                <c:pt idx="0">
                  <c:v>0.8172605867578755</c:v>
                </c:pt>
                <c:pt idx="1">
                  <c:v>0.52308463132765026</c:v>
                </c:pt>
                <c:pt idx="2">
                  <c:v>0.40782790189073026</c:v>
                </c:pt>
                <c:pt idx="3">
                  <c:v>0.25524601515513234</c:v>
                </c:pt>
                <c:pt idx="4">
                  <c:v>3629.8147563353978</c:v>
                </c:pt>
                <c:pt idx="5">
                  <c:v>57.195383780682675</c:v>
                </c:pt>
                <c:pt idx="6">
                  <c:v>1.756080746635174</c:v>
                </c:pt>
                <c:pt idx="7">
                  <c:v>1.756080746635174</c:v>
                </c:pt>
                <c:pt idx="8">
                  <c:v>1.345928699576822</c:v>
                </c:pt>
                <c:pt idx="9">
                  <c:v>1.345928699576822</c:v>
                </c:pt>
                <c:pt idx="10">
                  <c:v>1.7698095867603492</c:v>
                </c:pt>
                <c:pt idx="11">
                  <c:v>1.7698095867603492</c:v>
                </c:pt>
                <c:pt idx="12">
                  <c:v>1.1796018787952391</c:v>
                </c:pt>
                <c:pt idx="13">
                  <c:v>5.7529972579597048</c:v>
                </c:pt>
                <c:pt idx="14">
                  <c:v>0.14953890427659955</c:v>
                </c:pt>
                <c:pt idx="15">
                  <c:v>1.3210630829594484E-2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B-2345-B4B3-95205DEBCFD3}"/>
            </c:ext>
          </c:extLst>
        </c:ser>
        <c:ser>
          <c:idx val="2"/>
          <c:order val="2"/>
          <c:tx>
            <c:strRef>
              <c:f>'TSTUDENT RMSE'!$AA$5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RMSE'!$B$6:$B$21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RMSE'!$AA$6:$AA$21</c:f>
              <c:numCache>
                <c:formatCode>0.0000</c:formatCode>
                <c:ptCount val="16"/>
                <c:pt idx="0">
                  <c:v>1.2347394132421246</c:v>
                </c:pt>
                <c:pt idx="1">
                  <c:v>1.3488346513373626</c:v>
                </c:pt>
                <c:pt idx="2">
                  <c:v>1.8662156037183151</c:v>
                </c:pt>
                <c:pt idx="3">
                  <c:v>1.4927870322897436</c:v>
                </c:pt>
                <c:pt idx="4">
                  <c:v>12419.456501318002</c:v>
                </c:pt>
                <c:pt idx="5">
                  <c:v>195.13283465133736</c:v>
                </c:pt>
                <c:pt idx="6">
                  <c:v>5.1079775084802197</c:v>
                </c:pt>
                <c:pt idx="7">
                  <c:v>5.1079775084802197</c:v>
                </c:pt>
                <c:pt idx="8">
                  <c:v>4.8477870322897427</c:v>
                </c:pt>
                <c:pt idx="9">
                  <c:v>4.8477870322897427</c:v>
                </c:pt>
                <c:pt idx="10">
                  <c:v>2.7822632227659341</c:v>
                </c:pt>
                <c:pt idx="11">
                  <c:v>2.7822632227659341</c:v>
                </c:pt>
                <c:pt idx="12">
                  <c:v>130.80345369895639</c:v>
                </c:pt>
                <c:pt idx="13">
                  <c:v>13.828263222765933</c:v>
                </c:pt>
                <c:pt idx="14">
                  <c:v>1.3181203656230767</c:v>
                </c:pt>
                <c:pt idx="15">
                  <c:v>0.23759655609926744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B-2345-B4B3-95205DEB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64728751"/>
        <c:axId val="265141935"/>
      </c:stockChart>
      <c:catAx>
        <c:axId val="2647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41935"/>
        <c:crosses val="autoZero"/>
        <c:auto val="1"/>
        <c:lblAlgn val="ctr"/>
        <c:lblOffset val="100"/>
        <c:noMultiLvlLbl val="0"/>
      </c:catAx>
      <c:valAx>
        <c:axId val="265141935"/>
        <c:scaling>
          <c:orientation val="minMax"/>
          <c:max val="6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472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LSTM</a:t>
            </a:r>
            <a:r>
              <a:rPr lang="es-EC" baseline="0"/>
              <a:t> vs 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tockChart>
        <c:ser>
          <c:idx val="0"/>
          <c:order val="0"/>
          <c:tx>
            <c:strRef>
              <c:f>'TSTUDENT RMSE'!$C$46</c:f>
              <c:strCache>
                <c:ptCount val="1"/>
                <c:pt idx="0">
                  <c:v>DIF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RMSE'!$B$47:$B$62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RMSE'!$C$47:$C$62</c:f>
              <c:numCache>
                <c:formatCode>0.0000</c:formatCode>
                <c:ptCount val="16"/>
                <c:pt idx="0">
                  <c:v>-0.84216666666666673</c:v>
                </c:pt>
                <c:pt idx="1">
                  <c:v>-0.95917857142857144</c:v>
                </c:pt>
                <c:pt idx="2">
                  <c:v>-0.51001785714285708</c:v>
                </c:pt>
                <c:pt idx="3">
                  <c:v>-0.11150595238095207</c:v>
                </c:pt>
                <c:pt idx="4">
                  <c:v>-11665.43288690476</c:v>
                </c:pt>
                <c:pt idx="5">
                  <c:v>-178.13813690476192</c:v>
                </c:pt>
                <c:pt idx="6">
                  <c:v>-4.2286130952380949</c:v>
                </c:pt>
                <c:pt idx="7">
                  <c:v>-4.3187380952380954</c:v>
                </c:pt>
                <c:pt idx="8">
                  <c:v>-4.1225059523809513</c:v>
                </c:pt>
                <c:pt idx="9">
                  <c:v>-4.0920476190476185</c:v>
                </c:pt>
                <c:pt idx="10">
                  <c:v>-0.96581547619047625</c:v>
                </c:pt>
                <c:pt idx="11">
                  <c:v>-0.96448214285714307</c:v>
                </c:pt>
                <c:pt idx="12">
                  <c:v>-127.52088095238094</c:v>
                </c:pt>
                <c:pt idx="13">
                  <c:v>-11.366857142857143</c:v>
                </c:pt>
                <c:pt idx="14">
                  <c:v>-0.35404761904761894</c:v>
                </c:pt>
                <c:pt idx="15">
                  <c:v>9.1059523809523799E-2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3-2245-A557-D391C12FF000}"/>
            </c:ext>
          </c:extLst>
        </c:ser>
        <c:ser>
          <c:idx val="1"/>
          <c:order val="1"/>
          <c:tx>
            <c:strRef>
              <c:f>'TSTUDENT RMSE'!$D$46</c:f>
              <c:strCache>
                <c:ptCount val="1"/>
                <c:pt idx="0">
                  <c:v>LI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RMSE'!$B$47:$B$62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RMSE'!$D$47:$D$62</c:f>
              <c:numCache>
                <c:formatCode>General</c:formatCode>
                <c:ptCount val="16"/>
                <c:pt idx="0">
                  <c:v>-1.2087358989192039</c:v>
                </c:pt>
                <c:pt idx="1">
                  <c:v>-2.0303538111770361</c:v>
                </c:pt>
                <c:pt idx="2">
                  <c:v>-2.791258134222701</c:v>
                </c:pt>
                <c:pt idx="3">
                  <c:v>-2.0200814352074099</c:v>
                </c:pt>
                <c:pt idx="4">
                  <c:v>-26899.659825042392</c:v>
                </c:pt>
                <c:pt idx="5">
                  <c:v>-416.85631729291447</c:v>
                </c:pt>
                <c:pt idx="6">
                  <c:v>-9.7173673964105731</c:v>
                </c:pt>
                <c:pt idx="7">
                  <c:v>-9.7743094300775883</c:v>
                </c:pt>
                <c:pt idx="8">
                  <c:v>-9.8306539699582203</c:v>
                </c:pt>
                <c:pt idx="9">
                  <c:v>-9.8018234890786857</c:v>
                </c:pt>
                <c:pt idx="10">
                  <c:v>-2.3620091350702745</c:v>
                </c:pt>
                <c:pt idx="11">
                  <c:v>-2.3606351079447965</c:v>
                </c:pt>
                <c:pt idx="12">
                  <c:v>-351.82869330552307</c:v>
                </c:pt>
                <c:pt idx="13">
                  <c:v>-25.01680763308012</c:v>
                </c:pt>
                <c:pt idx="14">
                  <c:v>-2.0623560514910992</c:v>
                </c:pt>
                <c:pt idx="15">
                  <c:v>2.6591908024400479E-2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3-2245-A557-D391C12FF000}"/>
            </c:ext>
          </c:extLst>
        </c:ser>
        <c:ser>
          <c:idx val="2"/>
          <c:order val="2"/>
          <c:tx>
            <c:strRef>
              <c:f>'TSTUDENT RMSE'!$E$46</c:f>
              <c:strCache>
                <c:ptCount val="1"/>
                <c:pt idx="0">
                  <c:v>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'TSTUDENT RMSE'!$B$47:$B$62</c:f>
              <c:strCache>
                <c:ptCount val="16"/>
                <c:pt idx="0">
                  <c:v>QoS1</c:v>
                </c:pt>
                <c:pt idx="1">
                  <c:v>QoS2</c:v>
                </c:pt>
                <c:pt idx="2">
                  <c:v>QoS3</c:v>
                </c:pt>
                <c:pt idx="3">
                  <c:v>QoS4</c:v>
                </c:pt>
                <c:pt idx="4">
                  <c:v>QoS5</c:v>
                </c:pt>
                <c:pt idx="5">
                  <c:v>QoS6</c:v>
                </c:pt>
                <c:pt idx="6">
                  <c:v>QoS7</c:v>
                </c:pt>
                <c:pt idx="7">
                  <c:v>QoS8</c:v>
                </c:pt>
                <c:pt idx="8">
                  <c:v>QoS9</c:v>
                </c:pt>
                <c:pt idx="9">
                  <c:v>QoS10</c:v>
                </c:pt>
                <c:pt idx="10">
                  <c:v>QoS11</c:v>
                </c:pt>
                <c:pt idx="11">
                  <c:v>QoS12</c:v>
                </c:pt>
                <c:pt idx="12">
                  <c:v>QoS13</c:v>
                </c:pt>
                <c:pt idx="13">
                  <c:v>QoS14</c:v>
                </c:pt>
                <c:pt idx="14">
                  <c:v>QoS15</c:v>
                </c:pt>
                <c:pt idx="15">
                  <c:v>QoS16</c:v>
                </c:pt>
              </c:strCache>
            </c:strRef>
          </c:cat>
          <c:val>
            <c:numRef>
              <c:f>'TSTUDENT RMSE'!$E$47:$E$62</c:f>
              <c:numCache>
                <c:formatCode>General</c:formatCode>
                <c:ptCount val="16"/>
                <c:pt idx="0">
                  <c:v>-0.47559743441412961</c:v>
                </c:pt>
                <c:pt idx="1">
                  <c:v>0.11199666831989319</c:v>
                </c:pt>
                <c:pt idx="2">
                  <c:v>1.7712224199369868</c:v>
                </c:pt>
                <c:pt idx="3">
                  <c:v>1.797069530445506</c:v>
                </c:pt>
                <c:pt idx="4">
                  <c:v>3568.7940512328732</c:v>
                </c:pt>
                <c:pt idx="5">
                  <c:v>60.580043483390597</c:v>
                </c:pt>
                <c:pt idx="6">
                  <c:v>1.2601412059343842</c:v>
                </c:pt>
                <c:pt idx="7">
                  <c:v>1.1368332396013976</c:v>
                </c:pt>
                <c:pt idx="8">
                  <c:v>1.5856420651963177</c:v>
                </c:pt>
                <c:pt idx="9">
                  <c:v>1.6177282509834496</c:v>
                </c:pt>
                <c:pt idx="10">
                  <c:v>0.43037818268932182</c:v>
                </c:pt>
                <c:pt idx="11">
                  <c:v>0.43167082223051034</c:v>
                </c:pt>
                <c:pt idx="12">
                  <c:v>96.786931400761233</c:v>
                </c:pt>
                <c:pt idx="13">
                  <c:v>2.2830933473658366</c:v>
                </c:pt>
                <c:pt idx="14">
                  <c:v>1.3542608133958614</c:v>
                </c:pt>
                <c:pt idx="15">
                  <c:v>0.15552713959464712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3-2245-A557-D391C12F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64728751"/>
        <c:axId val="265141935"/>
      </c:stockChart>
      <c:catAx>
        <c:axId val="2647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5141935"/>
        <c:crosses val="autoZero"/>
        <c:auto val="1"/>
        <c:lblAlgn val="ctr"/>
        <c:lblOffset val="100"/>
        <c:noMultiLvlLbl val="0"/>
      </c:catAx>
      <c:valAx>
        <c:axId val="265141935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64728751"/>
        <c:crosses val="autoZero"/>
        <c:crossBetween val="between"/>
      </c:valAx>
      <c:spPr>
        <a:noFill/>
        <a:ln cmpd="sng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23</xdr:row>
      <xdr:rowOff>158750</xdr:rowOff>
    </xdr:from>
    <xdr:to>
      <xdr:col>12</xdr:col>
      <xdr:colOff>241300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C4C2C8-D018-8348-B161-A6EC9102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16933</xdr:colOff>
      <xdr:row>23</xdr:row>
      <xdr:rowOff>148166</xdr:rowOff>
    </xdr:from>
    <xdr:to>
      <xdr:col>26</xdr:col>
      <xdr:colOff>359833</xdr:colOff>
      <xdr:row>40</xdr:row>
      <xdr:rowOff>23283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5B5750-9174-A749-A032-945C723FE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835212</xdr:colOff>
      <xdr:row>45</xdr:row>
      <xdr:rowOff>143436</xdr:rowOff>
    </xdr:from>
    <xdr:to>
      <xdr:col>16</xdr:col>
      <xdr:colOff>348331</xdr:colOff>
      <xdr:row>62</xdr:row>
      <xdr:rowOff>26851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C9D7C3-8614-DA43-AF7B-6ECFC3DC0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83104-B97D-C447-9DA4-3E13DB299644}" name="Tabla1" displayName="Tabla1" ref="B17:R28" totalsRowCount="1" headerRowDxfId="68" dataDxfId="67">
  <autoFilter ref="B17:R27" xr:uid="{3A083104-B97D-C447-9DA4-3E13DB299644}"/>
  <tableColumns count="17">
    <tableColumn id="1" xr3:uid="{B3D0AC78-635C-4C46-978B-35A20622B137}" name="RUN" dataDxfId="66"/>
    <tableColumn id="2" xr3:uid="{91CCD4E0-B5BB-664E-9206-175A84CD3E87}" name="1" totalsRowFunction="average" dataDxfId="65" totalsRowDxfId="31"/>
    <tableColumn id="3" xr3:uid="{3A7E9B53-3484-5747-B05D-B4E922B4CF84}" name="2" totalsRowFunction="average" dataDxfId="64" totalsRowDxfId="30"/>
    <tableColumn id="4" xr3:uid="{B5A8419A-D59C-164D-9FA2-842AD5DF3113}" name="3" totalsRowFunction="average" dataDxfId="63" totalsRowDxfId="29"/>
    <tableColumn id="5" xr3:uid="{1682D631-3568-1D49-AE5D-8465ABEEC709}" name="4" totalsRowFunction="average" dataDxfId="62" totalsRowDxfId="28"/>
    <tableColumn id="6" xr3:uid="{BC9A2124-F490-2F47-8C1B-F9697176714A}" name="5" totalsRowFunction="average" dataDxfId="61" totalsRowDxfId="27"/>
    <tableColumn id="7" xr3:uid="{25A9B4DD-F819-7B44-9802-668417CA73B7}" name="6" totalsRowFunction="average" dataDxfId="60" totalsRowDxfId="26"/>
    <tableColumn id="8" xr3:uid="{C371142E-09C2-3749-9FD8-F3883AF2F8D4}" name="7" totalsRowFunction="average" dataDxfId="59" totalsRowDxfId="25"/>
    <tableColumn id="9" xr3:uid="{E07ADBFF-0514-614C-A1AB-6AB05324C1AA}" name="8" totalsRowFunction="average" dataDxfId="58" totalsRowDxfId="24"/>
    <tableColumn id="10" xr3:uid="{AD8BC811-32BA-CC41-B31C-0DA30EF79C90}" name="9" totalsRowFunction="average" dataDxfId="57" totalsRowDxfId="23"/>
    <tableColumn id="11" xr3:uid="{F63244C2-F3EC-714C-9B68-F22947200BE6}" name="10" totalsRowFunction="average" dataDxfId="56" totalsRowDxfId="22"/>
    <tableColumn id="12" xr3:uid="{1177999F-140A-9A49-A9DC-1838B0AF8F63}" name="11" totalsRowFunction="average" dataDxfId="55" totalsRowDxfId="21"/>
    <tableColumn id="13" xr3:uid="{24DBA6D2-1B73-1B44-B439-D97E6E995F58}" name="12" totalsRowFunction="average" dataDxfId="54" totalsRowDxfId="20"/>
    <tableColumn id="14" xr3:uid="{60DE82EC-4EEA-2740-B56A-9EDBA1F76A36}" name="13" totalsRowFunction="average" dataDxfId="53" totalsRowDxfId="19"/>
    <tableColumn id="15" xr3:uid="{CE08055F-C7D3-7149-9E4A-C9741672A079}" name="14" totalsRowFunction="average" dataDxfId="52" totalsRowDxfId="18"/>
    <tableColumn id="16" xr3:uid="{4C619DF9-19DB-284C-ABB3-76DA4EAC42D0}" name="15" totalsRowFunction="average" dataDxfId="51" totalsRowDxfId="17"/>
    <tableColumn id="17" xr3:uid="{CE01ABCA-99BB-5D48-BC1C-15431EC3E01F}" name="16" totalsRowFunction="average" dataDxfId="50" totalsRowDxfId="1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C659C-B101-4042-86BA-054A07632181}" name="Tabla2" displayName="Tabla2" ref="B3:R12" totalsRowCount="1" dataDxfId="49">
  <autoFilter ref="B3:R11" xr:uid="{52BC659C-B101-4042-86BA-054A07632181}"/>
  <tableColumns count="17">
    <tableColumn id="1" xr3:uid="{68119787-A3F1-984A-8966-ECA08E50EEFB}" name="RUN" dataDxfId="48"/>
    <tableColumn id="2" xr3:uid="{BAB38B9B-C1E9-BC4D-9D07-27C966CD1E2F}" name="1" totalsRowFunction="average" dataDxfId="47" totalsRowDxfId="15"/>
    <tableColumn id="3" xr3:uid="{68D07D1F-1E71-0147-95D5-198A9460495B}" name="2" totalsRowFunction="average" dataDxfId="46" totalsRowDxfId="14"/>
    <tableColumn id="4" xr3:uid="{19DBCD6D-6999-4D49-848E-EE81910E8B7C}" name="3" totalsRowFunction="average" dataDxfId="45" totalsRowDxfId="13"/>
    <tableColumn id="5" xr3:uid="{54E6E6C4-92CC-554D-98AB-7C4A3A2F92DC}" name="4" totalsRowFunction="average" dataDxfId="44" totalsRowDxfId="12"/>
    <tableColumn id="6" xr3:uid="{2490DB4C-5631-D643-9ECC-6DDD300A9626}" name="5" totalsRowFunction="average" dataDxfId="43" totalsRowDxfId="11"/>
    <tableColumn id="7" xr3:uid="{B984939D-E653-3648-9D5E-B300884F98ED}" name="6" totalsRowFunction="average" dataDxfId="42" totalsRowDxfId="10"/>
    <tableColumn id="8" xr3:uid="{E22C0400-0A7A-CA4D-B411-82AC4F581DFC}" name="7" totalsRowFunction="average" dataDxfId="41" totalsRowDxfId="9"/>
    <tableColumn id="9" xr3:uid="{CAE38228-CD01-0C4D-9515-9EF4E721CD8E}" name="8" totalsRowFunction="average" dataDxfId="40" totalsRowDxfId="8"/>
    <tableColumn id="10" xr3:uid="{6F397A5B-C670-834E-9562-0F551180717F}" name="9" totalsRowFunction="average" dataDxfId="39" totalsRowDxfId="7"/>
    <tableColumn id="11" xr3:uid="{542C57A7-C8DD-1C40-BDF5-BE7BEE1DD2FB}" name="10" totalsRowFunction="average" dataDxfId="38" totalsRowDxfId="6"/>
    <tableColumn id="12" xr3:uid="{72F65F00-0F85-9749-8AE2-95A6CF2F1787}" name="11" totalsRowFunction="average" dataDxfId="37" totalsRowDxfId="5"/>
    <tableColumn id="13" xr3:uid="{2931BCF6-12E1-984D-B544-F89F7E6D7E82}" name="12" totalsRowFunction="average" dataDxfId="36" totalsRowDxfId="4"/>
    <tableColumn id="14" xr3:uid="{D700AF08-80C6-F547-BCCF-0A2E3E5F970B}" name="13" totalsRowFunction="average" dataDxfId="35" totalsRowDxfId="3"/>
    <tableColumn id="15" xr3:uid="{21520E71-2A67-2446-A936-F805FCCFF9E9}" name="14" totalsRowFunction="average" dataDxfId="34" totalsRowDxfId="2"/>
    <tableColumn id="16" xr3:uid="{49DBA0E5-1B8B-D848-9F30-5EFD08A463B9}" name="15" totalsRowFunction="average" dataDxfId="33" totalsRowDxfId="1"/>
    <tableColumn id="17" xr3:uid="{064D201D-CC77-BB43-9685-4FE373CF9891}" name="16" totalsRowFunction="average" dataDxfId="3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A6A31E7-F281-4B40-A132-B416B67FEFCF}">
  <we:reference id="wa200002503" version="1.0.0.0" store="es-E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5634-86BE-3349-BD8D-C75A03A50A52}">
  <dimension ref="A2:AB62"/>
  <sheetViews>
    <sheetView topLeftCell="R1" zoomScale="120" zoomScaleNormal="120" workbookViewId="0">
      <selection activeCell="B6" sqref="B6:J6"/>
    </sheetView>
  </sheetViews>
  <sheetFormatPr baseColWidth="10" defaultColWidth="11.5" defaultRowHeight="15" x14ac:dyDescent="0.2"/>
  <cols>
    <col min="1" max="1" width="25.5" bestFit="1" customWidth="1"/>
    <col min="2" max="2" width="10.83203125"/>
    <col min="3" max="3" width="14.6640625" bestFit="1" customWidth="1"/>
    <col min="4" max="5" width="15.5" bestFit="1" customWidth="1"/>
    <col min="6" max="6" width="12.33203125" bestFit="1" customWidth="1"/>
    <col min="7" max="10" width="12.6640625" bestFit="1" customWidth="1"/>
    <col min="11" max="11" width="11" bestFit="1" customWidth="1"/>
    <col min="12" max="13" width="11.1640625" bestFit="1" customWidth="1"/>
    <col min="14" max="14" width="12.6640625" bestFit="1" customWidth="1"/>
    <col min="17" max="17" width="10.83203125"/>
    <col min="18" max="18" width="14.6640625" bestFit="1" customWidth="1"/>
    <col min="19" max="20" width="14" bestFit="1" customWidth="1"/>
    <col min="21" max="21" width="14.1640625" bestFit="1" customWidth="1"/>
    <col min="22" max="22" width="15.1640625" bestFit="1" customWidth="1"/>
    <col min="23" max="23" width="14.1640625" bestFit="1" customWidth="1"/>
    <col min="24" max="24" width="14.6640625" bestFit="1" customWidth="1"/>
    <col min="25" max="25" width="11.83203125" bestFit="1" customWidth="1"/>
    <col min="26" max="26" width="11.1640625" bestFit="1" customWidth="1"/>
    <col min="27" max="27" width="11.83203125" bestFit="1" customWidth="1"/>
    <col min="28" max="28" width="14" bestFit="1" customWidth="1"/>
  </cols>
  <sheetData>
    <row r="2" spans="1:28" x14ac:dyDescent="0.2">
      <c r="B2" t="s">
        <v>23</v>
      </c>
      <c r="H2" t="s">
        <v>107</v>
      </c>
      <c r="K2">
        <v>10</v>
      </c>
      <c r="L2" t="s">
        <v>188</v>
      </c>
      <c r="Q2" t="s">
        <v>188</v>
      </c>
      <c r="R2">
        <f>TINV(0.05,6)</f>
        <v>2.4469118511449697</v>
      </c>
    </row>
    <row r="3" spans="1:28" ht="16" thickBot="1" x14ac:dyDescent="0.25">
      <c r="K3" s="1" t="s">
        <v>156</v>
      </c>
      <c r="L3">
        <f>TINV(0.05,7)</f>
        <v>2.3646242515927849</v>
      </c>
    </row>
    <row r="4" spans="1:28" ht="16" thickBot="1" x14ac:dyDescent="0.25">
      <c r="B4" s="80" t="s">
        <v>28</v>
      </c>
      <c r="C4" s="81"/>
      <c r="D4" s="81"/>
      <c r="E4" s="81"/>
      <c r="F4" s="81"/>
      <c r="G4" s="81"/>
      <c r="H4" s="81"/>
      <c r="I4" s="81"/>
      <c r="J4" s="82"/>
      <c r="Q4" s="83" t="s">
        <v>29</v>
      </c>
      <c r="R4" s="84"/>
      <c r="S4" s="84"/>
      <c r="T4" s="84"/>
      <c r="U4" s="84"/>
      <c r="V4" s="84"/>
      <c r="W4" s="84"/>
      <c r="X4" s="85"/>
    </row>
    <row r="5" spans="1:28" x14ac:dyDescent="0.2">
      <c r="A5" s="73" t="s">
        <v>187</v>
      </c>
      <c r="B5" s="70" t="s">
        <v>70</v>
      </c>
      <c r="C5" s="71">
        <v>1</v>
      </c>
      <c r="D5" s="71">
        <v>2</v>
      </c>
      <c r="E5" s="71">
        <v>3</v>
      </c>
      <c r="F5" s="71">
        <v>4</v>
      </c>
      <c r="G5" s="71">
        <v>5</v>
      </c>
      <c r="H5" s="71">
        <v>6</v>
      </c>
      <c r="I5" s="71">
        <v>7</v>
      </c>
      <c r="J5" s="72">
        <v>8</v>
      </c>
      <c r="K5" s="63" t="s">
        <v>65</v>
      </c>
      <c r="L5" s="64" t="s">
        <v>67</v>
      </c>
      <c r="M5" s="64" t="s">
        <v>68</v>
      </c>
      <c r="N5" s="65" t="s">
        <v>66</v>
      </c>
      <c r="Q5" s="70" t="s">
        <v>70</v>
      </c>
      <c r="R5" s="71">
        <v>1</v>
      </c>
      <c r="S5" s="71">
        <v>2</v>
      </c>
      <c r="T5" s="71">
        <v>3</v>
      </c>
      <c r="U5" s="71">
        <v>4</v>
      </c>
      <c r="V5" s="71">
        <v>5</v>
      </c>
      <c r="W5" s="71">
        <v>6</v>
      </c>
      <c r="X5" s="72">
        <v>7</v>
      </c>
      <c r="Y5" s="63" t="s">
        <v>65</v>
      </c>
      <c r="Z5" s="64" t="s">
        <v>67</v>
      </c>
      <c r="AA5" s="64" t="s">
        <v>68</v>
      </c>
      <c r="AB5" s="65" t="s">
        <v>66</v>
      </c>
    </row>
    <row r="6" spans="1:28" x14ac:dyDescent="0.2">
      <c r="A6" s="46" t="s">
        <v>21</v>
      </c>
      <c r="B6" s="54" t="s">
        <v>74</v>
      </c>
      <c r="C6" s="55">
        <v>0.19966666666666666</v>
      </c>
      <c r="D6" s="55">
        <v>0.20299999999999999</v>
      </c>
      <c r="E6" s="55">
        <v>0.19466666666666668</v>
      </c>
      <c r="F6" s="55">
        <v>0.19366666666666665</v>
      </c>
      <c r="G6" s="55">
        <v>8.7666666666666671E-2</v>
      </c>
      <c r="H6" s="55">
        <v>0.19466666666666665</v>
      </c>
      <c r="I6" s="55">
        <v>0.20833333333333334</v>
      </c>
      <c r="J6" s="56">
        <v>0.18899999999999997</v>
      </c>
      <c r="K6" s="60">
        <f>AVERAGE(C6:J6)</f>
        <v>0.18383333333333332</v>
      </c>
      <c r="L6" s="1">
        <f t="shared" ref="L6:L21" si="0">K6-$L$3*N6/SQRT($J$5)</f>
        <v>0.15308122044109979</v>
      </c>
      <c r="M6" s="1">
        <f t="shared" ref="M6:M21" si="1">K6+$L$3*N$6 / SQRT($J$5)</f>
        <v>0.21458544622556686</v>
      </c>
      <c r="N6" s="66">
        <f>_xlfn.STDEV.P(C6:J6)</f>
        <v>3.6783903484480254E-2</v>
      </c>
      <c r="Q6" s="54" t="s">
        <v>74</v>
      </c>
      <c r="R6" s="55">
        <v>0.83299999999999985</v>
      </c>
      <c r="S6" s="55">
        <v>0.78833333333333344</v>
      </c>
      <c r="T6" s="55">
        <v>0.73733333333333329</v>
      </c>
      <c r="U6" s="55">
        <v>1.3096666666666665</v>
      </c>
      <c r="V6" s="55">
        <v>1.1613333333333333</v>
      </c>
      <c r="W6" s="55">
        <v>1.3096666666666665</v>
      </c>
      <c r="X6" s="56">
        <v>1.0426666666666666</v>
      </c>
      <c r="Y6" s="60">
        <f>AVERAGE(R6:X6)</f>
        <v>1.026</v>
      </c>
      <c r="Z6" s="1">
        <f t="shared" ref="Z6:Z21" si="2">Y6-$R$2*AB6/SQRT($X$5)</f>
        <v>0.8172605867578755</v>
      </c>
      <c r="AA6" s="1">
        <f t="shared" ref="AA6:AA21" si="3">Y6+$R$2*AB$6 / SQRT($X$5)</f>
        <v>1.2347394132421246</v>
      </c>
      <c r="AB6" s="66">
        <f>_xlfn.STDEV.P(R6:X6)</f>
        <v>0.22570186825397193</v>
      </c>
    </row>
    <row r="7" spans="1:28" x14ac:dyDescent="0.2">
      <c r="A7" s="46" t="s">
        <v>20</v>
      </c>
      <c r="B7" s="54" t="s">
        <v>75</v>
      </c>
      <c r="C7" s="55">
        <v>0.20333333333333334</v>
      </c>
      <c r="D7" s="55">
        <v>0.20333333333333334</v>
      </c>
      <c r="E7" s="55">
        <v>0.18666666666666668</v>
      </c>
      <c r="F7" s="55">
        <v>0.18266666666666667</v>
      </c>
      <c r="G7" s="55">
        <v>8.3000000000000004E-2</v>
      </c>
      <c r="H7" s="55">
        <v>0.18800000000000003</v>
      </c>
      <c r="I7" s="55">
        <v>0.18966666666666665</v>
      </c>
      <c r="J7" s="56">
        <v>0.21066666666666664</v>
      </c>
      <c r="K7" s="60">
        <f t="shared" ref="K7:K21" si="4">AVERAGE(C7:J7)</f>
        <v>0.18091666666666664</v>
      </c>
      <c r="L7" s="1">
        <f t="shared" si="0"/>
        <v>0.14902626107969019</v>
      </c>
      <c r="M7" s="1">
        <f t="shared" si="1"/>
        <v>0.21166877955890018</v>
      </c>
      <c r="N7" s="66">
        <f t="shared" ref="N6:N21" si="5">_xlfn.STDEV.P(C7:J7)</f>
        <v>3.8145463542718944E-2</v>
      </c>
      <c r="Q7" s="54" t="s">
        <v>75</v>
      </c>
      <c r="R7" s="55">
        <v>0.503</v>
      </c>
      <c r="S7" s="55">
        <v>0.41</v>
      </c>
      <c r="T7" s="55">
        <v>0.315</v>
      </c>
      <c r="U7" s="55">
        <v>1.8253333333333333</v>
      </c>
      <c r="V7" s="55">
        <v>1.22</v>
      </c>
      <c r="W7" s="55">
        <v>1.8253333333333333</v>
      </c>
      <c r="X7" s="56">
        <v>1.8819999999999999</v>
      </c>
      <c r="Y7" s="60">
        <f t="shared" ref="Y7:Y21" si="6">AVERAGE(R7:X7)</f>
        <v>1.1400952380952381</v>
      </c>
      <c r="Z7" s="1">
        <f t="shared" si="2"/>
        <v>0.52308463132765026</v>
      </c>
      <c r="AA7" s="1">
        <f t="shared" si="3"/>
        <v>1.3488346513373626</v>
      </c>
      <c r="AB7" s="66">
        <f t="shared" ref="AB7:AB21" si="7">_xlfn.STDEV.P(R7:X7)</f>
        <v>0.66714974674393679</v>
      </c>
    </row>
    <row r="8" spans="1:28" x14ac:dyDescent="0.2">
      <c r="A8" s="46" t="s">
        <v>19</v>
      </c>
      <c r="B8" s="54" t="s">
        <v>76</v>
      </c>
      <c r="C8" s="55">
        <v>1.0063333333333333</v>
      </c>
      <c r="D8" s="55">
        <v>0.97733333333333328</v>
      </c>
      <c r="E8" s="55">
        <v>1.0450000000000002</v>
      </c>
      <c r="F8" s="55">
        <v>0.86066666666666658</v>
      </c>
      <c r="G8" s="55">
        <v>2.3220000000000001</v>
      </c>
      <c r="H8" s="55">
        <v>1.0010000000000001</v>
      </c>
      <c r="I8" s="55">
        <v>0.9916666666666667</v>
      </c>
      <c r="J8" s="56">
        <v>0.97566666666666679</v>
      </c>
      <c r="K8" s="60">
        <f t="shared" si="4"/>
        <v>1.1474583333333335</v>
      </c>
      <c r="L8" s="1">
        <f t="shared" si="0"/>
        <v>0.77400072007649512</v>
      </c>
      <c r="M8" s="1">
        <f t="shared" si="1"/>
        <v>1.1782104462255669</v>
      </c>
      <c r="N8" s="66">
        <f t="shared" si="5"/>
        <v>0.4467084538133716</v>
      </c>
      <c r="Q8" s="54" t="s">
        <v>76</v>
      </c>
      <c r="R8" s="55">
        <v>0.29299999999999998</v>
      </c>
      <c r="S8" s="55">
        <v>0.54033333333333333</v>
      </c>
      <c r="T8" s="55">
        <v>2.3113333333333332</v>
      </c>
      <c r="U8" s="55">
        <v>1.3413333333333333</v>
      </c>
      <c r="V8" s="55">
        <v>4.6219999999999999</v>
      </c>
      <c r="W8" s="55">
        <v>1.3413333333333333</v>
      </c>
      <c r="X8" s="56">
        <v>1.1529999999999998</v>
      </c>
      <c r="Y8" s="60">
        <f t="shared" si="6"/>
        <v>1.6574761904761905</v>
      </c>
      <c r="Z8" s="1">
        <f t="shared" si="2"/>
        <v>0.40782790189073026</v>
      </c>
      <c r="AA8" s="1">
        <f t="shared" si="3"/>
        <v>1.8662156037183151</v>
      </c>
      <c r="AB8" s="66">
        <f t="shared" si="7"/>
        <v>1.3511964463891597</v>
      </c>
    </row>
    <row r="9" spans="1:28" x14ac:dyDescent="0.2">
      <c r="A9" s="46" t="s">
        <v>18</v>
      </c>
      <c r="B9" s="54" t="s">
        <v>77</v>
      </c>
      <c r="C9" s="55">
        <v>0.97566666666666679</v>
      </c>
      <c r="D9" s="55">
        <v>1.0040000000000002</v>
      </c>
      <c r="E9" s="55">
        <v>1.089</v>
      </c>
      <c r="F9" s="55">
        <v>0.99800000000000011</v>
      </c>
      <c r="G9" s="55">
        <v>2.2890000000000001</v>
      </c>
      <c r="H9" s="55">
        <v>0.98</v>
      </c>
      <c r="I9" s="55">
        <v>1.0863333333333334</v>
      </c>
      <c r="J9" s="56">
        <v>0.95833333333333315</v>
      </c>
      <c r="K9" s="60">
        <f t="shared" si="4"/>
        <v>1.172541666666667</v>
      </c>
      <c r="L9" s="1">
        <f t="shared" si="0"/>
        <v>0.81766596845374806</v>
      </c>
      <c r="M9" s="1">
        <f t="shared" si="1"/>
        <v>1.2032937795589005</v>
      </c>
      <c r="N9" s="66">
        <f t="shared" si="5"/>
        <v>0.42448183894864266</v>
      </c>
      <c r="Q9" s="54" t="s">
        <v>77</v>
      </c>
      <c r="R9" s="55">
        <v>0.47166666666666668</v>
      </c>
      <c r="S9" s="55">
        <v>0.29866666666666669</v>
      </c>
      <c r="T9" s="55">
        <v>0.255</v>
      </c>
      <c r="U9" s="55">
        <v>1.1759999999999999</v>
      </c>
      <c r="V9" s="55">
        <v>3.617666666666667</v>
      </c>
      <c r="W9" s="55">
        <v>1.1759999999999999</v>
      </c>
      <c r="X9" s="56">
        <v>1.9933333333333332</v>
      </c>
      <c r="Y9" s="60">
        <f t="shared" si="6"/>
        <v>1.2840476190476191</v>
      </c>
      <c r="Z9" s="1">
        <f t="shared" si="2"/>
        <v>0.25524601515513234</v>
      </c>
      <c r="AA9" s="1">
        <f t="shared" si="3"/>
        <v>1.4927870322897436</v>
      </c>
      <c r="AB9" s="66">
        <f t="shared" si="7"/>
        <v>1.112403452968783</v>
      </c>
    </row>
    <row r="10" spans="1:28" x14ac:dyDescent="0.2">
      <c r="A10" s="46" t="s">
        <v>17</v>
      </c>
      <c r="B10" s="54" t="s">
        <v>78</v>
      </c>
      <c r="C10" s="55">
        <v>743.26533333333339</v>
      </c>
      <c r="D10" s="55">
        <v>753.95000000000016</v>
      </c>
      <c r="E10" s="55">
        <v>784.89300000000003</v>
      </c>
      <c r="F10" s="55">
        <v>743.01899999999989</v>
      </c>
      <c r="G10" s="55">
        <v>758.54200000000003</v>
      </c>
      <c r="H10" s="55">
        <v>746.46866666666665</v>
      </c>
      <c r="I10" s="55">
        <v>754.57566666666662</v>
      </c>
      <c r="J10" s="56">
        <v>745.80533333333335</v>
      </c>
      <c r="K10" s="60">
        <f>AVERAGE(C10:J10)</f>
        <v>753.81487500000003</v>
      </c>
      <c r="L10" s="1">
        <f t="shared" si="0"/>
        <v>743.01613516205111</v>
      </c>
      <c r="M10" s="1">
        <f t="shared" si="1"/>
        <v>753.84562711289232</v>
      </c>
      <c r="N10" s="66">
        <f t="shared" si="5"/>
        <v>12.916829661269993</v>
      </c>
      <c r="Q10" s="54" t="s">
        <v>78</v>
      </c>
      <c r="R10" s="55">
        <v>4281.2049999999999</v>
      </c>
      <c r="S10" s="55">
        <v>4044.6059999999998</v>
      </c>
      <c r="T10" s="55">
        <v>4944.2273333333333</v>
      </c>
      <c r="U10" s="55">
        <v>13176.495333333332</v>
      </c>
      <c r="V10" s="55">
        <v>33308.082666666669</v>
      </c>
      <c r="W10" s="55">
        <v>13176.495333333332</v>
      </c>
      <c r="X10" s="56">
        <v>14003.622666666664</v>
      </c>
      <c r="Y10" s="60">
        <f t="shared" si="6"/>
        <v>12419.24776190476</v>
      </c>
      <c r="Z10" s="1">
        <f t="shared" si="2"/>
        <v>3629.8147563353978</v>
      </c>
      <c r="AA10" s="1">
        <f t="shared" si="3"/>
        <v>12419.456501318002</v>
      </c>
      <c r="AB10" s="66">
        <f t="shared" si="7"/>
        <v>9503.6745549775769</v>
      </c>
    </row>
    <row r="11" spans="1:28" x14ac:dyDescent="0.2">
      <c r="A11" s="46" t="s">
        <v>16</v>
      </c>
      <c r="B11" s="54" t="s">
        <v>79</v>
      </c>
      <c r="C11" s="55">
        <v>16.693333333333332</v>
      </c>
      <c r="D11" s="55">
        <v>16.84</v>
      </c>
      <c r="E11" s="55">
        <v>16.626000000000001</v>
      </c>
      <c r="F11" s="55">
        <v>16.651333333333337</v>
      </c>
      <c r="G11" s="55">
        <v>17.891333333333332</v>
      </c>
      <c r="H11" s="55">
        <v>16.414333333333332</v>
      </c>
      <c r="I11" s="55">
        <v>16.492333333333331</v>
      </c>
      <c r="J11" s="56">
        <v>16.678999999999998</v>
      </c>
      <c r="K11" s="60">
        <f t="shared" si="4"/>
        <v>16.785958333333333</v>
      </c>
      <c r="L11" s="1">
        <f t="shared" si="0"/>
        <v>16.422406341255343</v>
      </c>
      <c r="M11" s="1">
        <f t="shared" si="1"/>
        <v>16.816710446225567</v>
      </c>
      <c r="N11" s="66">
        <f t="shared" si="5"/>
        <v>0.43485992117194072</v>
      </c>
      <c r="Q11" s="54" t="s">
        <v>79</v>
      </c>
      <c r="R11" s="55">
        <v>38.640666666666668</v>
      </c>
      <c r="S11" s="55">
        <v>44.672333333333334</v>
      </c>
      <c r="T11" s="55">
        <v>17.385999999999999</v>
      </c>
      <c r="U11" s="55">
        <v>378.53666666666669</v>
      </c>
      <c r="V11" s="55">
        <v>218.22033333333334</v>
      </c>
      <c r="W11" s="55">
        <v>378.53666666666669</v>
      </c>
      <c r="X11" s="56">
        <v>288.476</v>
      </c>
      <c r="Y11" s="60">
        <f t="shared" si="6"/>
        <v>194.92409523809525</v>
      </c>
      <c r="Z11" s="1">
        <f t="shared" si="2"/>
        <v>57.195383780682675</v>
      </c>
      <c r="AA11" s="1">
        <f t="shared" si="3"/>
        <v>195.13283465133736</v>
      </c>
      <c r="AB11" s="66">
        <f t="shared" si="7"/>
        <v>148.92073808836895</v>
      </c>
    </row>
    <row r="12" spans="1:28" x14ac:dyDescent="0.2">
      <c r="A12" s="46" t="s">
        <v>15</v>
      </c>
      <c r="B12" s="54" t="s">
        <v>80</v>
      </c>
      <c r="C12" s="55">
        <v>0.52999999999999992</v>
      </c>
      <c r="D12" s="55">
        <v>0.53233333333333333</v>
      </c>
      <c r="E12" s="55">
        <v>0.53199999999999992</v>
      </c>
      <c r="F12" s="55">
        <v>0.53066666666666673</v>
      </c>
      <c r="G12" s="55">
        <v>0.40766666666666668</v>
      </c>
      <c r="H12" s="55">
        <v>1.7693333333333332</v>
      </c>
      <c r="I12" s="55">
        <v>0.53266666666666662</v>
      </c>
      <c r="J12" s="56">
        <v>0.53033333333333321</v>
      </c>
      <c r="K12" s="60">
        <f t="shared" si="4"/>
        <v>0.67062499999999992</v>
      </c>
      <c r="L12" s="1">
        <f t="shared" si="0"/>
        <v>0.32180202759986515</v>
      </c>
      <c r="M12" s="1">
        <f t="shared" si="1"/>
        <v>0.70137711289223348</v>
      </c>
      <c r="N12" s="66">
        <f t="shared" si="5"/>
        <v>0.41724191748712564</v>
      </c>
      <c r="Q12" s="54" t="s">
        <v>80</v>
      </c>
      <c r="R12" s="55">
        <v>2.2930000000000001</v>
      </c>
      <c r="S12" s="55">
        <v>1.9663333333333333</v>
      </c>
      <c r="T12" s="55">
        <v>2.3336666666666663</v>
      </c>
      <c r="U12" s="55">
        <v>10.181333333333333</v>
      </c>
      <c r="V12" s="55">
        <v>3.5113333333333334</v>
      </c>
      <c r="W12" s="55">
        <v>10.181333333333333</v>
      </c>
      <c r="X12" s="56">
        <v>3.827666666666667</v>
      </c>
      <c r="Y12" s="60">
        <f t="shared" si="6"/>
        <v>4.8992380952380952</v>
      </c>
      <c r="Z12" s="1">
        <f t="shared" si="2"/>
        <v>1.756080746635174</v>
      </c>
      <c r="AA12" s="1">
        <f t="shared" si="3"/>
        <v>5.1079775084802197</v>
      </c>
      <c r="AB12" s="66">
        <f t="shared" si="7"/>
        <v>3.3985746859075516</v>
      </c>
    </row>
    <row r="13" spans="1:28" x14ac:dyDescent="0.2">
      <c r="A13" s="46" t="s">
        <v>14</v>
      </c>
      <c r="B13" s="54" t="s">
        <v>81</v>
      </c>
      <c r="C13" s="55">
        <v>0.52999999999999992</v>
      </c>
      <c r="D13" s="55">
        <v>0.53</v>
      </c>
      <c r="E13" s="55">
        <v>0.53133333333333332</v>
      </c>
      <c r="F13" s="55">
        <v>0.53233333333333321</v>
      </c>
      <c r="G13" s="55">
        <v>0.40833333333333338</v>
      </c>
      <c r="H13" s="55">
        <v>1.0473333333333332</v>
      </c>
      <c r="I13" s="55">
        <v>0.53266666666666662</v>
      </c>
      <c r="J13" s="56">
        <v>0.53199999999999992</v>
      </c>
      <c r="K13" s="60">
        <f t="shared" si="4"/>
        <v>0.58050000000000002</v>
      </c>
      <c r="L13" s="1">
        <f t="shared" si="0"/>
        <v>0.42919034944422119</v>
      </c>
      <c r="M13" s="1">
        <f t="shared" si="1"/>
        <v>0.61125211289223358</v>
      </c>
      <c r="N13" s="66">
        <f t="shared" si="5"/>
        <v>0.18098787559146345</v>
      </c>
      <c r="Q13" s="54" t="s">
        <v>81</v>
      </c>
      <c r="R13" s="55">
        <v>2.2930000000000001</v>
      </c>
      <c r="S13" s="55">
        <v>1.9663333333333333</v>
      </c>
      <c r="T13" s="55">
        <v>2.3336666666666663</v>
      </c>
      <c r="U13" s="55">
        <v>10.181333333333333</v>
      </c>
      <c r="V13" s="55">
        <v>3.5113333333333334</v>
      </c>
      <c r="W13" s="55">
        <v>10.181333333333333</v>
      </c>
      <c r="X13" s="56">
        <v>3.827666666666667</v>
      </c>
      <c r="Y13" s="60">
        <f t="shared" si="6"/>
        <v>4.8992380952380952</v>
      </c>
      <c r="Z13" s="1">
        <f t="shared" si="2"/>
        <v>1.756080746635174</v>
      </c>
      <c r="AA13" s="1">
        <f t="shared" si="3"/>
        <v>5.1079775084802197</v>
      </c>
      <c r="AB13" s="66">
        <f t="shared" si="7"/>
        <v>3.3985746859075516</v>
      </c>
    </row>
    <row r="14" spans="1:28" x14ac:dyDescent="0.2">
      <c r="A14" s="46" t="s">
        <v>13</v>
      </c>
      <c r="B14" s="54" t="s">
        <v>82</v>
      </c>
      <c r="C14" s="55">
        <v>0.53100000000000003</v>
      </c>
      <c r="D14" s="55">
        <v>0.53233333333333321</v>
      </c>
      <c r="E14" s="55">
        <v>0.53233333333333321</v>
      </c>
      <c r="F14" s="55">
        <v>0.53166666666666662</v>
      </c>
      <c r="G14" s="55">
        <v>0.40833333333333338</v>
      </c>
      <c r="H14" s="55">
        <v>0.53233333333333333</v>
      </c>
      <c r="I14" s="55">
        <v>0.53133333333333332</v>
      </c>
      <c r="J14" s="56">
        <v>0.53300000000000003</v>
      </c>
      <c r="K14" s="60">
        <f t="shared" si="4"/>
        <v>0.51654166666666668</v>
      </c>
      <c r="L14" s="1">
        <f t="shared" si="0"/>
        <v>0.48234563527831487</v>
      </c>
      <c r="M14" s="1">
        <f t="shared" si="1"/>
        <v>0.54729377955890024</v>
      </c>
      <c r="N14" s="66">
        <f t="shared" si="5"/>
        <v>4.0903320124682056E-2</v>
      </c>
      <c r="Q14" s="54" t="s">
        <v>82</v>
      </c>
      <c r="R14" s="55">
        <v>2.2930000000000001</v>
      </c>
      <c r="S14" s="55">
        <v>1.9663333333333333</v>
      </c>
      <c r="T14" s="55">
        <v>2.3336666666666663</v>
      </c>
      <c r="U14" s="55">
        <v>10.181333333333333</v>
      </c>
      <c r="V14" s="55">
        <v>1.6900000000000002</v>
      </c>
      <c r="W14" s="55">
        <v>10.181333333333333</v>
      </c>
      <c r="X14" s="56">
        <v>3.827666666666667</v>
      </c>
      <c r="Y14" s="60">
        <f t="shared" si="6"/>
        <v>4.6390476190476182</v>
      </c>
      <c r="Z14" s="1">
        <f t="shared" si="2"/>
        <v>1.345928699576822</v>
      </c>
      <c r="AA14" s="1">
        <f t="shared" si="3"/>
        <v>4.8477870322897427</v>
      </c>
      <c r="AB14" s="66">
        <f t="shared" si="7"/>
        <v>3.560722342574191</v>
      </c>
    </row>
    <row r="15" spans="1:28" x14ac:dyDescent="0.2">
      <c r="A15" s="46" t="s">
        <v>12</v>
      </c>
      <c r="B15" s="54" t="s">
        <v>83</v>
      </c>
      <c r="C15" s="55">
        <v>0.53266666666666673</v>
      </c>
      <c r="D15" s="55">
        <v>0.77266666666666672</v>
      </c>
      <c r="E15" s="55">
        <v>0.53133333333333332</v>
      </c>
      <c r="F15" s="55">
        <v>0.53266666666666673</v>
      </c>
      <c r="G15" s="55">
        <v>0.40900000000000003</v>
      </c>
      <c r="H15" s="55">
        <v>0.53299999999999992</v>
      </c>
      <c r="I15" s="55">
        <v>0.53199999999999992</v>
      </c>
      <c r="J15" s="56">
        <v>0.53266666666666662</v>
      </c>
      <c r="K15" s="60">
        <f t="shared" si="4"/>
        <v>0.54699999999999993</v>
      </c>
      <c r="L15" s="1">
        <f t="shared" si="0"/>
        <v>0.46810102535132864</v>
      </c>
      <c r="M15" s="1">
        <f t="shared" si="1"/>
        <v>0.57775211289223349</v>
      </c>
      <c r="N15" s="66">
        <f t="shared" si="5"/>
        <v>9.4374402132028287E-2</v>
      </c>
      <c r="Q15" s="54" t="s">
        <v>83</v>
      </c>
      <c r="R15" s="55">
        <v>2.2930000000000001</v>
      </c>
      <c r="S15" s="55">
        <v>1.9663333333333333</v>
      </c>
      <c r="T15" s="55">
        <v>2.3336666666666663</v>
      </c>
      <c r="U15" s="55">
        <v>10.181333333333333</v>
      </c>
      <c r="V15" s="55">
        <v>1.6900000000000002</v>
      </c>
      <c r="W15" s="55">
        <v>10.181333333333333</v>
      </c>
      <c r="X15" s="56">
        <v>3.827666666666667</v>
      </c>
      <c r="Y15" s="60">
        <f t="shared" si="6"/>
        <v>4.6390476190476182</v>
      </c>
      <c r="Z15" s="1">
        <f t="shared" si="2"/>
        <v>1.345928699576822</v>
      </c>
      <c r="AA15" s="1">
        <f t="shared" si="3"/>
        <v>4.8477870322897427</v>
      </c>
      <c r="AB15" s="66">
        <f t="shared" si="7"/>
        <v>3.560722342574191</v>
      </c>
    </row>
    <row r="16" spans="1:28" x14ac:dyDescent="0.2">
      <c r="A16" s="46" t="s">
        <v>11</v>
      </c>
      <c r="B16" s="54" t="s">
        <v>84</v>
      </c>
      <c r="C16" s="55">
        <v>1.6290000000000002</v>
      </c>
      <c r="D16" s="55">
        <v>1.6363333333333332</v>
      </c>
      <c r="E16" s="55">
        <v>1.6286666666666667</v>
      </c>
      <c r="F16" s="55">
        <v>1.6263333333333332</v>
      </c>
      <c r="G16" s="55">
        <v>1.4530000000000001</v>
      </c>
      <c r="H16" s="55">
        <v>1.6353333333333333</v>
      </c>
      <c r="I16" s="55">
        <v>1.6260000000000001</v>
      </c>
      <c r="J16" s="56">
        <v>1.627</v>
      </c>
      <c r="K16" s="60">
        <f t="shared" si="4"/>
        <v>1.6077083333333333</v>
      </c>
      <c r="L16" s="1">
        <f t="shared" si="0"/>
        <v>1.5587248635822066</v>
      </c>
      <c r="M16" s="1">
        <f t="shared" si="1"/>
        <v>1.6384604462255667</v>
      </c>
      <c r="N16" s="66">
        <f t="shared" si="5"/>
        <v>5.8591200870475785E-2</v>
      </c>
      <c r="Q16" s="54" t="s">
        <v>84</v>
      </c>
      <c r="R16" s="55">
        <v>1.9836666666666669</v>
      </c>
      <c r="S16" s="55">
        <v>1.3283333333333334</v>
      </c>
      <c r="T16" s="55">
        <v>1.5796666666666666</v>
      </c>
      <c r="U16" s="55">
        <v>3.0033333333333334</v>
      </c>
      <c r="V16" s="55">
        <v>3.3439999999999999</v>
      </c>
      <c r="W16" s="55">
        <v>3.0033333333333334</v>
      </c>
      <c r="X16" s="56">
        <v>3.7723333333333335</v>
      </c>
      <c r="Y16" s="60">
        <f t="shared" si="6"/>
        <v>2.5735238095238095</v>
      </c>
      <c r="Z16" s="1">
        <f t="shared" si="2"/>
        <v>1.7698095867603492</v>
      </c>
      <c r="AA16" s="1">
        <f t="shared" si="3"/>
        <v>2.7822632227659341</v>
      </c>
      <c r="AB16" s="66">
        <f t="shared" si="7"/>
        <v>0.86902515822246562</v>
      </c>
    </row>
    <row r="17" spans="1:28" x14ac:dyDescent="0.2">
      <c r="A17" s="46" t="s">
        <v>10</v>
      </c>
      <c r="B17" s="54" t="s">
        <v>85</v>
      </c>
      <c r="C17" s="55">
        <v>1.6283333333333332</v>
      </c>
      <c r="D17" s="55">
        <v>1.6283333333333332</v>
      </c>
      <c r="E17" s="55">
        <v>1.6300000000000001</v>
      </c>
      <c r="F17" s="55">
        <v>1.63</v>
      </c>
      <c r="G17" s="55">
        <v>1.4556666666666667</v>
      </c>
      <c r="H17" s="55">
        <v>1.6276666666666666</v>
      </c>
      <c r="I17" s="55">
        <v>1.6276666666666666</v>
      </c>
      <c r="J17" s="56">
        <v>1.6446666666666665</v>
      </c>
      <c r="K17" s="60">
        <f t="shared" si="4"/>
        <v>1.6090416666666665</v>
      </c>
      <c r="L17" s="1">
        <f t="shared" si="0"/>
        <v>1.5603747166113984</v>
      </c>
      <c r="M17" s="1">
        <f t="shared" si="1"/>
        <v>1.6397937795588999</v>
      </c>
      <c r="N17" s="66">
        <f t="shared" si="5"/>
        <v>5.8212598268950505E-2</v>
      </c>
      <c r="Q17" s="54" t="s">
        <v>85</v>
      </c>
      <c r="R17" s="55">
        <v>1.9836666666666669</v>
      </c>
      <c r="S17" s="55">
        <v>1.3283333333333334</v>
      </c>
      <c r="T17" s="55">
        <v>1.5796666666666666</v>
      </c>
      <c r="U17" s="55">
        <v>3.0033333333333334</v>
      </c>
      <c r="V17" s="55">
        <v>3.3439999999999999</v>
      </c>
      <c r="W17" s="55">
        <v>3.0033333333333334</v>
      </c>
      <c r="X17" s="56">
        <v>3.7723333333333335</v>
      </c>
      <c r="Y17" s="60">
        <f t="shared" si="6"/>
        <v>2.5735238095238095</v>
      </c>
      <c r="Z17" s="1">
        <f t="shared" si="2"/>
        <v>1.7698095867603492</v>
      </c>
      <c r="AA17" s="1">
        <f t="shared" si="3"/>
        <v>2.7822632227659341</v>
      </c>
      <c r="AB17" s="66">
        <f t="shared" si="7"/>
        <v>0.86902515822246562</v>
      </c>
    </row>
    <row r="18" spans="1:28" x14ac:dyDescent="0.2">
      <c r="A18" s="46" t="s">
        <v>9</v>
      </c>
      <c r="B18" s="54" t="s">
        <v>86</v>
      </c>
      <c r="C18" s="55">
        <v>3.0950000000000002</v>
      </c>
      <c r="D18" s="55">
        <v>3.1663333333333337</v>
      </c>
      <c r="E18" s="55">
        <v>3.1920000000000002</v>
      </c>
      <c r="F18" s="55">
        <v>3.1456666666666671</v>
      </c>
      <c r="G18" s="55">
        <v>2.691333333333334</v>
      </c>
      <c r="H18" s="55">
        <v>3.1276666666666664</v>
      </c>
      <c r="I18" s="55">
        <v>3.0786666666666669</v>
      </c>
      <c r="J18" s="56">
        <v>3.0939999999999999</v>
      </c>
      <c r="K18" s="60">
        <f t="shared" si="4"/>
        <v>3.0738333333333334</v>
      </c>
      <c r="L18" s="1">
        <f t="shared" si="0"/>
        <v>2.9492122230048223</v>
      </c>
      <c r="M18" s="1">
        <f t="shared" si="1"/>
        <v>3.1045854462255669</v>
      </c>
      <c r="N18" s="66">
        <f t="shared" si="5"/>
        <v>0.14906458331877478</v>
      </c>
      <c r="Q18" s="54" t="s">
        <v>86</v>
      </c>
      <c r="R18" s="55">
        <v>25.010999999999996</v>
      </c>
      <c r="S18" s="55">
        <v>69.995999999999995</v>
      </c>
      <c r="T18" s="55">
        <v>58.280333333333338</v>
      </c>
      <c r="U18" s="55">
        <v>97.872</v>
      </c>
      <c r="V18" s="61">
        <v>467.88233333333329</v>
      </c>
      <c r="W18" s="61">
        <v>97.872</v>
      </c>
      <c r="X18" s="62">
        <v>97.249333333333325</v>
      </c>
      <c r="Y18" s="60">
        <f t="shared" si="6"/>
        <v>130.59471428571428</v>
      </c>
      <c r="Z18" s="1">
        <f t="shared" si="2"/>
        <v>1.1796018787952391</v>
      </c>
      <c r="AA18" s="1">
        <f t="shared" si="3"/>
        <v>130.80345369895639</v>
      </c>
      <c r="AB18" s="66">
        <f t="shared" si="7"/>
        <v>139.9315644173941</v>
      </c>
    </row>
    <row r="19" spans="1:28" x14ac:dyDescent="0.2">
      <c r="A19" s="46" t="s">
        <v>8</v>
      </c>
      <c r="B19" s="54" t="s">
        <v>87</v>
      </c>
      <c r="C19" s="55">
        <v>2.3209999999999997</v>
      </c>
      <c r="D19" s="55">
        <v>2.3919999999999999</v>
      </c>
      <c r="E19" s="55">
        <v>2.5176666666666665</v>
      </c>
      <c r="F19" s="55">
        <v>2.4096666666666668</v>
      </c>
      <c r="G19" s="55">
        <v>1.2063333333333333</v>
      </c>
      <c r="H19" s="55">
        <v>2.2453333333333334</v>
      </c>
      <c r="I19" s="55">
        <v>2.4856666666666665</v>
      </c>
      <c r="J19" s="56">
        <v>2.4436666666666667</v>
      </c>
      <c r="K19" s="60">
        <f t="shared" si="4"/>
        <v>2.2526666666666664</v>
      </c>
      <c r="L19" s="1">
        <f t="shared" si="0"/>
        <v>1.9150608544781158</v>
      </c>
      <c r="M19" s="1">
        <f t="shared" si="1"/>
        <v>2.2834187795588998</v>
      </c>
      <c r="N19" s="66">
        <f t="shared" si="5"/>
        <v>0.40382459751178595</v>
      </c>
      <c r="Q19" s="54" t="s">
        <v>87</v>
      </c>
      <c r="R19" s="55">
        <v>5.2096666666666662</v>
      </c>
      <c r="S19" s="55">
        <v>4.7993333333333332</v>
      </c>
      <c r="T19" s="55">
        <v>5.1013333333333337</v>
      </c>
      <c r="U19" s="55">
        <v>23.356333333333328</v>
      </c>
      <c r="V19" s="55">
        <v>10.590000000000002</v>
      </c>
      <c r="W19" s="55">
        <v>23.356333333333328</v>
      </c>
      <c r="X19" s="56">
        <v>22.923666666666666</v>
      </c>
      <c r="Y19" s="60">
        <f t="shared" si="6"/>
        <v>13.619523809523809</v>
      </c>
      <c r="Z19" s="1">
        <f t="shared" si="2"/>
        <v>5.7529972579597048</v>
      </c>
      <c r="AA19" s="1">
        <f t="shared" si="3"/>
        <v>13.828263222765933</v>
      </c>
      <c r="AB19" s="66">
        <f t="shared" si="7"/>
        <v>8.5057714390431727</v>
      </c>
    </row>
    <row r="20" spans="1:28" x14ac:dyDescent="0.2">
      <c r="A20" s="46" t="s">
        <v>7</v>
      </c>
      <c r="B20" s="54" t="s">
        <v>88</v>
      </c>
      <c r="C20" s="55">
        <v>0.86499999999999988</v>
      </c>
      <c r="D20" s="55">
        <v>0.67766666666666664</v>
      </c>
      <c r="E20" s="55">
        <v>0.57399999999999995</v>
      </c>
      <c r="F20" s="55">
        <v>0.60666666666666658</v>
      </c>
      <c r="G20" s="55">
        <v>1.3583333333333334</v>
      </c>
      <c r="H20" s="55">
        <v>0.6243333333333333</v>
      </c>
      <c r="I20" s="55">
        <v>0.66699999999999993</v>
      </c>
      <c r="J20" s="56">
        <v>0.66966666666666663</v>
      </c>
      <c r="K20" s="60">
        <f t="shared" si="4"/>
        <v>0.75533333333333319</v>
      </c>
      <c r="L20" s="1">
        <f t="shared" si="0"/>
        <v>0.55292085859033724</v>
      </c>
      <c r="M20" s="1">
        <f t="shared" si="1"/>
        <v>0.78608544622556675</v>
      </c>
      <c r="N20" s="66">
        <f t="shared" si="5"/>
        <v>0.2421141259819429</v>
      </c>
      <c r="Q20" s="54" t="s">
        <v>88</v>
      </c>
      <c r="R20" s="55">
        <v>0.39533333333333331</v>
      </c>
      <c r="S20" s="55">
        <v>0.14400000000000002</v>
      </c>
      <c r="T20" s="55">
        <v>0.17699999999999996</v>
      </c>
      <c r="U20" s="55">
        <v>2.6876666666666664</v>
      </c>
      <c r="V20" s="55">
        <v>0.61533333333333329</v>
      </c>
      <c r="W20" s="55">
        <v>2.6876666666666664</v>
      </c>
      <c r="X20" s="56">
        <v>1.0586666666666666</v>
      </c>
      <c r="Y20" s="60">
        <f t="shared" si="6"/>
        <v>1.1093809523809521</v>
      </c>
      <c r="Z20" s="1">
        <f t="shared" si="2"/>
        <v>0.14953890427659955</v>
      </c>
      <c r="AA20" s="1">
        <f t="shared" si="3"/>
        <v>1.3181203656230767</v>
      </c>
      <c r="AB20" s="66">
        <f t="shared" si="7"/>
        <v>1.0378401477759476</v>
      </c>
    </row>
    <row r="21" spans="1:28" ht="16" thickBot="1" x14ac:dyDescent="0.25">
      <c r="A21" s="47" t="s">
        <v>5</v>
      </c>
      <c r="B21" s="57" t="s">
        <v>89</v>
      </c>
      <c r="C21" s="58">
        <v>0.104</v>
      </c>
      <c r="D21" s="58">
        <v>0.123</v>
      </c>
      <c r="E21" s="58">
        <v>0.106</v>
      </c>
      <c r="F21" s="58">
        <v>0.13366666666666666</v>
      </c>
      <c r="G21" s="58">
        <v>0.20366666666666666</v>
      </c>
      <c r="H21" s="58">
        <v>7.5333333333333335E-2</v>
      </c>
      <c r="I21" s="58">
        <v>0.125</v>
      </c>
      <c r="J21" s="59">
        <v>8.8666666666666671E-2</v>
      </c>
      <c r="K21" s="60">
        <f t="shared" si="4"/>
        <v>0.11991666666666666</v>
      </c>
      <c r="L21" s="68">
        <f t="shared" si="0"/>
        <v>8.9413755321102462E-2</v>
      </c>
      <c r="M21" s="68">
        <f t="shared" si="1"/>
        <v>0.15066877955890021</v>
      </c>
      <c r="N21" s="69">
        <f t="shared" si="5"/>
        <v>3.6485822969720472E-2</v>
      </c>
      <c r="Q21" s="57" t="s">
        <v>89</v>
      </c>
      <c r="R21" s="58">
        <v>9.6666666666666654E-3</v>
      </c>
      <c r="S21" s="58">
        <v>9.6666666666666654E-3</v>
      </c>
      <c r="T21" s="58">
        <v>9.6666666666666654E-3</v>
      </c>
      <c r="U21" s="58">
        <v>4.5666666666666668E-2</v>
      </c>
      <c r="V21" s="58">
        <v>3.6000000000000004E-2</v>
      </c>
      <c r="W21" s="58">
        <v>4.5666666666666668E-2</v>
      </c>
      <c r="X21" s="59">
        <v>4.5666666666666668E-2</v>
      </c>
      <c r="Y21" s="67">
        <f t="shared" si="6"/>
        <v>2.8857142857142856E-2</v>
      </c>
      <c r="Z21" s="68">
        <f t="shared" si="2"/>
        <v>1.3210630829594484E-2</v>
      </c>
      <c r="AA21" s="68">
        <f t="shared" si="3"/>
        <v>0.23759655609926744</v>
      </c>
      <c r="AB21" s="69">
        <f t="shared" si="7"/>
        <v>1.691796935435309E-2</v>
      </c>
    </row>
    <row r="43" spans="2:6" x14ac:dyDescent="0.2">
      <c r="C43" t="s">
        <v>188</v>
      </c>
    </row>
    <row r="44" spans="2:6" x14ac:dyDescent="0.2">
      <c r="C44">
        <f>TINV(0.05,4)</f>
        <v>2.7764451051977934</v>
      </c>
    </row>
    <row r="46" spans="2:6" x14ac:dyDescent="0.2">
      <c r="B46" t="s">
        <v>187</v>
      </c>
      <c r="C46" t="s">
        <v>69</v>
      </c>
      <c r="D46" t="s">
        <v>67</v>
      </c>
      <c r="E46" t="s">
        <v>68</v>
      </c>
      <c r="F46" s="2"/>
    </row>
    <row r="47" spans="2:6" x14ac:dyDescent="0.2">
      <c r="B47" t="s">
        <v>74</v>
      </c>
      <c r="C47" s="1">
        <f t="shared" ref="C47:C62" si="8">K6-Y6</f>
        <v>-0.84216666666666673</v>
      </c>
      <c r="D47">
        <f t="shared" ref="D47:D62" si="9">C47-$C$44*SQRT(N6^2/3 +AB6^2/3)</f>
        <v>-1.2087358989192039</v>
      </c>
      <c r="E47">
        <f t="shared" ref="E47:E62" si="10">C47+$C$44*SQRT(N6^2/3 +AB6^2/3)</f>
        <v>-0.47559743441412961</v>
      </c>
    </row>
    <row r="48" spans="2:6" x14ac:dyDescent="0.2">
      <c r="B48" t="s">
        <v>75</v>
      </c>
      <c r="C48" s="1">
        <f t="shared" si="8"/>
        <v>-0.95917857142857144</v>
      </c>
      <c r="D48">
        <f t="shared" si="9"/>
        <v>-2.0303538111770361</v>
      </c>
      <c r="E48">
        <f t="shared" si="10"/>
        <v>0.11199666831989319</v>
      </c>
      <c r="F48" s="2"/>
    </row>
    <row r="49" spans="2:6" x14ac:dyDescent="0.2">
      <c r="B49" t="s">
        <v>76</v>
      </c>
      <c r="C49" s="1">
        <f t="shared" si="8"/>
        <v>-0.51001785714285708</v>
      </c>
      <c r="D49">
        <f t="shared" si="9"/>
        <v>-2.791258134222701</v>
      </c>
      <c r="E49">
        <f t="shared" si="10"/>
        <v>1.7712224199369868</v>
      </c>
      <c r="F49" s="2"/>
    </row>
    <row r="50" spans="2:6" x14ac:dyDescent="0.2">
      <c r="B50" t="s">
        <v>77</v>
      </c>
      <c r="C50" s="1">
        <f t="shared" si="8"/>
        <v>-0.11150595238095207</v>
      </c>
      <c r="D50">
        <f t="shared" si="9"/>
        <v>-2.0200814352074099</v>
      </c>
      <c r="E50">
        <f t="shared" si="10"/>
        <v>1.797069530445506</v>
      </c>
      <c r="F50" s="2"/>
    </row>
    <row r="51" spans="2:6" x14ac:dyDescent="0.2">
      <c r="B51" t="s">
        <v>78</v>
      </c>
      <c r="C51" s="1">
        <f t="shared" si="8"/>
        <v>-11665.43288690476</v>
      </c>
      <c r="D51">
        <f t="shared" si="9"/>
        <v>-26899.659825042392</v>
      </c>
      <c r="E51">
        <f t="shared" si="10"/>
        <v>3568.7940512328732</v>
      </c>
    </row>
    <row r="52" spans="2:6" x14ac:dyDescent="0.2">
      <c r="B52" t="s">
        <v>79</v>
      </c>
      <c r="C52" s="1">
        <f t="shared" si="8"/>
        <v>-178.13813690476192</v>
      </c>
      <c r="D52">
        <f t="shared" si="9"/>
        <v>-416.85631729291447</v>
      </c>
      <c r="E52">
        <f t="shared" si="10"/>
        <v>60.580043483390597</v>
      </c>
      <c r="F52" s="2"/>
    </row>
    <row r="53" spans="2:6" x14ac:dyDescent="0.2">
      <c r="B53" t="s">
        <v>80</v>
      </c>
      <c r="C53" s="1">
        <f t="shared" si="8"/>
        <v>-4.2286130952380949</v>
      </c>
      <c r="D53">
        <f t="shared" si="9"/>
        <v>-9.7173673964105731</v>
      </c>
      <c r="E53">
        <f t="shared" si="10"/>
        <v>1.2601412059343842</v>
      </c>
    </row>
    <row r="54" spans="2:6" x14ac:dyDescent="0.2">
      <c r="B54" t="s">
        <v>81</v>
      </c>
      <c r="C54" s="1">
        <f t="shared" si="8"/>
        <v>-4.3187380952380954</v>
      </c>
      <c r="D54">
        <f t="shared" si="9"/>
        <v>-9.7743094300775883</v>
      </c>
      <c r="E54">
        <f t="shared" si="10"/>
        <v>1.1368332396013976</v>
      </c>
    </row>
    <row r="55" spans="2:6" x14ac:dyDescent="0.2">
      <c r="B55" t="s">
        <v>82</v>
      </c>
      <c r="C55" s="1">
        <f t="shared" si="8"/>
        <v>-4.1225059523809513</v>
      </c>
      <c r="D55">
        <f t="shared" si="9"/>
        <v>-9.8306539699582203</v>
      </c>
      <c r="E55">
        <f t="shared" si="10"/>
        <v>1.5856420651963177</v>
      </c>
    </row>
    <row r="56" spans="2:6" x14ac:dyDescent="0.2">
      <c r="B56" t="s">
        <v>83</v>
      </c>
      <c r="C56" s="1">
        <f t="shared" si="8"/>
        <v>-4.0920476190476185</v>
      </c>
      <c r="D56">
        <f t="shared" si="9"/>
        <v>-9.8018234890786857</v>
      </c>
      <c r="E56">
        <f t="shared" si="10"/>
        <v>1.6177282509834496</v>
      </c>
    </row>
    <row r="57" spans="2:6" x14ac:dyDescent="0.2">
      <c r="B57" t="s">
        <v>84</v>
      </c>
      <c r="C57" s="1">
        <f t="shared" si="8"/>
        <v>-0.96581547619047625</v>
      </c>
      <c r="D57">
        <f t="shared" si="9"/>
        <v>-2.3620091350702745</v>
      </c>
      <c r="E57">
        <f t="shared" si="10"/>
        <v>0.43037818268932182</v>
      </c>
      <c r="F57" s="2"/>
    </row>
    <row r="58" spans="2:6" x14ac:dyDescent="0.2">
      <c r="B58" t="s">
        <v>85</v>
      </c>
      <c r="C58" s="1">
        <f t="shared" si="8"/>
        <v>-0.96448214285714307</v>
      </c>
      <c r="D58">
        <f t="shared" si="9"/>
        <v>-2.3606351079447965</v>
      </c>
      <c r="E58">
        <f t="shared" si="10"/>
        <v>0.43167082223051034</v>
      </c>
      <c r="F58" s="2"/>
    </row>
    <row r="59" spans="2:6" x14ac:dyDescent="0.2">
      <c r="B59" t="s">
        <v>86</v>
      </c>
      <c r="C59" s="1">
        <f t="shared" si="8"/>
        <v>-127.52088095238094</v>
      </c>
      <c r="D59">
        <f t="shared" si="9"/>
        <v>-351.82869330552307</v>
      </c>
      <c r="E59">
        <f t="shared" si="10"/>
        <v>96.786931400761233</v>
      </c>
      <c r="F59" s="2"/>
    </row>
    <row r="60" spans="2:6" x14ac:dyDescent="0.2">
      <c r="B60" t="s">
        <v>87</v>
      </c>
      <c r="C60" s="1">
        <f t="shared" si="8"/>
        <v>-11.366857142857143</v>
      </c>
      <c r="D60" s="79">
        <f t="shared" si="9"/>
        <v>-25.01680763308012</v>
      </c>
      <c r="E60" s="79">
        <f t="shared" si="10"/>
        <v>2.2830933473658366</v>
      </c>
      <c r="F60" s="2"/>
    </row>
    <row r="61" spans="2:6" x14ac:dyDescent="0.2">
      <c r="B61" t="s">
        <v>88</v>
      </c>
      <c r="C61" s="1">
        <f t="shared" si="8"/>
        <v>-0.35404761904761894</v>
      </c>
      <c r="D61">
        <f t="shared" si="9"/>
        <v>-2.0623560514910992</v>
      </c>
      <c r="E61">
        <f t="shared" si="10"/>
        <v>1.3542608133958614</v>
      </c>
      <c r="F61" s="2"/>
    </row>
    <row r="62" spans="2:6" x14ac:dyDescent="0.2">
      <c r="B62" t="s">
        <v>89</v>
      </c>
      <c r="C62" s="1">
        <f t="shared" si="8"/>
        <v>9.1059523809523799E-2</v>
      </c>
      <c r="D62">
        <f t="shared" si="9"/>
        <v>2.6591908024400479E-2</v>
      </c>
      <c r="E62">
        <f t="shared" si="10"/>
        <v>0.15552713959464712</v>
      </c>
      <c r="F62" s="2"/>
    </row>
  </sheetData>
  <mergeCells count="2">
    <mergeCell ref="B4:J4"/>
    <mergeCell ref="Q4:X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C630-E260-0B44-88AD-D1D589D77874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218</v>
      </c>
    </row>
    <row r="2" spans="2:9" x14ac:dyDescent="0.2">
      <c r="B2" t="s">
        <v>219</v>
      </c>
    </row>
    <row r="3" spans="2:9" x14ac:dyDescent="0.2">
      <c r="B3" t="s">
        <v>220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6</v>
      </c>
      <c r="D12" s="101">
        <v>0</v>
      </c>
      <c r="E12" s="101">
        <v>6</v>
      </c>
      <c r="F12" s="100">
        <v>1.69</v>
      </c>
      <c r="G12" s="100">
        <v>10.181333333333299</v>
      </c>
      <c r="H12" s="100">
        <v>4.7742777777777663</v>
      </c>
      <c r="I12" s="100">
        <v>4.1948335600231088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0.40899999999999997</v>
      </c>
      <c r="G13" s="9">
        <v>0.77266666666666695</v>
      </c>
      <c r="H13" s="9">
        <v>0.54511111111111121</v>
      </c>
      <c r="I13" s="9">
        <v>9.4544375236652239E-2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6</v>
      </c>
    </row>
    <row r="19" spans="2:3" x14ac:dyDescent="0.2">
      <c r="B19" s="102" t="s">
        <v>49</v>
      </c>
      <c r="C19" s="100">
        <v>3</v>
      </c>
    </row>
    <row r="20" spans="2:3" x14ac:dyDescent="0.2">
      <c r="B20" s="102" t="s">
        <v>50</v>
      </c>
      <c r="C20" s="100">
        <v>1.5</v>
      </c>
    </row>
    <row r="21" spans="2:3" x14ac:dyDescent="0.2">
      <c r="B21" s="102" t="s">
        <v>51</v>
      </c>
      <c r="C21" s="103">
        <v>3.125E-2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21</v>
      </c>
    </row>
    <row r="34" spans="2:4" x14ac:dyDescent="0.2">
      <c r="B34" s="102" t="s">
        <v>49</v>
      </c>
      <c r="C34" s="100">
        <v>10.5</v>
      </c>
    </row>
    <row r="35" spans="2:4" x14ac:dyDescent="0.2">
      <c r="B35" s="102" t="s">
        <v>60</v>
      </c>
      <c r="C35" s="100">
        <v>22.75</v>
      </c>
    </row>
    <row r="36" spans="2:4" x14ac:dyDescent="0.2">
      <c r="B36" s="102" t="s">
        <v>51</v>
      </c>
      <c r="C36" s="103">
        <v>3.125E-2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3.125E-2</v>
      </c>
      <c r="D49" s="16">
        <v>3.125E-2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0D1-C8F8-AF45-8C50-41B4EEAD6CC6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215</v>
      </c>
    </row>
    <row r="2" spans="2:9" x14ac:dyDescent="0.2">
      <c r="B2" t="s">
        <v>216</v>
      </c>
    </row>
    <row r="3" spans="2:9" x14ac:dyDescent="0.2">
      <c r="B3" t="s">
        <v>217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1.69</v>
      </c>
      <c r="G12" s="100">
        <v>10.181333333333299</v>
      </c>
      <c r="H12" s="100">
        <v>4.6390476190476093</v>
      </c>
      <c r="I12" s="100">
        <v>3.8460197002084389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0.40833333333333299</v>
      </c>
      <c r="G13" s="9">
        <v>0.53300000000000003</v>
      </c>
      <c r="H13" s="9">
        <v>0.51818518518518497</v>
      </c>
      <c r="I13" s="9">
        <v>4.1199417171953363E-2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AB3E-F281-154A-BEC7-3D0E5D8EA397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212</v>
      </c>
    </row>
    <row r="2" spans="2:9" x14ac:dyDescent="0.2">
      <c r="B2" t="s">
        <v>213</v>
      </c>
    </row>
    <row r="3" spans="2:9" x14ac:dyDescent="0.2">
      <c r="B3" t="s">
        <v>214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1.9663333333333299</v>
      </c>
      <c r="G12" s="100">
        <v>10.181333333333299</v>
      </c>
      <c r="H12" s="100">
        <v>4.8992380952380854</v>
      </c>
      <c r="I12" s="100">
        <v>3.6708802139232799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0.40833333333333299</v>
      </c>
      <c r="G13" s="9">
        <v>1.0473333333333299</v>
      </c>
      <c r="H13" s="9">
        <v>0.5749999999999994</v>
      </c>
      <c r="I13" s="9">
        <v>0.18173844147871063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5D53-627E-A948-B54E-413092B28CBE}">
  <sheetPr>
    <tabColor rgb="FFE9782E"/>
  </sheetPr>
  <dimension ref="B1:I49"/>
  <sheetViews>
    <sheetView topLeftCell="A2"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209</v>
      </c>
    </row>
    <row r="2" spans="2:9" x14ac:dyDescent="0.2">
      <c r="B2" t="s">
        <v>210</v>
      </c>
    </row>
    <row r="3" spans="2:9" x14ac:dyDescent="0.2">
      <c r="B3" t="s">
        <v>211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1.9663333333333299</v>
      </c>
      <c r="G12" s="100">
        <v>10.181333333333299</v>
      </c>
      <c r="H12" s="100">
        <v>4.8992380952380854</v>
      </c>
      <c r="I12" s="100">
        <v>3.6708802139232799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0.40766666666666701</v>
      </c>
      <c r="G13" s="9">
        <v>1.7693333333333301</v>
      </c>
      <c r="H13" s="9">
        <v>0.65514814814814781</v>
      </c>
      <c r="I13" s="9">
        <v>0.41981735814224019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1F4D-D0AA-5F45-958F-4689E912BC29}">
  <sheetPr>
    <tabColor rgb="FFE9782E"/>
  </sheetPr>
  <dimension ref="B1:I49"/>
  <sheetViews>
    <sheetView topLeftCell="A2"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206</v>
      </c>
    </row>
    <row r="2" spans="2:9" x14ac:dyDescent="0.2">
      <c r="B2" t="s">
        <v>207</v>
      </c>
    </row>
    <row r="3" spans="2:9" x14ac:dyDescent="0.2">
      <c r="B3" t="s">
        <v>208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17.385999999999999</v>
      </c>
      <c r="G12" s="100">
        <v>378.53666666666697</v>
      </c>
      <c r="H12" s="100">
        <v>194.92409523809528</v>
      </c>
      <c r="I12" s="100">
        <v>160.85278136103847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16.340666666666699</v>
      </c>
      <c r="G13" s="9">
        <v>17.8913333333333</v>
      </c>
      <c r="H13" s="9">
        <v>16.736481481481466</v>
      </c>
      <c r="I13" s="9">
        <v>0.45949404877994954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7AD6-BC67-2D4D-96CC-9362F8D1D9BF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203</v>
      </c>
    </row>
    <row r="2" spans="2:9" x14ac:dyDescent="0.2">
      <c r="B2" t="s">
        <v>204</v>
      </c>
    </row>
    <row r="3" spans="2:9" x14ac:dyDescent="0.2">
      <c r="B3" t="s">
        <v>205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4044.6060000000002</v>
      </c>
      <c r="G12" s="100">
        <v>33308.082666666698</v>
      </c>
      <c r="H12" s="100">
        <v>12419.24776190476</v>
      </c>
      <c r="I12" s="100">
        <v>10265.141745477742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736.09</v>
      </c>
      <c r="G13" s="9">
        <v>784.89300000000003</v>
      </c>
      <c r="H13" s="9">
        <v>751.84544444444452</v>
      </c>
      <c r="I13" s="9">
        <v>14.203957156956916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D53B-FCFD-5E47-9D61-4D434B7B746E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200</v>
      </c>
    </row>
    <row r="2" spans="2:9" x14ac:dyDescent="0.2">
      <c r="B2" t="s">
        <v>201</v>
      </c>
    </row>
    <row r="3" spans="2:9" x14ac:dyDescent="0.2">
      <c r="B3" t="s">
        <v>202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0.255</v>
      </c>
      <c r="G12" s="100">
        <v>3.6176666666666701</v>
      </c>
      <c r="H12" s="100">
        <v>1.2840476190476191</v>
      </c>
      <c r="I12" s="100">
        <v>1.2015330551173713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0.94666666666666699</v>
      </c>
      <c r="G13" s="9">
        <v>2.2890000000000001</v>
      </c>
      <c r="H13" s="9">
        <v>1.147444444444444</v>
      </c>
      <c r="I13" s="9">
        <v>0.43110748853002634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4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189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16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0.8125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189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</v>
      </c>
      <c r="D49" s="16">
        <v>0.8125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F205-6906-2D4A-9AB2-3DD3FF22A339}">
  <sheetPr>
    <tabColor rgb="FFE9782E"/>
  </sheetPr>
  <dimension ref="B1:I49"/>
  <sheetViews>
    <sheetView topLeftCell="A5"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197</v>
      </c>
    </row>
    <row r="2" spans="2:9" x14ac:dyDescent="0.2">
      <c r="B2" t="s">
        <v>198</v>
      </c>
    </row>
    <row r="3" spans="2:9" x14ac:dyDescent="0.2">
      <c r="B3" t="s">
        <v>199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0.29299999999999998</v>
      </c>
      <c r="G12" s="100">
        <v>4.6219999999999999</v>
      </c>
      <c r="H12" s="100">
        <v>1.6574761904761892</v>
      </c>
      <c r="I12" s="100">
        <v>1.4594589669430504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0.86066666666666702</v>
      </c>
      <c r="G13" s="9">
        <v>2.3220000000000001</v>
      </c>
      <c r="H13" s="9">
        <v>1.1254814814814813</v>
      </c>
      <c r="I13" s="9">
        <v>0.45154765071274328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5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0.453125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189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20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0.375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189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0.453125</v>
      </c>
      <c r="D49" s="16">
        <v>0.375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612F-56D8-0D4B-8CF8-BA3108675598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194</v>
      </c>
    </row>
    <row r="2" spans="2:9" x14ac:dyDescent="0.2">
      <c r="B2" t="s">
        <v>195</v>
      </c>
    </row>
    <row r="3" spans="2:9" x14ac:dyDescent="0.2">
      <c r="B3" t="s">
        <v>196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0.315</v>
      </c>
      <c r="G12" s="100">
        <v>1.8819999999999999</v>
      </c>
      <c r="H12" s="100">
        <v>1.1400952380952372</v>
      </c>
      <c r="I12" s="100">
        <v>0.72060408594265346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8.3000000000000004E-2</v>
      </c>
      <c r="G13" s="9">
        <v>0.210666666666667</v>
      </c>
      <c r="H13" s="9">
        <v>0.18385185185185191</v>
      </c>
      <c r="I13" s="9">
        <v>3.9148616802268534E-2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477-8BC1-AC41-BCE0-8919EF536F59}">
  <sheetPr>
    <tabColor rgb="FFE9782E"/>
  </sheetPr>
  <dimension ref="B1:I49"/>
  <sheetViews>
    <sheetView topLeftCell="G1"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191</v>
      </c>
    </row>
    <row r="2" spans="2:9" x14ac:dyDescent="0.2">
      <c r="B2" t="s">
        <v>192</v>
      </c>
    </row>
    <row r="3" spans="2:9" x14ac:dyDescent="0.2">
      <c r="B3" t="s">
        <v>193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0.73733333333333295</v>
      </c>
      <c r="G12" s="100">
        <v>1.3096666666666701</v>
      </c>
      <c r="H12" s="100">
        <v>1.0260000000000007</v>
      </c>
      <c r="I12" s="100">
        <v>0.24378588055003547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8.7666666666666698E-2</v>
      </c>
      <c r="G13" s="9">
        <v>0.20833333333333301</v>
      </c>
      <c r="H13" s="9">
        <v>0.1862592592592594</v>
      </c>
      <c r="I13" s="9">
        <v>3.7496954608851552E-2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60F2-E27B-44B8-B7A8-295B6EDE1682}">
  <sheetPr codeName="Hoja1"/>
  <dimension ref="B1:R49"/>
  <sheetViews>
    <sheetView tabSelected="1" topLeftCell="A2" zoomScale="112" zoomScaleNormal="80" workbookViewId="0">
      <selection activeCell="M28" sqref="M28"/>
    </sheetView>
  </sheetViews>
  <sheetFormatPr baseColWidth="10" defaultColWidth="10.83203125" defaultRowHeight="15" x14ac:dyDescent="0.2"/>
  <cols>
    <col min="1" max="1" width="5.1640625" customWidth="1"/>
    <col min="2" max="2" width="12.5" customWidth="1"/>
    <col min="3" max="6" width="11.6640625" bestFit="1" customWidth="1"/>
    <col min="7" max="7" width="15.6640625" bestFit="1" customWidth="1"/>
    <col min="8" max="8" width="13.6640625" bestFit="1" customWidth="1"/>
    <col min="9" max="14" width="11.6640625" bestFit="1" customWidth="1"/>
    <col min="15" max="16" width="12.6640625" bestFit="1" customWidth="1"/>
    <col min="17" max="18" width="11.6640625" bestFit="1" customWidth="1"/>
  </cols>
  <sheetData>
    <row r="1" spans="2:18" x14ac:dyDescent="0.2">
      <c r="B1" t="s">
        <v>29</v>
      </c>
    </row>
    <row r="3" spans="2:18" x14ac:dyDescent="0.2">
      <c r="B3" t="s">
        <v>70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R3" t="s">
        <v>106</v>
      </c>
    </row>
    <row r="4" spans="2:18" x14ac:dyDescent="0.2">
      <c r="B4" s="93"/>
      <c r="C4" s="94" t="s">
        <v>29</v>
      </c>
      <c r="D4" s="94" t="s">
        <v>29</v>
      </c>
      <c r="E4" s="94" t="s">
        <v>29</v>
      </c>
      <c r="F4" s="94" t="s">
        <v>29</v>
      </c>
      <c r="G4" s="94" t="s">
        <v>29</v>
      </c>
      <c r="H4" s="94" t="s">
        <v>29</v>
      </c>
      <c r="I4" s="94" t="s">
        <v>29</v>
      </c>
      <c r="J4" s="94" t="s">
        <v>29</v>
      </c>
      <c r="K4" s="94" t="s">
        <v>29</v>
      </c>
      <c r="L4" s="94" t="s">
        <v>29</v>
      </c>
      <c r="M4" s="94" t="s">
        <v>29</v>
      </c>
      <c r="N4" s="94" t="s">
        <v>29</v>
      </c>
      <c r="O4" s="94" t="s">
        <v>29</v>
      </c>
      <c r="P4" s="94" t="s">
        <v>29</v>
      </c>
      <c r="Q4" s="94" t="s">
        <v>29</v>
      </c>
      <c r="R4" s="94" t="s">
        <v>29</v>
      </c>
    </row>
    <row r="5" spans="2:18" x14ac:dyDescent="0.2">
      <c r="B5" s="75">
        <v>1</v>
      </c>
      <c r="C5" s="74">
        <v>0.83299999999999985</v>
      </c>
      <c r="D5" s="74">
        <v>0.503</v>
      </c>
      <c r="E5" s="74">
        <v>0.29299999999999998</v>
      </c>
      <c r="F5" s="74">
        <v>0.47166666666666668</v>
      </c>
      <c r="G5" s="74">
        <v>4281.2049999999999</v>
      </c>
      <c r="H5" s="74">
        <v>38.640666666666668</v>
      </c>
      <c r="I5" s="74">
        <v>2.2930000000000001</v>
      </c>
      <c r="J5" s="74">
        <v>2.2930000000000001</v>
      </c>
      <c r="K5" s="74">
        <v>2.2930000000000001</v>
      </c>
      <c r="L5" s="74">
        <v>2.2930000000000001</v>
      </c>
      <c r="M5" s="74">
        <v>1.9836666666666669</v>
      </c>
      <c r="N5" s="74">
        <v>1.9836666666666669</v>
      </c>
      <c r="O5" s="74">
        <v>25.010999999999996</v>
      </c>
      <c r="P5" s="74">
        <v>5.2096666666666662</v>
      </c>
      <c r="Q5" s="74">
        <v>0.39533333333333331</v>
      </c>
      <c r="R5" s="76">
        <v>9.6666666666666654E-3</v>
      </c>
    </row>
    <row r="6" spans="2:18" x14ac:dyDescent="0.2">
      <c r="B6" s="75">
        <v>2</v>
      </c>
      <c r="C6" s="74">
        <v>0.78833333333333344</v>
      </c>
      <c r="D6" s="74">
        <v>0.41</v>
      </c>
      <c r="E6" s="74">
        <v>0.54033333333333333</v>
      </c>
      <c r="F6" s="74">
        <v>0.29866666666666669</v>
      </c>
      <c r="G6" s="74">
        <v>4044.6059999999998</v>
      </c>
      <c r="H6" s="74">
        <v>44.672333333333334</v>
      </c>
      <c r="I6" s="74">
        <v>1.9663333333333333</v>
      </c>
      <c r="J6" s="74">
        <v>1.9663333333333333</v>
      </c>
      <c r="K6" s="74">
        <v>1.9663333333333333</v>
      </c>
      <c r="L6" s="74">
        <v>1.9663333333333333</v>
      </c>
      <c r="M6" s="74">
        <v>1.3283333333333334</v>
      </c>
      <c r="N6" s="74">
        <v>1.3283333333333334</v>
      </c>
      <c r="O6" s="74">
        <v>69.995999999999995</v>
      </c>
      <c r="P6" s="74">
        <v>4.7993333333333332</v>
      </c>
      <c r="Q6" s="74">
        <v>0.14400000000000002</v>
      </c>
      <c r="R6" s="76">
        <v>9.6666666666666654E-3</v>
      </c>
    </row>
    <row r="7" spans="2:18" x14ac:dyDescent="0.2">
      <c r="B7" s="75">
        <v>3</v>
      </c>
      <c r="C7" s="74">
        <v>0.73733333333333329</v>
      </c>
      <c r="D7" s="74">
        <v>0.315</v>
      </c>
      <c r="E7" s="74">
        <v>2.3113333333333332</v>
      </c>
      <c r="F7" s="74">
        <v>0.255</v>
      </c>
      <c r="G7" s="74">
        <v>4944.2273333333333</v>
      </c>
      <c r="H7" s="74">
        <v>17.385999999999999</v>
      </c>
      <c r="I7" s="74">
        <v>2.3336666666666663</v>
      </c>
      <c r="J7" s="74">
        <v>2.3336666666666663</v>
      </c>
      <c r="K7" s="74">
        <v>2.3336666666666663</v>
      </c>
      <c r="L7" s="74">
        <v>2.3336666666666663</v>
      </c>
      <c r="M7" s="74">
        <v>1.5796666666666666</v>
      </c>
      <c r="N7" s="74">
        <v>1.5796666666666666</v>
      </c>
      <c r="O7" s="74">
        <v>58.280333333333338</v>
      </c>
      <c r="P7" s="74">
        <v>5.1013333333333337</v>
      </c>
      <c r="Q7" s="74">
        <v>0.17699999999999996</v>
      </c>
      <c r="R7" s="76">
        <v>9.6666666666666654E-3</v>
      </c>
    </row>
    <row r="8" spans="2:18" x14ac:dyDescent="0.2">
      <c r="B8" s="75">
        <v>4</v>
      </c>
      <c r="C8" s="74">
        <v>1.3096666666666665</v>
      </c>
      <c r="D8" s="74">
        <v>1.8253333333333333</v>
      </c>
      <c r="E8" s="74">
        <v>1.3413333333333333</v>
      </c>
      <c r="F8" s="74">
        <v>1.1759999999999999</v>
      </c>
      <c r="G8" s="74">
        <v>13176.495333333332</v>
      </c>
      <c r="H8" s="74">
        <v>378.53666666666669</v>
      </c>
      <c r="I8" s="74">
        <v>10.181333333333333</v>
      </c>
      <c r="J8" s="74">
        <v>10.181333333333333</v>
      </c>
      <c r="K8" s="74">
        <v>10.181333333333333</v>
      </c>
      <c r="L8" s="74">
        <v>10.181333333333333</v>
      </c>
      <c r="M8" s="74">
        <v>3.0033333333333334</v>
      </c>
      <c r="N8" s="74">
        <v>3.0033333333333334</v>
      </c>
      <c r="O8" s="74">
        <v>97.872</v>
      </c>
      <c r="P8" s="74">
        <v>23.356333333333328</v>
      </c>
      <c r="Q8" s="74">
        <v>2.6876666666666664</v>
      </c>
      <c r="R8" s="76">
        <v>4.5666666666666668E-2</v>
      </c>
    </row>
    <row r="9" spans="2:18" x14ac:dyDescent="0.2">
      <c r="B9" s="75">
        <v>5</v>
      </c>
      <c r="C9" s="74">
        <v>1.1613333333333333</v>
      </c>
      <c r="D9" s="74">
        <v>1.22</v>
      </c>
      <c r="E9" s="74">
        <v>4.6219999999999999</v>
      </c>
      <c r="F9" s="74">
        <v>3.617666666666667</v>
      </c>
      <c r="G9" s="74">
        <v>33308.082666666669</v>
      </c>
      <c r="H9" s="74">
        <v>218.22033333333334</v>
      </c>
      <c r="I9" s="74">
        <v>3.5113333333333334</v>
      </c>
      <c r="J9" s="74">
        <v>3.5113333333333334</v>
      </c>
      <c r="K9" s="74">
        <v>1.6900000000000002</v>
      </c>
      <c r="L9" s="74">
        <v>1.6900000000000002</v>
      </c>
      <c r="M9" s="74">
        <v>3.3439999999999999</v>
      </c>
      <c r="N9" s="74">
        <v>3.3439999999999999</v>
      </c>
      <c r="O9" s="74">
        <v>467.88233333333329</v>
      </c>
      <c r="P9" s="74">
        <v>10.590000000000002</v>
      </c>
      <c r="Q9" s="74">
        <v>0.61533333333333329</v>
      </c>
      <c r="R9" s="76">
        <v>3.6000000000000004E-2</v>
      </c>
    </row>
    <row r="10" spans="2:18" x14ac:dyDescent="0.2">
      <c r="B10" s="75">
        <v>6</v>
      </c>
      <c r="C10" s="74">
        <v>1.3096666666666665</v>
      </c>
      <c r="D10" s="74">
        <v>1.8253333333333333</v>
      </c>
      <c r="E10" s="74">
        <v>1.3413333333333333</v>
      </c>
      <c r="F10" s="74">
        <v>1.1759999999999999</v>
      </c>
      <c r="G10" s="74">
        <v>13176.495333333332</v>
      </c>
      <c r="H10" s="74">
        <v>378.53666666666669</v>
      </c>
      <c r="I10" s="74">
        <v>10.181333333333333</v>
      </c>
      <c r="J10" s="74">
        <v>10.181333333333333</v>
      </c>
      <c r="K10" s="74">
        <v>10.181333333333333</v>
      </c>
      <c r="L10" s="74">
        <v>10.181333333333333</v>
      </c>
      <c r="M10" s="74">
        <v>3.0033333333333334</v>
      </c>
      <c r="N10" s="74">
        <v>3.0033333333333334</v>
      </c>
      <c r="O10" s="74">
        <v>97.872</v>
      </c>
      <c r="P10" s="74">
        <v>23.356333333333328</v>
      </c>
      <c r="Q10" s="74">
        <v>2.6876666666666664</v>
      </c>
      <c r="R10" s="76">
        <v>4.5666666666666668E-2</v>
      </c>
    </row>
    <row r="11" spans="2:18" x14ac:dyDescent="0.2">
      <c r="B11" s="37">
        <v>7</v>
      </c>
      <c r="C11" s="77">
        <v>1.0426666666666666</v>
      </c>
      <c r="D11" s="77">
        <v>1.8819999999999999</v>
      </c>
      <c r="E11" s="77">
        <v>1.1529999999999998</v>
      </c>
      <c r="F11" s="77">
        <v>1.9933333333333332</v>
      </c>
      <c r="G11" s="77">
        <v>14003.622666666664</v>
      </c>
      <c r="H11" s="77">
        <v>288.476</v>
      </c>
      <c r="I11" s="77">
        <v>3.827666666666667</v>
      </c>
      <c r="J11" s="77">
        <v>3.827666666666667</v>
      </c>
      <c r="K11" s="77">
        <v>3.827666666666667</v>
      </c>
      <c r="L11" s="77">
        <v>3.827666666666667</v>
      </c>
      <c r="M11" s="77">
        <v>3.7723333333333335</v>
      </c>
      <c r="N11" s="77">
        <v>3.7723333333333335</v>
      </c>
      <c r="O11" s="77">
        <v>97.249333333333325</v>
      </c>
      <c r="P11" s="77">
        <v>22.923666666666666</v>
      </c>
      <c r="Q11" s="77">
        <v>1.0586666666666666</v>
      </c>
      <c r="R11" s="78">
        <v>4.5666666666666668E-2</v>
      </c>
    </row>
    <row r="12" spans="2:18" x14ac:dyDescent="0.2">
      <c r="C12" s="18">
        <f>SUBTOTAL(101,Tabla2[1])</f>
        <v>1.026</v>
      </c>
      <c r="D12" s="18">
        <f>SUBTOTAL(101,Tabla2[2])</f>
        <v>1.1400952380952381</v>
      </c>
      <c r="E12" s="18">
        <f>SUBTOTAL(101,Tabla2[3])</f>
        <v>1.6574761904761905</v>
      </c>
      <c r="F12" s="18">
        <f>SUBTOTAL(101,Tabla2[4])</f>
        <v>1.2840476190476191</v>
      </c>
      <c r="G12" s="18">
        <f>SUBTOTAL(101,Tabla2[5])</f>
        <v>12419.24776190476</v>
      </c>
      <c r="H12" s="18">
        <f>SUBTOTAL(101,Tabla2[6])</f>
        <v>194.92409523809525</v>
      </c>
      <c r="I12" s="18">
        <f>SUBTOTAL(101,Tabla2[7])</f>
        <v>4.8992380952380952</v>
      </c>
      <c r="J12" s="18">
        <f>SUBTOTAL(101,Tabla2[8])</f>
        <v>4.8992380952380952</v>
      </c>
      <c r="K12" s="18">
        <f>SUBTOTAL(101,Tabla2[9])</f>
        <v>4.6390476190476182</v>
      </c>
      <c r="L12" s="18">
        <f>SUBTOTAL(101,Tabla2[10])</f>
        <v>4.6390476190476182</v>
      </c>
      <c r="M12" s="18">
        <f>SUBTOTAL(101,Tabla2[11])</f>
        <v>2.5735238095238095</v>
      </c>
      <c r="N12" s="18">
        <f>SUBTOTAL(101,Tabla2[12])</f>
        <v>2.5735238095238095</v>
      </c>
      <c r="O12" s="18">
        <f>SUBTOTAL(101,Tabla2[13])</f>
        <v>130.59471428571428</v>
      </c>
      <c r="P12" s="18">
        <f>SUBTOTAL(101,Tabla2[14])</f>
        <v>13.619523809523809</v>
      </c>
      <c r="Q12" s="18">
        <f>SUBTOTAL(101,Tabla2[15])</f>
        <v>1.1093809523809521</v>
      </c>
      <c r="R12" s="18">
        <f>SUBTOTAL(101,Tabla2[16])</f>
        <v>2.8857142857142856E-2</v>
      </c>
    </row>
    <row r="15" spans="2:18" x14ac:dyDescent="0.2">
      <c r="B15" t="s">
        <v>28</v>
      </c>
    </row>
    <row r="16" spans="2:18" x14ac:dyDescent="0.2">
      <c r="C16" s="1" t="s">
        <v>21</v>
      </c>
      <c r="D16" s="1" t="s">
        <v>20</v>
      </c>
      <c r="E16" s="1" t="s">
        <v>19</v>
      </c>
      <c r="F16" s="1" t="s">
        <v>18</v>
      </c>
      <c r="G16" s="1" t="s">
        <v>17</v>
      </c>
      <c r="H16" s="1" t="s">
        <v>16</v>
      </c>
      <c r="I16" s="1" t="s">
        <v>15</v>
      </c>
      <c r="J16" s="1" t="s">
        <v>14</v>
      </c>
      <c r="K16" s="1" t="s">
        <v>13</v>
      </c>
      <c r="L16" s="1" t="s">
        <v>12</v>
      </c>
      <c r="M16" s="1" t="s">
        <v>11</v>
      </c>
      <c r="N16" s="1" t="s">
        <v>10</v>
      </c>
      <c r="O16" s="1" t="s">
        <v>9</v>
      </c>
      <c r="P16" s="1" t="s">
        <v>8</v>
      </c>
      <c r="Q16" s="1" t="s">
        <v>7</v>
      </c>
      <c r="R16" s="1" t="s">
        <v>5</v>
      </c>
    </row>
    <row r="17" spans="2:18" x14ac:dyDescent="0.2">
      <c r="B17" t="s">
        <v>70</v>
      </c>
      <c r="C17" t="s">
        <v>91</v>
      </c>
      <c r="D17" t="s">
        <v>92</v>
      </c>
      <c r="E17" t="s">
        <v>93</v>
      </c>
      <c r="F17" t="s">
        <v>94</v>
      </c>
      <c r="G17" t="s">
        <v>95</v>
      </c>
      <c r="H17" t="s">
        <v>96</v>
      </c>
      <c r="I17" t="s">
        <v>97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t="s">
        <v>103</v>
      </c>
      <c r="P17" t="s">
        <v>104</v>
      </c>
      <c r="Q17" t="s">
        <v>105</v>
      </c>
      <c r="R17" t="s">
        <v>106</v>
      </c>
    </row>
    <row r="18" spans="2:18" x14ac:dyDescent="0.2">
      <c r="B18" t="s">
        <v>6</v>
      </c>
      <c r="C18" t="s">
        <v>28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</row>
    <row r="19" spans="2:18" x14ac:dyDescent="0.2">
      <c r="B19" s="75">
        <v>1</v>
      </c>
      <c r="C19" s="74">
        <v>0.19966666666666666</v>
      </c>
      <c r="D19" s="74">
        <v>0.20333333333333334</v>
      </c>
      <c r="E19" s="74">
        <v>1.0063333333333333</v>
      </c>
      <c r="F19" s="74">
        <v>0.97566666666666679</v>
      </c>
      <c r="G19" s="74">
        <v>743.26533333333339</v>
      </c>
      <c r="H19" s="74">
        <v>16.693333333333332</v>
      </c>
      <c r="I19" s="74">
        <v>0.52999999999999992</v>
      </c>
      <c r="J19" s="74">
        <v>0.52999999999999992</v>
      </c>
      <c r="K19" s="74">
        <v>0.53100000000000003</v>
      </c>
      <c r="L19" s="74">
        <v>0.53266666666666673</v>
      </c>
      <c r="M19" s="74">
        <v>1.6290000000000002</v>
      </c>
      <c r="N19" s="74">
        <v>1.6283333333333332</v>
      </c>
      <c r="O19" s="74">
        <v>3.0950000000000002</v>
      </c>
      <c r="P19" s="74">
        <v>2.3209999999999997</v>
      </c>
      <c r="Q19" s="74">
        <v>0.86499999999999988</v>
      </c>
      <c r="R19" s="76">
        <v>0.104</v>
      </c>
    </row>
    <row r="20" spans="2:18" x14ac:dyDescent="0.2">
      <c r="B20" s="75">
        <v>2</v>
      </c>
      <c r="C20" s="74">
        <v>0.20299999999999999</v>
      </c>
      <c r="D20" s="74">
        <v>0.20333333333333334</v>
      </c>
      <c r="E20" s="74">
        <v>0.97733333333333328</v>
      </c>
      <c r="F20" s="74">
        <v>1.0040000000000002</v>
      </c>
      <c r="G20" s="74">
        <v>753.95000000000016</v>
      </c>
      <c r="H20" s="74">
        <v>16.84</v>
      </c>
      <c r="I20" s="74">
        <v>0.53233333333333333</v>
      </c>
      <c r="J20" s="74">
        <v>0.53</v>
      </c>
      <c r="K20" s="74">
        <v>0.53233333333333321</v>
      </c>
      <c r="L20" s="74">
        <v>0.77266666666666672</v>
      </c>
      <c r="M20" s="74">
        <v>1.6363333333333332</v>
      </c>
      <c r="N20" s="74">
        <v>1.6283333333333332</v>
      </c>
      <c r="O20" s="74">
        <v>3.1663333333333337</v>
      </c>
      <c r="P20" s="74">
        <v>2.3919999999999999</v>
      </c>
      <c r="Q20" s="74">
        <v>0.67766666666666664</v>
      </c>
      <c r="R20" s="76">
        <v>0.123</v>
      </c>
    </row>
    <row r="21" spans="2:18" x14ac:dyDescent="0.2">
      <c r="B21" s="75">
        <v>3</v>
      </c>
      <c r="C21" s="74">
        <v>0.19466666666666668</v>
      </c>
      <c r="D21" s="74">
        <v>0.18666666666666668</v>
      </c>
      <c r="E21" s="74">
        <v>1.0450000000000002</v>
      </c>
      <c r="F21" s="74">
        <v>1.089</v>
      </c>
      <c r="G21" s="74">
        <v>784.89300000000003</v>
      </c>
      <c r="H21" s="74">
        <v>16.626000000000001</v>
      </c>
      <c r="I21" s="74">
        <v>0.53199999999999992</v>
      </c>
      <c r="J21" s="74">
        <v>0.53133333333333332</v>
      </c>
      <c r="K21" s="74">
        <v>0.53233333333333321</v>
      </c>
      <c r="L21" s="74">
        <v>0.53133333333333332</v>
      </c>
      <c r="M21" s="74">
        <v>1.6286666666666667</v>
      </c>
      <c r="N21" s="74">
        <v>1.6300000000000001</v>
      </c>
      <c r="O21" s="74">
        <v>3.1920000000000002</v>
      </c>
      <c r="P21" s="74">
        <v>2.5176666666666665</v>
      </c>
      <c r="Q21" s="74">
        <v>0.57399999999999995</v>
      </c>
      <c r="R21" s="76">
        <v>0.106</v>
      </c>
    </row>
    <row r="22" spans="2:18" x14ac:dyDescent="0.2">
      <c r="B22" s="75">
        <v>4</v>
      </c>
      <c r="C22" s="74">
        <v>0.19366666666666665</v>
      </c>
      <c r="D22" s="74">
        <v>0.18266666666666667</v>
      </c>
      <c r="E22" s="74">
        <v>0.86066666666666658</v>
      </c>
      <c r="F22" s="74">
        <v>0.99800000000000011</v>
      </c>
      <c r="G22" s="74">
        <v>743.01899999999989</v>
      </c>
      <c r="H22" s="74">
        <v>16.651333333333337</v>
      </c>
      <c r="I22" s="74">
        <v>0.53066666666666673</v>
      </c>
      <c r="J22" s="74">
        <v>0.53233333333333321</v>
      </c>
      <c r="K22" s="74">
        <v>0.53166666666666662</v>
      </c>
      <c r="L22" s="74">
        <v>0.53266666666666673</v>
      </c>
      <c r="M22" s="74">
        <v>1.6263333333333332</v>
      </c>
      <c r="N22" s="74">
        <v>1.63</v>
      </c>
      <c r="O22" s="74">
        <v>3.1456666666666671</v>
      </c>
      <c r="P22" s="74">
        <v>2.4096666666666668</v>
      </c>
      <c r="Q22" s="74">
        <v>0.60666666666666658</v>
      </c>
      <c r="R22" s="76">
        <v>0.13366666666666666</v>
      </c>
    </row>
    <row r="23" spans="2:18" x14ac:dyDescent="0.2">
      <c r="B23" s="75">
        <v>5</v>
      </c>
      <c r="C23" s="74">
        <v>8.7666666666666671E-2</v>
      </c>
      <c r="D23" s="74">
        <v>8.3000000000000004E-2</v>
      </c>
      <c r="E23" s="74">
        <v>2.3220000000000001</v>
      </c>
      <c r="F23" s="74">
        <v>2.2890000000000001</v>
      </c>
      <c r="G23" s="74">
        <v>758.54200000000003</v>
      </c>
      <c r="H23" s="74">
        <v>17.891333333333332</v>
      </c>
      <c r="I23" s="74">
        <v>0.40766666666666668</v>
      </c>
      <c r="J23" s="74">
        <v>0.40833333333333338</v>
      </c>
      <c r="K23" s="74">
        <v>0.40833333333333338</v>
      </c>
      <c r="L23" s="74">
        <v>0.40900000000000003</v>
      </c>
      <c r="M23" s="74">
        <v>1.4530000000000001</v>
      </c>
      <c r="N23" s="74">
        <v>1.4556666666666667</v>
      </c>
      <c r="O23" s="74">
        <v>2.691333333333334</v>
      </c>
      <c r="P23" s="74">
        <v>1.2063333333333333</v>
      </c>
      <c r="Q23" s="74">
        <v>1.3583333333333334</v>
      </c>
      <c r="R23" s="76">
        <v>0.20366666666666666</v>
      </c>
    </row>
    <row r="24" spans="2:18" x14ac:dyDescent="0.2">
      <c r="B24" s="75">
        <v>6</v>
      </c>
      <c r="C24" s="74">
        <v>0.19466666666666665</v>
      </c>
      <c r="D24" s="74">
        <v>0.18800000000000003</v>
      </c>
      <c r="E24" s="74">
        <v>1.0010000000000001</v>
      </c>
      <c r="F24" s="74">
        <v>0.98</v>
      </c>
      <c r="G24" s="74">
        <v>746.46866666666665</v>
      </c>
      <c r="H24" s="74">
        <v>16.414333333333332</v>
      </c>
      <c r="I24" s="74">
        <v>1.7693333333333332</v>
      </c>
      <c r="J24" s="74">
        <v>1.0473333333333332</v>
      </c>
      <c r="K24" s="74">
        <v>0.53233333333333333</v>
      </c>
      <c r="L24" s="74">
        <v>0.53299999999999992</v>
      </c>
      <c r="M24" s="74">
        <v>1.6353333333333333</v>
      </c>
      <c r="N24" s="74">
        <v>1.6276666666666666</v>
      </c>
      <c r="O24" s="74">
        <v>3.1276666666666664</v>
      </c>
      <c r="P24" s="74">
        <v>2.2453333333333334</v>
      </c>
      <c r="Q24" s="74">
        <v>0.6243333333333333</v>
      </c>
      <c r="R24" s="76">
        <v>7.5333333333333335E-2</v>
      </c>
    </row>
    <row r="25" spans="2:18" x14ac:dyDescent="0.2">
      <c r="B25" s="75">
        <v>7</v>
      </c>
      <c r="C25" s="74">
        <v>0.20833333333333334</v>
      </c>
      <c r="D25" s="74">
        <v>0.18966666666666665</v>
      </c>
      <c r="E25" s="74">
        <v>0.9916666666666667</v>
      </c>
      <c r="F25" s="74">
        <v>1.0863333333333334</v>
      </c>
      <c r="G25" s="74">
        <v>754.57566666666662</v>
      </c>
      <c r="H25" s="74">
        <v>16.492333333333331</v>
      </c>
      <c r="I25" s="74">
        <v>0.53266666666666662</v>
      </c>
      <c r="J25" s="74">
        <v>0.53266666666666662</v>
      </c>
      <c r="K25" s="74">
        <v>0.53133333333333332</v>
      </c>
      <c r="L25" s="74">
        <v>0.53199999999999992</v>
      </c>
      <c r="M25" s="74">
        <v>1.6260000000000001</v>
      </c>
      <c r="N25" s="74">
        <v>1.6276666666666666</v>
      </c>
      <c r="O25" s="74">
        <v>3.0786666666666669</v>
      </c>
      <c r="P25" s="74">
        <v>2.4856666666666665</v>
      </c>
      <c r="Q25" s="74">
        <v>0.66699999999999993</v>
      </c>
      <c r="R25" s="76">
        <v>0.125</v>
      </c>
    </row>
    <row r="26" spans="2:18" x14ac:dyDescent="0.2">
      <c r="B26" s="75">
        <v>8</v>
      </c>
      <c r="C26" s="74">
        <v>0.18899999999999997</v>
      </c>
      <c r="D26" s="74">
        <v>0.21066666666666664</v>
      </c>
      <c r="E26" s="74">
        <v>0.97566666666666679</v>
      </c>
      <c r="F26" s="74">
        <v>0.95833333333333315</v>
      </c>
      <c r="G26" s="74">
        <v>745.80533333333335</v>
      </c>
      <c r="H26" s="74">
        <v>16.678999999999998</v>
      </c>
      <c r="I26" s="74">
        <v>0.53033333333333321</v>
      </c>
      <c r="J26" s="74">
        <v>0.53199999999999992</v>
      </c>
      <c r="K26" s="74">
        <v>0.53300000000000003</v>
      </c>
      <c r="L26" s="74">
        <v>0.53266666666666662</v>
      </c>
      <c r="M26" s="74">
        <v>1.627</v>
      </c>
      <c r="N26" s="74">
        <v>1.6446666666666665</v>
      </c>
      <c r="O26" s="74">
        <v>3.0939999999999999</v>
      </c>
      <c r="P26" s="74">
        <v>2.4436666666666667</v>
      </c>
      <c r="Q26" s="74">
        <v>0.66966666666666663</v>
      </c>
      <c r="R26" s="76">
        <v>8.8666666666666671E-2</v>
      </c>
    </row>
    <row r="27" spans="2:18" x14ac:dyDescent="0.2">
      <c r="B27" s="37">
        <v>9</v>
      </c>
      <c r="C27" s="77">
        <v>0.20566666666666666</v>
      </c>
      <c r="D27" s="77">
        <v>0.20733333333333334</v>
      </c>
      <c r="E27" s="77">
        <v>0.94966666666666677</v>
      </c>
      <c r="F27" s="77">
        <v>0.94666666666666666</v>
      </c>
      <c r="G27" s="77">
        <v>736.09</v>
      </c>
      <c r="H27" s="77">
        <v>16.340666666666667</v>
      </c>
      <c r="I27" s="77">
        <v>0.53133333333333332</v>
      </c>
      <c r="J27" s="77">
        <v>0.53100000000000003</v>
      </c>
      <c r="K27" s="77">
        <v>0.53133333333333332</v>
      </c>
      <c r="L27" s="77">
        <v>0.53</v>
      </c>
      <c r="M27" s="77">
        <v>1.6303333333333334</v>
      </c>
      <c r="N27" s="77">
        <v>1.6310000000000002</v>
      </c>
      <c r="O27" s="77">
        <v>3.0706666666666664</v>
      </c>
      <c r="P27" s="77">
        <v>2.4666666666666668</v>
      </c>
      <c r="Q27" s="77">
        <v>0.61233333333333329</v>
      </c>
      <c r="R27" s="78">
        <v>0.10166666666666667</v>
      </c>
    </row>
    <row r="28" spans="2:18" x14ac:dyDescent="0.2">
      <c r="C28" s="18">
        <f>SUBTOTAL(101,Tabla1[1])</f>
        <v>0.18625925925925924</v>
      </c>
      <c r="D28" s="18">
        <f>SUBTOTAL(101,Tabla1[2])</f>
        <v>0.18385185185185182</v>
      </c>
      <c r="E28" s="18">
        <f>SUBTOTAL(101,Tabla1[3])</f>
        <v>1.1254814814814817</v>
      </c>
      <c r="F28" s="18">
        <f>SUBTOTAL(101,Tabla1[4])</f>
        <v>1.1474444444444449</v>
      </c>
      <c r="G28" s="18">
        <f>SUBTOTAL(101,Tabla1[5])</f>
        <v>751.84544444444452</v>
      </c>
      <c r="H28" s="18">
        <f>SUBTOTAL(101,Tabla1[6])</f>
        <v>16.73648148148148</v>
      </c>
      <c r="I28" s="18">
        <f>SUBTOTAL(101,Tabla1[7])</f>
        <v>0.65514814814814804</v>
      </c>
      <c r="J28" s="18">
        <f>SUBTOTAL(101,Tabla1[8])</f>
        <v>0.57499999999999996</v>
      </c>
      <c r="K28" s="18">
        <f>SUBTOTAL(101,Tabla1[9])</f>
        <v>0.51818518518518519</v>
      </c>
      <c r="L28" s="18">
        <f>SUBTOTAL(101,Tabla1[10])</f>
        <v>0.5451111111111111</v>
      </c>
      <c r="M28" s="18">
        <f>SUBTOTAL(101,Tabla1[11])</f>
        <v>1.6102222222222222</v>
      </c>
      <c r="N28" s="18">
        <f>SUBTOTAL(101,Tabla1[12])</f>
        <v>1.6114814814814813</v>
      </c>
      <c r="O28" s="18">
        <f>SUBTOTAL(101,Tabla1[13])</f>
        <v>3.0734814814814815</v>
      </c>
      <c r="P28" s="18">
        <f>SUBTOTAL(101,Tabla1[14])</f>
        <v>2.2764444444444445</v>
      </c>
      <c r="Q28" s="18">
        <f>SUBTOTAL(101,Tabla1[15])</f>
        <v>0.73944444444444424</v>
      </c>
      <c r="R28" s="18">
        <f>SUBTOTAL(101,Tabla1[16])</f>
        <v>0.11788888888888888</v>
      </c>
    </row>
    <row r="30" spans="2:18" s="95" customFormat="1" x14ac:dyDescent="0.2"/>
    <row r="31" spans="2:18" s="95" customFormat="1" x14ac:dyDescent="0.2"/>
    <row r="32" spans="2:18" s="95" customFormat="1" x14ac:dyDescent="0.2"/>
    <row r="33" spans="2:18" s="95" customFormat="1" x14ac:dyDescent="0.2"/>
    <row r="34" spans="2:18" s="95" customFormat="1" x14ac:dyDescent="0.2">
      <c r="C34" s="96"/>
    </row>
    <row r="35" spans="2:18" s="95" customFormat="1" x14ac:dyDescent="0.2">
      <c r="B35" s="96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2:18" s="95" customFormat="1" x14ac:dyDescent="0.2">
      <c r="B36" s="96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</row>
    <row r="37" spans="2:18" s="95" customFormat="1" x14ac:dyDescent="0.2"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2:18" s="95" customFormat="1" x14ac:dyDescent="0.2"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2:18" s="95" customFormat="1" x14ac:dyDescent="0.2"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2:18" s="95" customFormat="1" x14ac:dyDescent="0.2"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2:18" s="95" customFormat="1" x14ac:dyDescent="0.2"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2:18" s="95" customFormat="1" x14ac:dyDescent="0.2"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2:18" s="95" customFormat="1" x14ac:dyDescent="0.2"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2:18" s="95" customFormat="1" x14ac:dyDescent="0.2"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2:18" s="95" customFormat="1" x14ac:dyDescent="0.2"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2:18" s="95" customFormat="1" x14ac:dyDescent="0.2"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2:18" s="95" customFormat="1" x14ac:dyDescent="0.2"/>
    <row r="48" spans="2:18" s="95" customFormat="1" x14ac:dyDescent="0.2"/>
    <row r="49" s="95" customFormat="1" x14ac:dyDescent="0.2"/>
  </sheetData>
  <mergeCells count="1">
    <mergeCell ref="C35:R35"/>
  </mergeCells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43AF-F15C-4673-B09A-5BFA828877EE}">
  <dimension ref="A1:B2"/>
  <sheetViews>
    <sheetView workbookViewId="0"/>
  </sheetViews>
  <sheetFormatPr baseColWidth="10" defaultRowHeight="15" x14ac:dyDescent="0.2"/>
  <sheetData>
    <row r="1" spans="1:2" x14ac:dyDescent="0.2">
      <c r="A1" t="s">
        <v>38</v>
      </c>
      <c r="B1">
        <v>-0.54044378888150924</v>
      </c>
    </row>
    <row r="2" spans="1:2" x14ac:dyDescent="0.2">
      <c r="A2" t="s">
        <v>39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F1B8-55A5-4A5F-918B-2DB29BE89310}">
  <dimension ref="A1:B2"/>
  <sheetViews>
    <sheetView workbookViewId="0"/>
  </sheetViews>
  <sheetFormatPr baseColWidth="10" defaultRowHeight="15" x14ac:dyDescent="0.2"/>
  <sheetData>
    <row r="1" spans="1:2" x14ac:dyDescent="0.2">
      <c r="A1" t="s">
        <v>38</v>
      </c>
      <c r="B1">
        <v>0.40393929597796829</v>
      </c>
    </row>
    <row r="2" spans="1:2" x14ac:dyDescent="0.2">
      <c r="A2" t="s">
        <v>39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6ADB-4DB3-47E6-91F3-D225F2A5BBC4}">
  <dimension ref="A1:B2"/>
  <sheetViews>
    <sheetView workbookViewId="0"/>
  </sheetViews>
  <sheetFormatPr baseColWidth="10" defaultRowHeight="15" x14ac:dyDescent="0.2"/>
  <sheetData>
    <row r="1" spans="1:2" x14ac:dyDescent="0.2">
      <c r="A1" s="6" t="s">
        <v>40</v>
      </c>
      <c r="B1">
        <v>-0.32140275240669647</v>
      </c>
    </row>
    <row r="2" spans="1:2" x14ac:dyDescent="0.2">
      <c r="A2" s="6" t="s">
        <v>41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0E40-3EB4-408C-9A1C-6ABD424E30B1}">
  <dimension ref="A1:B2"/>
  <sheetViews>
    <sheetView workbookViewId="0"/>
  </sheetViews>
  <sheetFormatPr baseColWidth="10" defaultRowHeight="15" x14ac:dyDescent="0.2"/>
  <sheetData>
    <row r="1" spans="1:2" x14ac:dyDescent="0.2">
      <c r="A1" t="s">
        <v>38</v>
      </c>
      <c r="B1">
        <v>9.4001662488414239E-2</v>
      </c>
    </row>
    <row r="2" spans="1:2" x14ac:dyDescent="0.2">
      <c r="A2" t="s">
        <v>39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F7D3-D936-4212-9406-CAF3EF1965FF}">
  <dimension ref="A1:B2"/>
  <sheetViews>
    <sheetView workbookViewId="0"/>
  </sheetViews>
  <sheetFormatPr baseColWidth="10" defaultRowHeight="15" x14ac:dyDescent="0.2"/>
  <sheetData>
    <row r="1" spans="1:2" x14ac:dyDescent="0.2">
      <c r="A1" t="s">
        <v>38</v>
      </c>
      <c r="B1">
        <v>0.69951992097328186</v>
      </c>
    </row>
    <row r="2" spans="1:2" x14ac:dyDescent="0.2">
      <c r="A2" t="s">
        <v>39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39AC-6585-49E0-9433-3C4AAD082AB0}">
  <dimension ref="A1:B2"/>
  <sheetViews>
    <sheetView workbookViewId="0"/>
  </sheetViews>
  <sheetFormatPr baseColWidth="10" defaultRowHeight="15" x14ac:dyDescent="0.2"/>
  <sheetData>
    <row r="1" spans="1:2" x14ac:dyDescent="0.2">
      <c r="A1" t="s">
        <v>38</v>
      </c>
      <c r="B1">
        <v>0.58574533178012789</v>
      </c>
    </row>
    <row r="2" spans="1:2" x14ac:dyDescent="0.2">
      <c r="A2" t="s">
        <v>39</v>
      </c>
      <c r="B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9B58-8E94-4828-B241-A34476E1AE15}">
  <sheetPr codeName="Hoja2"/>
  <dimension ref="A1:BG689"/>
  <sheetViews>
    <sheetView topLeftCell="A55" workbookViewId="0">
      <selection activeCell="AO29" sqref="AO1:AO1048576"/>
    </sheetView>
  </sheetViews>
  <sheetFormatPr baseColWidth="10" defaultRowHeight="15" x14ac:dyDescent="0.2"/>
  <cols>
    <col min="1" max="1" width="12.83203125" style="1" bestFit="1" customWidth="1"/>
    <col min="2" max="2" width="13" customWidth="1"/>
    <col min="3" max="8" width="10.5" customWidth="1"/>
    <col min="9" max="9" width="18.1640625" style="1" customWidth="1"/>
    <col min="10" max="10" width="10.5" customWidth="1"/>
    <col min="13" max="13" width="14" customWidth="1"/>
    <col min="14" max="14" width="13.1640625" style="1" customWidth="1"/>
    <col min="15" max="15" width="12.6640625" style="1" bestFit="1" customWidth="1"/>
    <col min="16" max="16" width="16.83203125" style="1" bestFit="1" customWidth="1"/>
    <col min="23" max="23" width="13.5" customWidth="1"/>
    <col min="41" max="41" width="10.83203125" style="108"/>
    <col min="54" max="58" width="10.83203125" style="17"/>
  </cols>
  <sheetData>
    <row r="1" spans="1:59" x14ac:dyDescent="0.2">
      <c r="A1" s="32" t="s">
        <v>70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3" t="s">
        <v>36</v>
      </c>
      <c r="M1" t="s">
        <v>150</v>
      </c>
      <c r="S1" t="s">
        <v>151</v>
      </c>
      <c r="Y1" s="19" t="s">
        <v>152</v>
      </c>
      <c r="AF1" s="19" t="s">
        <v>153</v>
      </c>
      <c r="AM1" s="19" t="s">
        <v>154</v>
      </c>
      <c r="AR1" s="19" t="s">
        <v>155</v>
      </c>
      <c r="AW1" s="19" t="s">
        <v>157</v>
      </c>
      <c r="BB1" s="24" t="s">
        <v>158</v>
      </c>
    </row>
    <row r="2" spans="1:59" ht="16" x14ac:dyDescent="0.2">
      <c r="A2" s="1" t="s">
        <v>6</v>
      </c>
      <c r="B2" s="86" t="s">
        <v>21</v>
      </c>
      <c r="C2" s="86"/>
      <c r="D2" s="86"/>
      <c r="E2" s="86"/>
      <c r="F2" s="86"/>
      <c r="G2" s="86"/>
      <c r="H2" s="86"/>
      <c r="J2" t="s">
        <v>22</v>
      </c>
      <c r="M2" t="s">
        <v>6</v>
      </c>
      <c r="N2" s="1" t="s">
        <v>21</v>
      </c>
      <c r="O2" s="1" t="s">
        <v>21</v>
      </c>
      <c r="P2" s="1" t="s">
        <v>21</v>
      </c>
      <c r="S2" s="20" t="s">
        <v>6</v>
      </c>
      <c r="T2" s="20" t="s">
        <v>21</v>
      </c>
      <c r="U2" s="20" t="s">
        <v>21</v>
      </c>
      <c r="V2" s="20" t="s">
        <v>21</v>
      </c>
      <c r="Y2" s="20" t="s">
        <v>6</v>
      </c>
      <c r="Z2" s="20" t="s">
        <v>21</v>
      </c>
      <c r="AA2" s="20" t="s">
        <v>21</v>
      </c>
      <c r="AB2" s="20" t="s">
        <v>21</v>
      </c>
      <c r="AF2" s="20" t="s">
        <v>6</v>
      </c>
      <c r="AG2" s="20" t="s">
        <v>21</v>
      </c>
      <c r="AH2" s="20" t="s">
        <v>21</v>
      </c>
      <c r="AI2" s="20" t="s">
        <v>21</v>
      </c>
      <c r="AJ2" s="20"/>
      <c r="AM2" s="20" t="s">
        <v>21</v>
      </c>
      <c r="AN2" s="20" t="s">
        <v>21</v>
      </c>
      <c r="AO2" s="109" t="s">
        <v>21</v>
      </c>
      <c r="AR2" s="20" t="s">
        <v>21</v>
      </c>
      <c r="AS2" s="20" t="s">
        <v>21</v>
      </c>
      <c r="AT2" s="20" t="s">
        <v>21</v>
      </c>
      <c r="AU2" s="20"/>
      <c r="AW2" s="20" t="s">
        <v>21</v>
      </c>
      <c r="AX2" s="20" t="s">
        <v>21</v>
      </c>
      <c r="AY2" s="20" t="s">
        <v>21</v>
      </c>
      <c r="BB2" s="23" t="s">
        <v>6</v>
      </c>
      <c r="BC2" s="23"/>
      <c r="BD2" s="23"/>
      <c r="BE2" s="23"/>
      <c r="BF2" s="22"/>
      <c r="BG2" s="20"/>
    </row>
    <row r="3" spans="1:59" ht="16" x14ac:dyDescent="0.2">
      <c r="A3" s="1" t="s">
        <v>4</v>
      </c>
      <c r="B3" s="1">
        <f>Q3</f>
        <v>0.83299999999999985</v>
      </c>
      <c r="C3" s="1">
        <f>W3</f>
        <v>0.78833333333333344</v>
      </c>
      <c r="D3" s="1">
        <f>AC3</f>
        <v>0.73733333333333329</v>
      </c>
      <c r="E3" s="1">
        <f>AJ3</f>
        <v>1.3096666666666665</v>
      </c>
      <c r="F3" s="1">
        <f>AP3</f>
        <v>1.1613333333333333</v>
      </c>
      <c r="G3" s="1">
        <f>AU3</f>
        <v>1.3096666666666665</v>
      </c>
      <c r="H3" s="1">
        <f>AZ3</f>
        <v>1.0426666666666666</v>
      </c>
      <c r="I3" s="35">
        <f>ROUND(AVERAGE(B3:H3),4)</f>
        <v>1.026</v>
      </c>
      <c r="J3" t="str">
        <f>_xlfn.CONCAT($J$2,I3," ")</f>
        <v xml:space="preserve">&amp; 1,026 </v>
      </c>
      <c r="M3" t="s">
        <v>4</v>
      </c>
      <c r="N3" s="1">
        <v>0.32</v>
      </c>
      <c r="O3" s="1">
        <v>0.80300000000000005</v>
      </c>
      <c r="P3" s="1">
        <v>1.3759999999999999</v>
      </c>
      <c r="Q3" s="1">
        <f>AVERAGE(N3:P3)</f>
        <v>0.83299999999999985</v>
      </c>
      <c r="R3" s="1"/>
      <c r="S3" s="20" t="s">
        <v>4</v>
      </c>
      <c r="T3" s="20">
        <v>0.31900000000000001</v>
      </c>
      <c r="U3" s="20">
        <v>0.753</v>
      </c>
      <c r="V3" s="20">
        <v>1.2929999999999999</v>
      </c>
      <c r="W3" s="3">
        <f>AVERAGE(T3:V3)</f>
        <v>0.78833333333333344</v>
      </c>
      <c r="Y3" s="20" t="s">
        <v>4</v>
      </c>
      <c r="Z3" s="20">
        <v>0.32400000000000001</v>
      </c>
      <c r="AA3" s="20">
        <v>0.72099999999999997</v>
      </c>
      <c r="AB3" s="20">
        <v>1.167</v>
      </c>
      <c r="AC3">
        <f>AVERAGE(Z3:AB3)</f>
        <v>0.73733333333333329</v>
      </c>
      <c r="AF3" s="20" t="s">
        <v>4</v>
      </c>
      <c r="AG3" s="20">
        <v>2.1789999999999998</v>
      </c>
      <c r="AH3" s="20">
        <v>0.33100000000000002</v>
      </c>
      <c r="AI3" s="20">
        <v>1.419</v>
      </c>
      <c r="AJ3">
        <f>AVERAGE(AG3:AI3)</f>
        <v>1.3096666666666665</v>
      </c>
      <c r="AM3" s="20">
        <v>1.536</v>
      </c>
      <c r="AN3" s="20">
        <v>0.55100000000000005</v>
      </c>
      <c r="AO3" s="109">
        <v>1.397</v>
      </c>
      <c r="AP3">
        <f>AVERAGE(AM3:AO3)</f>
        <v>1.1613333333333333</v>
      </c>
      <c r="AR3" s="20">
        <v>2.1789999999999998</v>
      </c>
      <c r="AS3" s="20">
        <v>0.33100000000000002</v>
      </c>
      <c r="AT3" s="20">
        <v>1.419</v>
      </c>
      <c r="AU3" s="20">
        <f>AVERAGE(AR3:AT3)</f>
        <v>1.3096666666666665</v>
      </c>
      <c r="AW3" s="20">
        <v>2.2320000000000002</v>
      </c>
      <c r="AX3" s="20">
        <v>0.20799999999999999</v>
      </c>
      <c r="AY3" s="20">
        <v>0.68799999999999994</v>
      </c>
      <c r="AZ3">
        <f t="shared" ref="AZ3:AZ34" si="0">AVERAGE(AW3:AY3)</f>
        <v>1.0426666666666666</v>
      </c>
      <c r="BB3" s="23" t="s">
        <v>4</v>
      </c>
      <c r="BC3" s="23"/>
      <c r="BD3" s="23"/>
      <c r="BE3" s="23"/>
      <c r="BF3" s="22"/>
      <c r="BG3" s="20"/>
    </row>
    <row r="4" spans="1:59" ht="16" x14ac:dyDescent="0.2">
      <c r="A4" s="1" t="s">
        <v>3</v>
      </c>
      <c r="B4" s="1">
        <f t="shared" ref="B4:B7" si="1">Q4</f>
        <v>0.77400001386801331</v>
      </c>
      <c r="C4" s="1">
        <f t="shared" ref="C4:C7" si="2">W4</f>
        <v>0.72999998666666654</v>
      </c>
      <c r="D4" s="1">
        <f t="shared" ref="D4:D7" si="3">AC4</f>
        <v>0.67766668000000008</v>
      </c>
      <c r="E4" s="1">
        <f t="shared" ref="E4:E67" si="4">AJ4</f>
        <v>1.20233334</v>
      </c>
      <c r="F4" s="1">
        <f t="shared" ref="F4:F67" si="5">AP4</f>
        <v>1.0303333300000002</v>
      </c>
      <c r="G4" s="1">
        <f t="shared" ref="G4:G67" si="6">AU4</f>
        <v>1.20233334</v>
      </c>
      <c r="H4" s="1">
        <f t="shared" ref="H4:H67" si="7">AZ4</f>
        <v>0.94000000333333344</v>
      </c>
      <c r="I4" s="35">
        <f>ROUND(AVERAGE(B4:H4),4)</f>
        <v>0.93669999999999998</v>
      </c>
      <c r="J4" t="str">
        <f>_xlfn.CONCAT($J$2,I4," ")</f>
        <v xml:space="preserve">&amp; 0,9367 </v>
      </c>
      <c r="M4" t="s">
        <v>3</v>
      </c>
      <c r="N4" s="1">
        <v>0.17200000584125499</v>
      </c>
      <c r="O4" s="1">
        <v>0.79199999570846502</v>
      </c>
      <c r="P4" s="1">
        <v>1.35800004005432</v>
      </c>
      <c r="Q4" s="1">
        <f t="shared" ref="Q4:Q67" si="8">AVERAGE(N4:P4)</f>
        <v>0.77400001386801331</v>
      </c>
      <c r="S4" s="20" t="s">
        <v>3</v>
      </c>
      <c r="T4" s="20">
        <v>0.17200001000000001</v>
      </c>
      <c r="U4" s="20">
        <v>0.74099999999999999</v>
      </c>
      <c r="V4" s="20">
        <v>1.27699995</v>
      </c>
      <c r="W4" s="3">
        <f t="shared" ref="W4:W67" si="9">AVERAGE(T4:V4)</f>
        <v>0.72999998666666654</v>
      </c>
      <c r="Y4" s="20" t="s">
        <v>3</v>
      </c>
      <c r="Z4" s="20">
        <v>0.17100000000000001</v>
      </c>
      <c r="AA4" s="20">
        <v>0.70799999999999996</v>
      </c>
      <c r="AB4" s="20">
        <v>1.1540000399999999</v>
      </c>
      <c r="AC4">
        <f>AVERAGE(Z4:AB4)</f>
        <v>0.67766668000000008</v>
      </c>
      <c r="AF4" s="20" t="s">
        <v>3</v>
      </c>
      <c r="AG4" s="20">
        <v>1.93700004</v>
      </c>
      <c r="AH4" s="20">
        <v>0.29300000999999998</v>
      </c>
      <c r="AI4" s="20">
        <v>1.37699997</v>
      </c>
      <c r="AJ4">
        <f t="shared" ref="AJ4:AJ67" si="10">AVERAGE(AG4:AI4)</f>
        <v>1.20233334</v>
      </c>
      <c r="AM4" s="20">
        <v>1.36000001</v>
      </c>
      <c r="AN4" s="20">
        <v>0.47400001000000003</v>
      </c>
      <c r="AO4" s="109">
        <v>1.2569999700000001</v>
      </c>
      <c r="AP4">
        <f t="shared" ref="AP4:AP67" si="11">AVERAGE(AM4:AO4)</f>
        <v>1.0303333300000002</v>
      </c>
      <c r="AR4" s="20">
        <v>1.93700004</v>
      </c>
      <c r="AS4" s="20">
        <v>0.29300000999999998</v>
      </c>
      <c r="AT4" s="20">
        <v>1.37699997</v>
      </c>
      <c r="AU4" s="20">
        <f t="shared" ref="AU4:AU67" si="12">AVERAGE(AR4:AT4)</f>
        <v>1.20233334</v>
      </c>
      <c r="AW4" s="20">
        <v>1.98199999</v>
      </c>
      <c r="AX4" s="20">
        <v>0.16400000000000001</v>
      </c>
      <c r="AY4" s="20">
        <v>0.67400002000000003</v>
      </c>
      <c r="AZ4">
        <f t="shared" si="0"/>
        <v>0.94000000333333344</v>
      </c>
      <c r="BB4" s="23" t="s">
        <v>3</v>
      </c>
      <c r="BC4" s="23"/>
      <c r="BD4" s="23"/>
      <c r="BE4" s="23"/>
      <c r="BF4" s="22"/>
      <c r="BG4" s="20"/>
    </row>
    <row r="5" spans="1:59" ht="16" x14ac:dyDescent="0.2">
      <c r="A5" s="1" t="s">
        <v>2</v>
      </c>
      <c r="B5" s="1">
        <f t="shared" si="1"/>
        <v>20.895333766937245</v>
      </c>
      <c r="C5" s="1">
        <f t="shared" si="2"/>
        <v>19.705666203333333</v>
      </c>
      <c r="D5" s="1">
        <f t="shared" si="3"/>
        <v>18.264333406666665</v>
      </c>
      <c r="E5" s="1">
        <f t="shared" si="4"/>
        <v>33.927666363333337</v>
      </c>
      <c r="F5" s="1">
        <f t="shared" si="5"/>
        <v>28.856332766666668</v>
      </c>
      <c r="G5" s="1">
        <f t="shared" si="6"/>
        <v>33.927666363333337</v>
      </c>
      <c r="H5" s="1">
        <f t="shared" si="7"/>
        <v>26.195999483333335</v>
      </c>
      <c r="I5" s="35">
        <f>ROUND(AVERAGE(B5:H5),4)</f>
        <v>25.967600000000001</v>
      </c>
      <c r="J5" t="str">
        <f t="shared" ref="J5:J67" si="13">_xlfn.CONCAT($J$2,I5," ")</f>
        <v xml:space="preserve">&amp; 25,9676 </v>
      </c>
      <c r="M5" t="s">
        <v>2</v>
      </c>
      <c r="N5" s="1">
        <v>4.5599999427795401</v>
      </c>
      <c r="O5" s="1">
        <v>21.377000808715799</v>
      </c>
      <c r="P5" s="1">
        <v>36.749000549316399</v>
      </c>
      <c r="Q5" s="1">
        <f t="shared" si="8"/>
        <v>20.895333766937245</v>
      </c>
      <c r="S5" s="20" t="s">
        <v>2</v>
      </c>
      <c r="T5" s="20">
        <v>4.5760002100000001</v>
      </c>
      <c r="U5" s="20">
        <v>19.9759998</v>
      </c>
      <c r="V5" s="20">
        <v>34.564998600000003</v>
      </c>
      <c r="W5" s="3">
        <f t="shared" si="9"/>
        <v>19.705666203333333</v>
      </c>
      <c r="Y5" s="20" t="s">
        <v>2</v>
      </c>
      <c r="Z5" s="20">
        <v>4.5089998199999997</v>
      </c>
      <c r="AA5" s="20">
        <v>19.069000200000001</v>
      </c>
      <c r="AB5" s="20">
        <v>31.215000199999999</v>
      </c>
      <c r="AC5">
        <f t="shared" ref="AC5:AC68" si="14">AVERAGE(Z5:AB5)</f>
        <v>18.264333406666665</v>
      </c>
      <c r="AF5" s="20" t="s">
        <v>2</v>
      </c>
      <c r="AG5" s="20">
        <v>53.109001200000002</v>
      </c>
      <c r="AH5" s="20">
        <v>8.0319995899999999</v>
      </c>
      <c r="AI5" s="20">
        <v>40.641998299999997</v>
      </c>
      <c r="AJ5">
        <f t="shared" si="10"/>
        <v>33.927666363333337</v>
      </c>
      <c r="AM5" s="20">
        <v>36.9640007</v>
      </c>
      <c r="AN5" s="20">
        <v>13.045999500000001</v>
      </c>
      <c r="AO5" s="109">
        <v>36.558998099999997</v>
      </c>
      <c r="AP5">
        <f t="shared" si="11"/>
        <v>28.856332766666668</v>
      </c>
      <c r="AR5" s="20">
        <v>53.109001200000002</v>
      </c>
      <c r="AS5" s="20">
        <v>8.0319995899999999</v>
      </c>
      <c r="AT5" s="20">
        <v>40.641998299999997</v>
      </c>
      <c r="AU5" s="20">
        <f t="shared" si="12"/>
        <v>33.927666363333337</v>
      </c>
      <c r="AW5" s="20">
        <v>54.362999000000002</v>
      </c>
      <c r="AX5" s="20">
        <v>4.3559999500000002</v>
      </c>
      <c r="AY5" s="20">
        <v>19.868999500000001</v>
      </c>
      <c r="AZ5">
        <f t="shared" si="0"/>
        <v>26.195999483333335</v>
      </c>
      <c r="BB5" s="23" t="s">
        <v>2</v>
      </c>
      <c r="BC5" s="23"/>
      <c r="BD5" s="23"/>
      <c r="BE5" s="23"/>
      <c r="BF5" s="22"/>
      <c r="BG5" s="20"/>
    </row>
    <row r="6" spans="1:59" ht="16" x14ac:dyDescent="0.2">
      <c r="A6" s="1" t="s">
        <v>1</v>
      </c>
      <c r="B6" s="1">
        <f t="shared" si="1"/>
        <v>0.95970384279886867</v>
      </c>
      <c r="C6" s="1">
        <f t="shared" si="2"/>
        <v>0.96005728000000001</v>
      </c>
      <c r="D6" s="1">
        <f t="shared" si="3"/>
        <v>0.95984013666666668</v>
      </c>
      <c r="E6" s="1">
        <f t="shared" si="4"/>
        <v>0.94967578000000008</v>
      </c>
      <c r="F6" s="1">
        <f t="shared" si="5"/>
        <v>0.94602586666666666</v>
      </c>
      <c r="G6" s="1">
        <f t="shared" si="6"/>
        <v>0.94967578000000008</v>
      </c>
      <c r="H6" s="1">
        <f t="shared" si="7"/>
        <v>0.93103154333333327</v>
      </c>
      <c r="I6" s="35">
        <f>ROUND(AVERAGE(B6:H6),4)</f>
        <v>0.95089999999999997</v>
      </c>
      <c r="J6" t="str">
        <f t="shared" si="13"/>
        <v xml:space="preserve">&amp; 0,9509 </v>
      </c>
      <c r="M6" t="s">
        <v>1</v>
      </c>
      <c r="N6" s="1">
        <v>0.96896570920944203</v>
      </c>
      <c r="O6" s="1">
        <v>0.95617508888244596</v>
      </c>
      <c r="P6" s="1">
        <v>0.95397073030471802</v>
      </c>
      <c r="Q6" s="1">
        <f t="shared" si="8"/>
        <v>0.95970384279886867</v>
      </c>
      <c r="S6" s="20" t="s">
        <v>1</v>
      </c>
      <c r="T6" s="20">
        <v>0.96929871999999995</v>
      </c>
      <c r="U6" s="20">
        <v>0.95674992000000003</v>
      </c>
      <c r="V6" s="20">
        <v>0.95412319999999995</v>
      </c>
      <c r="W6" s="3">
        <f t="shared" si="9"/>
        <v>0.96005728000000001</v>
      </c>
      <c r="Y6" s="20" t="s">
        <v>110</v>
      </c>
      <c r="Z6" s="20">
        <v>0.96798587000000003</v>
      </c>
      <c r="AA6" s="20">
        <v>0.95717697999999996</v>
      </c>
      <c r="AB6" s="20">
        <v>0.95435756000000005</v>
      </c>
      <c r="AC6">
        <f t="shared" si="14"/>
        <v>0.95984013666666668</v>
      </c>
      <c r="AF6" s="20" t="s">
        <v>1</v>
      </c>
      <c r="AG6" s="20">
        <v>0.94026529999999997</v>
      </c>
      <c r="AH6" s="20">
        <v>0.95446217</v>
      </c>
      <c r="AI6" s="20">
        <v>0.95429987000000005</v>
      </c>
      <c r="AJ6">
        <f t="shared" si="10"/>
        <v>0.94967578000000008</v>
      </c>
      <c r="AM6" s="20">
        <v>0.94325261999999999</v>
      </c>
      <c r="AN6" s="20">
        <v>0.94489431000000002</v>
      </c>
      <c r="AO6" s="109">
        <v>0.94993066999999998</v>
      </c>
      <c r="AP6">
        <f t="shared" si="11"/>
        <v>0.94602586666666666</v>
      </c>
      <c r="AR6" s="20">
        <v>0.94026529999999997</v>
      </c>
      <c r="AS6" s="20">
        <v>0.95446217</v>
      </c>
      <c r="AT6" s="20">
        <v>0.95429987000000005</v>
      </c>
      <c r="AU6" s="20">
        <f t="shared" si="12"/>
        <v>0.94967578000000008</v>
      </c>
      <c r="AW6" s="20">
        <v>0.93709235999999996</v>
      </c>
      <c r="AX6" s="20">
        <v>0.91669613000000005</v>
      </c>
      <c r="AY6" s="20">
        <v>0.93930614000000001</v>
      </c>
      <c r="AZ6">
        <f t="shared" si="0"/>
        <v>0.93103154333333327</v>
      </c>
      <c r="BB6" s="23" t="s">
        <v>1</v>
      </c>
      <c r="BC6" s="23"/>
      <c r="BD6" s="23"/>
      <c r="BE6" s="23"/>
      <c r="BF6" s="22"/>
      <c r="BG6" s="20"/>
    </row>
    <row r="7" spans="1:59" ht="16" x14ac:dyDescent="0.2">
      <c r="A7" s="1" t="s">
        <v>0</v>
      </c>
      <c r="B7" s="1">
        <f t="shared" si="1"/>
        <v>17.259333333333334</v>
      </c>
      <c r="C7" s="1">
        <f t="shared" si="2"/>
        <v>27.646333333333331</v>
      </c>
      <c r="D7" s="1">
        <f t="shared" si="3"/>
        <v>26.197666666666663</v>
      </c>
      <c r="E7" s="1">
        <f t="shared" si="4"/>
        <v>18.204000000000001</v>
      </c>
      <c r="F7" s="1">
        <f t="shared" si="5"/>
        <v>36.033000000000001</v>
      </c>
      <c r="G7" s="1">
        <f t="shared" si="6"/>
        <v>17.546000000000003</v>
      </c>
      <c r="H7" s="1">
        <f t="shared" si="7"/>
        <v>40.167666666666669</v>
      </c>
      <c r="I7" s="35">
        <f>ROUND(AVERAGE(B7:H7),4)</f>
        <v>26.150600000000001</v>
      </c>
      <c r="J7" t="str">
        <f t="shared" si="13"/>
        <v xml:space="preserve">&amp; 26,1506 </v>
      </c>
      <c r="M7" t="s">
        <v>0</v>
      </c>
      <c r="N7" s="1">
        <v>10.044</v>
      </c>
      <c r="O7" s="1">
        <v>19.266999999999999</v>
      </c>
      <c r="P7" s="1">
        <v>22.466999999999999</v>
      </c>
      <c r="Q7" s="1">
        <f t="shared" si="8"/>
        <v>17.259333333333334</v>
      </c>
      <c r="R7" s="1">
        <f>SUM(N7:P7)</f>
        <v>51.777999999999999</v>
      </c>
      <c r="S7" s="20" t="s">
        <v>0</v>
      </c>
      <c r="T7" s="20">
        <v>11.805999999999999</v>
      </c>
      <c r="U7" s="20">
        <v>35.756999999999998</v>
      </c>
      <c r="V7" s="20">
        <v>35.375999999999998</v>
      </c>
      <c r="W7" s="3">
        <f t="shared" si="9"/>
        <v>27.646333333333331</v>
      </c>
      <c r="X7">
        <f>SUM(T7:V7)</f>
        <v>82.938999999999993</v>
      </c>
      <c r="Y7" s="20" t="s">
        <v>0</v>
      </c>
      <c r="Z7" s="20">
        <v>12.72</v>
      </c>
      <c r="AA7" s="20">
        <v>23.649000000000001</v>
      </c>
      <c r="AB7" s="20">
        <v>42.223999999999997</v>
      </c>
      <c r="AC7">
        <f t="shared" si="14"/>
        <v>26.197666666666663</v>
      </c>
      <c r="AD7">
        <f>SUM(Z7:AB7)</f>
        <v>78.592999999999989</v>
      </c>
      <c r="AF7" s="20" t="s">
        <v>0</v>
      </c>
      <c r="AG7" s="20">
        <v>7.2110000000000003</v>
      </c>
      <c r="AH7" s="20">
        <v>19.367000000000001</v>
      </c>
      <c r="AI7" s="20">
        <v>28.033999999999999</v>
      </c>
      <c r="AJ7">
        <f t="shared" si="10"/>
        <v>18.204000000000001</v>
      </c>
      <c r="AM7" s="20">
        <v>34.981999999999999</v>
      </c>
      <c r="AN7" s="20">
        <v>30.352</v>
      </c>
      <c r="AO7" s="109">
        <v>42.765000000000001</v>
      </c>
      <c r="AP7">
        <f t="shared" si="11"/>
        <v>36.033000000000001</v>
      </c>
      <c r="AR7" s="20">
        <v>7.3639999999999999</v>
      </c>
      <c r="AS7" s="20">
        <v>17.584</v>
      </c>
      <c r="AT7" s="20">
        <v>27.69</v>
      </c>
      <c r="AU7" s="20">
        <f t="shared" si="12"/>
        <v>17.546000000000003</v>
      </c>
      <c r="AW7" s="20">
        <v>24.27</v>
      </c>
      <c r="AX7" s="20">
        <v>46.776000000000003</v>
      </c>
      <c r="AY7" s="20">
        <v>49.457000000000001</v>
      </c>
      <c r="AZ7">
        <f t="shared" si="0"/>
        <v>40.167666666666669</v>
      </c>
      <c r="BB7" s="23" t="s">
        <v>0</v>
      </c>
      <c r="BC7" s="23"/>
      <c r="BD7" s="23"/>
      <c r="BE7" s="23"/>
      <c r="BF7" s="22"/>
      <c r="BG7" s="20"/>
    </row>
    <row r="8" spans="1:59" ht="16" x14ac:dyDescent="0.2">
      <c r="A8" s="1" t="s">
        <v>6</v>
      </c>
      <c r="B8" s="86" t="s">
        <v>20</v>
      </c>
      <c r="C8" s="86"/>
      <c r="D8" s="86"/>
      <c r="E8" s="86"/>
      <c r="F8" s="86"/>
      <c r="G8" s="86"/>
      <c r="H8" s="86"/>
      <c r="J8" t="str">
        <f t="shared" si="13"/>
        <v xml:space="preserve">&amp;  </v>
      </c>
      <c r="M8" t="s">
        <v>6</v>
      </c>
      <c r="N8" s="1" t="s">
        <v>20</v>
      </c>
      <c r="O8" s="1" t="s">
        <v>20</v>
      </c>
      <c r="P8" s="1" t="s">
        <v>20</v>
      </c>
      <c r="Q8" s="1" t="e">
        <f t="shared" si="8"/>
        <v>#DIV/0!</v>
      </c>
      <c r="S8" s="20" t="s">
        <v>6</v>
      </c>
      <c r="T8" s="20" t="s">
        <v>20</v>
      </c>
      <c r="U8" s="20" t="s">
        <v>20</v>
      </c>
      <c r="V8" s="20" t="s">
        <v>20</v>
      </c>
      <c r="W8" s="3"/>
      <c r="Y8" s="20" t="s">
        <v>6</v>
      </c>
      <c r="Z8" s="20" t="s">
        <v>20</v>
      </c>
      <c r="AA8" s="20" t="s">
        <v>20</v>
      </c>
      <c r="AB8" s="20" t="s">
        <v>20</v>
      </c>
      <c r="AC8" t="e">
        <f t="shared" si="14"/>
        <v>#DIV/0!</v>
      </c>
      <c r="AF8" s="20" t="s">
        <v>6</v>
      </c>
      <c r="AG8" s="20" t="s">
        <v>20</v>
      </c>
      <c r="AH8" s="20" t="s">
        <v>20</v>
      </c>
      <c r="AI8" s="20" t="s">
        <v>20</v>
      </c>
      <c r="AJ8" t="e">
        <f t="shared" si="10"/>
        <v>#DIV/0!</v>
      </c>
      <c r="AM8" s="20" t="s">
        <v>20</v>
      </c>
      <c r="AN8" s="20" t="s">
        <v>20</v>
      </c>
      <c r="AO8" s="109" t="s">
        <v>20</v>
      </c>
      <c r="AP8" t="e">
        <f t="shared" si="11"/>
        <v>#DIV/0!</v>
      </c>
      <c r="AR8" s="20" t="s">
        <v>20</v>
      </c>
      <c r="AS8" s="20" t="s">
        <v>20</v>
      </c>
      <c r="AT8" s="20" t="s">
        <v>20</v>
      </c>
      <c r="AU8" s="20" t="e">
        <f t="shared" si="12"/>
        <v>#DIV/0!</v>
      </c>
      <c r="AW8" s="20" t="s">
        <v>20</v>
      </c>
      <c r="AX8" s="20" t="s">
        <v>20</v>
      </c>
      <c r="AY8" s="20" t="s">
        <v>20</v>
      </c>
      <c r="AZ8" t="e">
        <f t="shared" si="0"/>
        <v>#DIV/0!</v>
      </c>
      <c r="BB8" s="23" t="s">
        <v>6</v>
      </c>
      <c r="BC8" s="23"/>
      <c r="BD8" s="23"/>
      <c r="BE8" s="23"/>
      <c r="BF8" s="22"/>
      <c r="BG8" s="20"/>
    </row>
    <row r="9" spans="1:59" ht="16" x14ac:dyDescent="0.2">
      <c r="A9" s="1" t="s">
        <v>4</v>
      </c>
      <c r="B9" s="1">
        <f>Q9</f>
        <v>0.503</v>
      </c>
      <c r="C9" s="1">
        <f>W9</f>
        <v>0.41</v>
      </c>
      <c r="D9" s="1">
        <f>AC9</f>
        <v>0.315</v>
      </c>
      <c r="E9" s="1">
        <f t="shared" si="4"/>
        <v>1.8253333333333333</v>
      </c>
      <c r="F9" s="1">
        <f t="shared" si="5"/>
        <v>1.22</v>
      </c>
      <c r="G9" s="1">
        <f t="shared" si="6"/>
        <v>1.8253333333333333</v>
      </c>
      <c r="H9" s="1">
        <f t="shared" si="7"/>
        <v>1.8819999999999999</v>
      </c>
      <c r="I9" s="35">
        <f>ROUND(AVERAGE(B9:H9),4)</f>
        <v>1.1400999999999999</v>
      </c>
      <c r="J9" t="str">
        <f t="shared" si="13"/>
        <v xml:space="preserve">&amp; 1,1401 </v>
      </c>
      <c r="M9" t="s">
        <v>4</v>
      </c>
      <c r="N9" s="1">
        <v>0.30399999999999999</v>
      </c>
      <c r="O9" s="1">
        <v>0.4</v>
      </c>
      <c r="P9" s="1">
        <v>0.80500000000000005</v>
      </c>
      <c r="Q9" s="1">
        <f t="shared" si="8"/>
        <v>0.503</v>
      </c>
      <c r="S9" s="20" t="s">
        <v>4</v>
      </c>
      <c r="T9" s="20">
        <v>0.30399999999999999</v>
      </c>
      <c r="U9" s="20">
        <v>0.46700000000000003</v>
      </c>
      <c r="V9" s="20">
        <v>0.45900000000000002</v>
      </c>
      <c r="W9" s="3">
        <f t="shared" si="9"/>
        <v>0.41</v>
      </c>
      <c r="Y9" s="20" t="s">
        <v>4</v>
      </c>
      <c r="Z9" s="20">
        <v>0.30399999999999999</v>
      </c>
      <c r="AA9" s="20">
        <v>0.376</v>
      </c>
      <c r="AB9" s="20">
        <v>0.26500000000000001</v>
      </c>
      <c r="AC9">
        <f t="shared" si="14"/>
        <v>0.315</v>
      </c>
      <c r="AF9" s="20" t="s">
        <v>4</v>
      </c>
      <c r="AG9" s="20">
        <v>1.3959999999999999</v>
      </c>
      <c r="AH9" s="20">
        <v>1.1439999999999999</v>
      </c>
      <c r="AI9" s="20">
        <v>2.9359999999999999</v>
      </c>
      <c r="AJ9">
        <f t="shared" si="10"/>
        <v>1.8253333333333333</v>
      </c>
      <c r="AM9" s="20">
        <v>0.53200000000000003</v>
      </c>
      <c r="AN9" s="20">
        <v>1.2350000000000001</v>
      </c>
      <c r="AO9" s="109">
        <v>1.893</v>
      </c>
      <c r="AP9">
        <f t="shared" si="11"/>
        <v>1.22</v>
      </c>
      <c r="AR9" s="20">
        <v>1.3959999999999999</v>
      </c>
      <c r="AS9" s="20">
        <v>1.1439999999999999</v>
      </c>
      <c r="AT9" s="20">
        <v>2.9359999999999999</v>
      </c>
      <c r="AU9" s="20">
        <f t="shared" si="12"/>
        <v>1.8253333333333333</v>
      </c>
      <c r="AW9" s="20">
        <v>1.46</v>
      </c>
      <c r="AX9" s="20">
        <v>1.579</v>
      </c>
      <c r="AY9" s="20">
        <v>2.6070000000000002</v>
      </c>
      <c r="AZ9">
        <f t="shared" si="0"/>
        <v>1.8819999999999999</v>
      </c>
      <c r="BB9" s="23" t="s">
        <v>4</v>
      </c>
      <c r="BC9" s="23"/>
      <c r="BD9" s="23"/>
      <c r="BE9" s="23"/>
      <c r="BF9" s="22"/>
      <c r="BG9" s="20"/>
    </row>
    <row r="10" spans="1:59" ht="16" x14ac:dyDescent="0.2">
      <c r="A10" s="1" t="s">
        <v>3</v>
      </c>
      <c r="B10" s="1">
        <f t="shared" ref="B10:B13" si="15">Q10</f>
        <v>0.45399999121824824</v>
      </c>
      <c r="C10" s="1">
        <f t="shared" ref="C10:C13" si="16">W10</f>
        <v>0.36600000333333332</v>
      </c>
      <c r="D10" s="1">
        <f t="shared" ref="D10:D13" si="17">AC10</f>
        <v>0.26199999666666668</v>
      </c>
      <c r="E10" s="1">
        <f t="shared" si="4"/>
        <v>1.7026666800000001</v>
      </c>
      <c r="F10" s="1">
        <f t="shared" si="5"/>
        <v>1.1203333133333333</v>
      </c>
      <c r="G10" s="1">
        <f t="shared" si="6"/>
        <v>1.7026666800000001</v>
      </c>
      <c r="H10" s="1">
        <f t="shared" si="7"/>
        <v>1.7493333033333334</v>
      </c>
      <c r="I10" s="35">
        <f>ROUND(AVERAGE(B10:H10),4)</f>
        <v>1.0509999999999999</v>
      </c>
      <c r="J10" t="str">
        <f t="shared" si="13"/>
        <v xml:space="preserve">&amp; 1,051 </v>
      </c>
      <c r="M10" t="s">
        <v>3</v>
      </c>
      <c r="N10" s="1">
        <v>0.20299999415874401</v>
      </c>
      <c r="O10" s="1">
        <v>0.36100000143051098</v>
      </c>
      <c r="P10" s="1">
        <v>0.79799997806548995</v>
      </c>
      <c r="Q10" s="1">
        <f t="shared" si="8"/>
        <v>0.45399999121824824</v>
      </c>
      <c r="S10" s="20" t="s">
        <v>3</v>
      </c>
      <c r="T10" s="20">
        <v>0.20900001000000001</v>
      </c>
      <c r="U10" s="20">
        <v>0.43900001</v>
      </c>
      <c r="V10" s="20">
        <v>0.44999999000000002</v>
      </c>
      <c r="W10" s="3">
        <f t="shared" si="9"/>
        <v>0.36600000333333332</v>
      </c>
      <c r="Y10" s="20" t="s">
        <v>3</v>
      </c>
      <c r="Z10" s="20">
        <v>0.20599999999999999</v>
      </c>
      <c r="AA10" s="20">
        <v>0.33199999000000002</v>
      </c>
      <c r="AB10" s="20">
        <v>0.248</v>
      </c>
      <c r="AC10">
        <f t="shared" si="14"/>
        <v>0.26199999666666668</v>
      </c>
      <c r="AF10" s="20" t="s">
        <v>3</v>
      </c>
      <c r="AG10" s="20">
        <v>1.25600004</v>
      </c>
      <c r="AH10" s="20">
        <v>1.04299998</v>
      </c>
      <c r="AI10" s="20">
        <v>2.80900002</v>
      </c>
      <c r="AJ10">
        <f t="shared" si="10"/>
        <v>1.7026666800000001</v>
      </c>
      <c r="AM10" s="20">
        <v>0.46200001000000002</v>
      </c>
      <c r="AN10" s="20">
        <v>1.09399998</v>
      </c>
      <c r="AO10" s="109">
        <v>1.80499995</v>
      </c>
      <c r="AP10">
        <f t="shared" si="11"/>
        <v>1.1203333133333333</v>
      </c>
      <c r="AR10" s="20">
        <v>1.25600004</v>
      </c>
      <c r="AS10" s="20">
        <v>1.04299998</v>
      </c>
      <c r="AT10" s="20">
        <v>2.80900002</v>
      </c>
      <c r="AU10" s="20">
        <f t="shared" si="12"/>
        <v>1.7026666800000001</v>
      </c>
      <c r="AW10" s="20">
        <v>1.31099999</v>
      </c>
      <c r="AX10" s="20">
        <v>1.43900001</v>
      </c>
      <c r="AY10" s="20">
        <v>2.4979999099999999</v>
      </c>
      <c r="AZ10">
        <f t="shared" si="0"/>
        <v>1.7493333033333334</v>
      </c>
      <c r="BB10" s="23" t="s">
        <v>3</v>
      </c>
      <c r="BC10" s="23"/>
      <c r="BD10" s="23"/>
      <c r="BE10" s="23"/>
      <c r="BF10" s="22"/>
      <c r="BG10" s="20"/>
    </row>
    <row r="11" spans="1:59" ht="16" x14ac:dyDescent="0.2">
      <c r="A11" s="1" t="s">
        <v>2</v>
      </c>
      <c r="B11" s="1">
        <f t="shared" si="15"/>
        <v>10.193000316619859</v>
      </c>
      <c r="C11" s="1">
        <f t="shared" si="16"/>
        <v>8.2339997300000007</v>
      </c>
      <c r="D11" s="1">
        <f t="shared" si="17"/>
        <v>5.9213333133333341</v>
      </c>
      <c r="E11" s="1">
        <f t="shared" si="4"/>
        <v>36.573666899999999</v>
      </c>
      <c r="F11" s="1">
        <f t="shared" si="5"/>
        <v>23.897666299999997</v>
      </c>
      <c r="G11" s="1">
        <f t="shared" si="6"/>
        <v>36.573666899999999</v>
      </c>
      <c r="H11" s="1">
        <f t="shared" si="7"/>
        <v>37.747000366666668</v>
      </c>
      <c r="I11" s="35">
        <f>ROUND(AVERAGE(B11:H11),4)</f>
        <v>22.734300000000001</v>
      </c>
      <c r="J11" t="str">
        <f t="shared" si="13"/>
        <v xml:space="preserve">&amp; 22,7343 </v>
      </c>
      <c r="M11" t="s">
        <v>2</v>
      </c>
      <c r="N11" s="1">
        <v>4.5960001945495597</v>
      </c>
      <c r="O11" s="1">
        <v>8.1920003890991193</v>
      </c>
      <c r="P11" s="1">
        <v>17.791000366210898</v>
      </c>
      <c r="Q11" s="1">
        <f t="shared" si="8"/>
        <v>10.193000316619859</v>
      </c>
      <c r="S11" s="20" t="s">
        <v>2</v>
      </c>
      <c r="T11" s="20">
        <v>4.7199997900000001</v>
      </c>
      <c r="U11" s="20">
        <v>9.9119997000000009</v>
      </c>
      <c r="V11" s="20">
        <v>10.0699997</v>
      </c>
      <c r="W11" s="3">
        <f t="shared" si="9"/>
        <v>8.2339997300000007</v>
      </c>
      <c r="Y11" s="20" t="s">
        <v>2</v>
      </c>
      <c r="Z11" s="20">
        <v>4.6659998900000001</v>
      </c>
      <c r="AA11" s="20">
        <v>7.5460000000000003</v>
      </c>
      <c r="AB11" s="20">
        <v>5.5520000500000002</v>
      </c>
      <c r="AC11">
        <f t="shared" si="14"/>
        <v>5.9213333133333341</v>
      </c>
      <c r="AF11" s="20" t="s">
        <v>2</v>
      </c>
      <c r="AG11" s="20">
        <v>27.8649998</v>
      </c>
      <c r="AH11" s="20">
        <v>23.135999699999999</v>
      </c>
      <c r="AI11" s="20">
        <v>58.720001199999999</v>
      </c>
      <c r="AJ11">
        <f t="shared" si="10"/>
        <v>36.573666899999999</v>
      </c>
      <c r="AM11" s="20">
        <v>10.4829998</v>
      </c>
      <c r="AN11" s="20">
        <v>23.506000499999999</v>
      </c>
      <c r="AO11" s="109">
        <v>37.703998599999998</v>
      </c>
      <c r="AP11">
        <f t="shared" si="11"/>
        <v>23.897666299999997</v>
      </c>
      <c r="AR11" s="20">
        <v>27.8649998</v>
      </c>
      <c r="AS11" s="20">
        <v>23.135999699999999</v>
      </c>
      <c r="AT11" s="20">
        <v>58.720001199999999</v>
      </c>
      <c r="AU11" s="20">
        <f t="shared" si="12"/>
        <v>36.573666899999999</v>
      </c>
      <c r="AW11" s="20">
        <v>29.0890007</v>
      </c>
      <c r="AX11" s="20">
        <v>31.944000200000001</v>
      </c>
      <c r="AY11" s="20">
        <v>52.208000200000001</v>
      </c>
      <c r="AZ11">
        <f t="shared" si="0"/>
        <v>37.747000366666668</v>
      </c>
      <c r="BB11" s="23" t="s">
        <v>2</v>
      </c>
      <c r="BC11" s="23"/>
      <c r="BD11" s="23"/>
      <c r="BE11" s="23"/>
      <c r="BF11" s="22"/>
      <c r="BG11" s="20"/>
    </row>
    <row r="12" spans="1:59" ht="16" x14ac:dyDescent="0.2">
      <c r="A12" s="1" t="s">
        <v>1</v>
      </c>
      <c r="B12" s="1">
        <f t="shared" si="15"/>
        <v>0.97366899251937811</v>
      </c>
      <c r="C12" s="1">
        <f t="shared" si="16"/>
        <v>0.98031826666666666</v>
      </c>
      <c r="D12" s="1">
        <f t="shared" si="17"/>
        <v>0.97672526333333332</v>
      </c>
      <c r="E12" s="1">
        <f t="shared" si="4"/>
        <v>0.94926073000000011</v>
      </c>
      <c r="F12" s="1">
        <f t="shared" si="5"/>
        <v>0.95078053333333334</v>
      </c>
      <c r="G12" s="1">
        <f t="shared" si="6"/>
        <v>0.94926073000000011</v>
      </c>
      <c r="H12" s="1">
        <f t="shared" si="7"/>
        <v>0.94897536333333343</v>
      </c>
      <c r="I12" s="35">
        <f>ROUND(AVERAGE(B12:H12),4)</f>
        <v>0.96130000000000004</v>
      </c>
      <c r="J12" t="str">
        <f t="shared" si="13"/>
        <v xml:space="preserve">&amp; 0,9613 </v>
      </c>
      <c r="M12" t="s">
        <v>1</v>
      </c>
      <c r="N12" s="1">
        <v>0.98292881250381403</v>
      </c>
      <c r="O12" s="1">
        <v>0.98198682069778398</v>
      </c>
      <c r="P12" s="1">
        <v>0.95609134435653598</v>
      </c>
      <c r="Q12" s="1">
        <f t="shared" si="8"/>
        <v>0.97366899251937811</v>
      </c>
      <c r="S12" s="20" t="s">
        <v>1</v>
      </c>
      <c r="T12" s="20">
        <v>0.98464894000000003</v>
      </c>
      <c r="U12" s="20">
        <v>0.97611170999999997</v>
      </c>
      <c r="V12" s="20">
        <v>0.98019414999999999</v>
      </c>
      <c r="W12" s="3">
        <f t="shared" si="9"/>
        <v>0.98031826666666666</v>
      </c>
      <c r="Y12" s="20" t="s">
        <v>110</v>
      </c>
      <c r="Z12" s="20">
        <v>0.98385555000000002</v>
      </c>
      <c r="AA12" s="20">
        <v>0.9924596</v>
      </c>
      <c r="AB12" s="20">
        <v>0.95386064000000004</v>
      </c>
      <c r="AC12">
        <f t="shared" si="14"/>
        <v>0.97672526333333332</v>
      </c>
      <c r="AF12" s="20" t="s">
        <v>1</v>
      </c>
      <c r="AG12" s="20">
        <v>0.94794071000000002</v>
      </c>
      <c r="AH12" s="20">
        <v>0.94829987999999998</v>
      </c>
      <c r="AI12" s="20">
        <v>0.95154159999999999</v>
      </c>
      <c r="AJ12">
        <f t="shared" si="10"/>
        <v>0.94926073000000011</v>
      </c>
      <c r="AM12" s="20">
        <v>0.95553571000000004</v>
      </c>
      <c r="AN12" s="20">
        <v>0.94635201000000002</v>
      </c>
      <c r="AO12" s="109">
        <v>0.95045387999999997</v>
      </c>
      <c r="AP12">
        <f t="shared" si="11"/>
        <v>0.95078053333333334</v>
      </c>
      <c r="AR12" s="20">
        <v>0.94794071000000002</v>
      </c>
      <c r="AS12" s="20">
        <v>0.94829987999999998</v>
      </c>
      <c r="AT12" s="20">
        <v>0.95154159999999999</v>
      </c>
      <c r="AU12" s="20">
        <f t="shared" si="12"/>
        <v>0.94926073000000011</v>
      </c>
      <c r="AW12" s="20">
        <v>0.94748789</v>
      </c>
      <c r="AX12" s="20">
        <v>0.94763750000000002</v>
      </c>
      <c r="AY12" s="20">
        <v>0.95180070000000006</v>
      </c>
      <c r="AZ12">
        <f t="shared" si="0"/>
        <v>0.94897536333333343</v>
      </c>
      <c r="BB12" s="23" t="s">
        <v>1</v>
      </c>
      <c r="BC12" s="23"/>
      <c r="BD12" s="23"/>
      <c r="BE12" s="23"/>
      <c r="BF12" s="22"/>
      <c r="BG12" s="20"/>
    </row>
    <row r="13" spans="1:59" ht="16" x14ac:dyDescent="0.2">
      <c r="A13" s="1" t="s">
        <v>0</v>
      </c>
      <c r="B13" s="1">
        <f t="shared" si="15"/>
        <v>15.740666666666664</v>
      </c>
      <c r="C13" s="1">
        <f t="shared" si="16"/>
        <v>22.113333333333333</v>
      </c>
      <c r="D13" s="1">
        <f t="shared" si="17"/>
        <v>22.134666666666664</v>
      </c>
      <c r="E13" s="1">
        <f t="shared" si="4"/>
        <v>21.863333333333333</v>
      </c>
      <c r="F13" s="1">
        <f t="shared" si="5"/>
        <v>28.088666666666665</v>
      </c>
      <c r="G13" s="1">
        <f t="shared" si="6"/>
        <v>21.830333333333332</v>
      </c>
      <c r="H13" s="1">
        <f t="shared" si="7"/>
        <v>37.635333333333335</v>
      </c>
      <c r="I13" s="35">
        <f>ROUND(AVERAGE(B13:H13),4)</f>
        <v>24.200900000000001</v>
      </c>
      <c r="J13" t="str">
        <f t="shared" si="13"/>
        <v xml:space="preserve">&amp; 24,2009 </v>
      </c>
      <c r="M13" t="s">
        <v>0</v>
      </c>
      <c r="N13" s="1">
        <v>7.5190000000000001</v>
      </c>
      <c r="O13" s="1">
        <v>18.478999999999999</v>
      </c>
      <c r="P13" s="1">
        <v>21.224</v>
      </c>
      <c r="Q13" s="1">
        <f t="shared" si="8"/>
        <v>15.740666666666664</v>
      </c>
      <c r="R13" s="1">
        <f>SUM(N13:P13)</f>
        <v>47.221999999999994</v>
      </c>
      <c r="S13" s="20" t="s">
        <v>0</v>
      </c>
      <c r="T13" s="20">
        <v>8.7530000000000001</v>
      </c>
      <c r="U13" s="20">
        <v>23.984999999999999</v>
      </c>
      <c r="V13" s="20">
        <v>33.601999999999997</v>
      </c>
      <c r="W13" s="3">
        <f t="shared" si="9"/>
        <v>22.113333333333333</v>
      </c>
      <c r="Y13" s="20" t="s">
        <v>0</v>
      </c>
      <c r="Z13" s="20">
        <v>8.64</v>
      </c>
      <c r="AA13" s="20">
        <v>22.574000000000002</v>
      </c>
      <c r="AB13" s="20">
        <v>35.19</v>
      </c>
      <c r="AC13">
        <f t="shared" si="14"/>
        <v>22.134666666666664</v>
      </c>
      <c r="AF13" s="20" t="s">
        <v>0</v>
      </c>
      <c r="AG13" s="20">
        <v>13.281000000000001</v>
      </c>
      <c r="AH13" s="20">
        <v>27.504999999999999</v>
      </c>
      <c r="AI13" s="20">
        <v>24.803999999999998</v>
      </c>
      <c r="AJ13">
        <f t="shared" si="10"/>
        <v>21.863333333333333</v>
      </c>
      <c r="AM13" s="20">
        <v>19.366</v>
      </c>
      <c r="AN13" s="20">
        <v>24.364999999999998</v>
      </c>
      <c r="AO13" s="109">
        <v>40.534999999999997</v>
      </c>
      <c r="AP13">
        <f t="shared" si="11"/>
        <v>28.088666666666665</v>
      </c>
      <c r="AR13" s="20">
        <v>9.18</v>
      </c>
      <c r="AS13" s="20">
        <v>26.187999999999999</v>
      </c>
      <c r="AT13" s="20">
        <v>30.123000000000001</v>
      </c>
      <c r="AU13" s="20">
        <f t="shared" si="12"/>
        <v>21.830333333333332</v>
      </c>
      <c r="AW13" s="20">
        <v>18.885999999999999</v>
      </c>
      <c r="AX13" s="20">
        <v>42.082000000000001</v>
      </c>
      <c r="AY13" s="20">
        <v>51.938000000000002</v>
      </c>
      <c r="AZ13">
        <f t="shared" si="0"/>
        <v>37.635333333333335</v>
      </c>
      <c r="BB13" s="23" t="s">
        <v>0</v>
      </c>
      <c r="BC13" s="23"/>
      <c r="BD13" s="23"/>
      <c r="BE13" s="23"/>
      <c r="BF13" s="22"/>
      <c r="BG13" s="20"/>
    </row>
    <row r="14" spans="1:59" ht="16" x14ac:dyDescent="0.2">
      <c r="A14" s="1" t="s">
        <v>6</v>
      </c>
      <c r="B14" s="86" t="s">
        <v>19</v>
      </c>
      <c r="C14" s="86"/>
      <c r="D14" s="86"/>
      <c r="E14" s="86"/>
      <c r="F14" s="86"/>
      <c r="G14" s="86"/>
      <c r="H14" s="86"/>
      <c r="J14" t="str">
        <f t="shared" si="13"/>
        <v xml:space="preserve">&amp;  </v>
      </c>
      <c r="M14" t="s">
        <v>6</v>
      </c>
      <c r="N14" s="1" t="s">
        <v>19</v>
      </c>
      <c r="O14" s="1" t="s">
        <v>19</v>
      </c>
      <c r="P14" s="1" t="s">
        <v>19</v>
      </c>
      <c r="Q14" s="1" t="e">
        <f t="shared" si="8"/>
        <v>#DIV/0!</v>
      </c>
      <c r="S14" s="20" t="s">
        <v>6</v>
      </c>
      <c r="T14" s="20" t="s">
        <v>19</v>
      </c>
      <c r="U14" s="20" t="s">
        <v>19</v>
      </c>
      <c r="V14" s="20" t="s">
        <v>19</v>
      </c>
      <c r="W14" s="3"/>
      <c r="Y14" s="20" t="s">
        <v>6</v>
      </c>
      <c r="Z14" s="20" t="s">
        <v>19</v>
      </c>
      <c r="AA14" s="20" t="s">
        <v>19</v>
      </c>
      <c r="AB14" s="20" t="s">
        <v>19</v>
      </c>
      <c r="AC14" t="e">
        <f t="shared" si="14"/>
        <v>#DIV/0!</v>
      </c>
      <c r="AF14" s="20" t="s">
        <v>6</v>
      </c>
      <c r="AG14" s="20" t="s">
        <v>19</v>
      </c>
      <c r="AH14" s="20" t="s">
        <v>19</v>
      </c>
      <c r="AI14" s="20" t="s">
        <v>19</v>
      </c>
      <c r="AJ14" t="e">
        <f t="shared" si="10"/>
        <v>#DIV/0!</v>
      </c>
      <c r="AM14" s="20" t="s">
        <v>19</v>
      </c>
      <c r="AN14" s="20" t="s">
        <v>19</v>
      </c>
      <c r="AO14" s="109" t="s">
        <v>19</v>
      </c>
      <c r="AP14" t="e">
        <f t="shared" si="11"/>
        <v>#DIV/0!</v>
      </c>
      <c r="AR14" s="20" t="s">
        <v>19</v>
      </c>
      <c r="AS14" s="20" t="s">
        <v>19</v>
      </c>
      <c r="AT14" s="20" t="s">
        <v>19</v>
      </c>
      <c r="AU14" s="20" t="e">
        <f t="shared" si="12"/>
        <v>#DIV/0!</v>
      </c>
      <c r="AW14" s="20" t="s">
        <v>19</v>
      </c>
      <c r="AX14" s="20" t="s">
        <v>19</v>
      </c>
      <c r="AY14" s="20" t="s">
        <v>19</v>
      </c>
      <c r="AZ14" t="e">
        <f t="shared" si="0"/>
        <v>#DIV/0!</v>
      </c>
      <c r="BB14" s="23" t="s">
        <v>6</v>
      </c>
      <c r="BC14" s="23"/>
      <c r="BD14" s="23"/>
      <c r="BE14" s="23"/>
      <c r="BF14" s="22"/>
      <c r="BG14" s="20"/>
    </row>
    <row r="15" spans="1:59" ht="16" x14ac:dyDescent="0.2">
      <c r="A15" s="1" t="s">
        <v>4</v>
      </c>
      <c r="B15" s="1">
        <f>Q15</f>
        <v>0.29299999999999998</v>
      </c>
      <c r="C15" s="1">
        <f>W15</f>
        <v>0.54033333333333333</v>
      </c>
      <c r="D15" s="1">
        <f>AC15</f>
        <v>2.3113333333333332</v>
      </c>
      <c r="E15" s="1">
        <f t="shared" si="4"/>
        <v>1.3413333333333333</v>
      </c>
      <c r="F15" s="1">
        <f t="shared" si="5"/>
        <v>4.6219999999999999</v>
      </c>
      <c r="G15" s="1">
        <f t="shared" si="6"/>
        <v>1.3413333333333333</v>
      </c>
      <c r="H15" s="1">
        <f t="shared" si="7"/>
        <v>1.1529999999999998</v>
      </c>
      <c r="I15" s="35">
        <f>ROUND(AVERAGE(B15:H15),4)</f>
        <v>1.6575</v>
      </c>
      <c r="J15" t="str">
        <f t="shared" si="13"/>
        <v xml:space="preserve">&amp; 1,6575 </v>
      </c>
      <c r="M15" t="s">
        <v>4</v>
      </c>
      <c r="N15" s="1">
        <v>0.14399999999999999</v>
      </c>
      <c r="O15" s="1">
        <v>0.35399999999999998</v>
      </c>
      <c r="P15" s="1">
        <v>0.38100000000000001</v>
      </c>
      <c r="Q15" s="1">
        <f t="shared" si="8"/>
        <v>0.29299999999999998</v>
      </c>
      <c r="S15" s="20" t="s">
        <v>4</v>
      </c>
      <c r="T15" s="20">
        <v>0.13900000000000001</v>
      </c>
      <c r="U15" s="20">
        <v>0.36299999999999999</v>
      </c>
      <c r="V15" s="20">
        <v>1.119</v>
      </c>
      <c r="W15" s="3">
        <f t="shared" si="9"/>
        <v>0.54033333333333333</v>
      </c>
      <c r="Y15" s="20" t="s">
        <v>4</v>
      </c>
      <c r="Z15" s="20">
        <v>0.16400000000000001</v>
      </c>
      <c r="AA15" s="20">
        <v>0.31</v>
      </c>
      <c r="AB15" s="20">
        <v>6.46</v>
      </c>
      <c r="AC15">
        <f t="shared" si="14"/>
        <v>2.3113333333333332</v>
      </c>
      <c r="AF15" s="20" t="s">
        <v>4</v>
      </c>
      <c r="AG15" s="20">
        <v>1.964</v>
      </c>
      <c r="AH15" s="20">
        <v>0.86499999999999999</v>
      </c>
      <c r="AI15" s="20">
        <v>1.1950000000000001</v>
      </c>
      <c r="AJ15">
        <f t="shared" si="10"/>
        <v>1.3413333333333333</v>
      </c>
      <c r="AM15" s="20">
        <v>2.851</v>
      </c>
      <c r="AN15" s="20">
        <v>2.1150000000000002</v>
      </c>
      <c r="AO15" s="109">
        <v>8.9</v>
      </c>
      <c r="AP15">
        <f t="shared" si="11"/>
        <v>4.6219999999999999</v>
      </c>
      <c r="AR15" s="20">
        <v>1.964</v>
      </c>
      <c r="AS15" s="20">
        <v>0.86499999999999999</v>
      </c>
      <c r="AT15" s="20">
        <v>1.1950000000000001</v>
      </c>
      <c r="AU15" s="20">
        <f t="shared" si="12"/>
        <v>1.3413333333333333</v>
      </c>
      <c r="AW15" s="20">
        <v>2.1429999999999998</v>
      </c>
      <c r="AX15" s="20">
        <v>0.17499999999999999</v>
      </c>
      <c r="AY15" s="20">
        <v>1.141</v>
      </c>
      <c r="AZ15">
        <f t="shared" si="0"/>
        <v>1.1529999999999998</v>
      </c>
      <c r="BB15" s="23" t="s">
        <v>4</v>
      </c>
      <c r="BC15" s="23"/>
      <c r="BD15" s="23"/>
      <c r="BE15" s="23"/>
      <c r="BF15" s="22"/>
      <c r="BG15" s="20"/>
    </row>
    <row r="16" spans="1:59" ht="16" x14ac:dyDescent="0.2">
      <c r="A16" s="1" t="s">
        <v>3</v>
      </c>
      <c r="B16" s="1">
        <f t="shared" ref="B16:B19" si="18">Q16</f>
        <v>0.26366667449474301</v>
      </c>
      <c r="C16" s="1">
        <f t="shared" ref="C16:C19" si="19">W16</f>
        <v>0.52400000000000002</v>
      </c>
      <c r="D16" s="1">
        <f t="shared" ref="D16:D19" si="20">AC16</f>
        <v>2.1863333966666665</v>
      </c>
      <c r="E16" s="1">
        <f t="shared" si="4"/>
        <v>1.1676666533333335</v>
      </c>
      <c r="F16" s="1">
        <f t="shared" si="5"/>
        <v>3.7989999866666664</v>
      </c>
      <c r="G16" s="1">
        <f t="shared" si="6"/>
        <v>1.1676666533333335</v>
      </c>
      <c r="H16" s="1">
        <f t="shared" si="7"/>
        <v>0.97533334333333332</v>
      </c>
      <c r="I16" s="35">
        <f>ROUND(AVERAGE(B16:H16),4)</f>
        <v>1.4404999999999999</v>
      </c>
      <c r="J16" t="str">
        <f t="shared" si="13"/>
        <v xml:space="preserve">&amp; 1,4405 </v>
      </c>
      <c r="M16" t="s">
        <v>3</v>
      </c>
      <c r="N16" s="1">
        <v>0.14200000464916199</v>
      </c>
      <c r="O16" s="1">
        <v>0.32100000977516102</v>
      </c>
      <c r="P16" s="1">
        <v>0.32800000905990601</v>
      </c>
      <c r="Q16" s="1">
        <f t="shared" si="8"/>
        <v>0.26366667449474301</v>
      </c>
      <c r="S16" s="20" t="s">
        <v>3</v>
      </c>
      <c r="T16" s="20">
        <v>0.13699998999999999</v>
      </c>
      <c r="U16" s="20">
        <v>0.35299998999999999</v>
      </c>
      <c r="V16" s="20">
        <v>1.08200002</v>
      </c>
      <c r="W16" s="3">
        <f t="shared" si="9"/>
        <v>0.52400000000000002</v>
      </c>
      <c r="Y16" s="20" t="s">
        <v>3</v>
      </c>
      <c r="Z16" s="20">
        <v>0.16200000000000001</v>
      </c>
      <c r="AA16" s="20">
        <v>0.30099999999999999</v>
      </c>
      <c r="AB16" s="20">
        <v>6.0960001899999998</v>
      </c>
      <c r="AC16">
        <f t="shared" si="14"/>
        <v>2.1863333966666665</v>
      </c>
      <c r="AF16" s="20" t="s">
        <v>3</v>
      </c>
      <c r="AG16" s="20">
        <v>1.65799999</v>
      </c>
      <c r="AH16" s="20">
        <v>0.81</v>
      </c>
      <c r="AI16" s="20">
        <v>1.0349999700000001</v>
      </c>
      <c r="AJ16">
        <f t="shared" si="10"/>
        <v>1.1676666533333335</v>
      </c>
      <c r="AM16" s="20">
        <v>2.4690001000000001</v>
      </c>
      <c r="AN16" s="20">
        <v>1.9259999999999999</v>
      </c>
      <c r="AO16" s="109">
        <v>7.0019998599999997</v>
      </c>
      <c r="AP16">
        <f t="shared" si="11"/>
        <v>3.7989999866666664</v>
      </c>
      <c r="AR16" s="20">
        <v>1.65799999</v>
      </c>
      <c r="AS16" s="20">
        <v>0.81</v>
      </c>
      <c r="AT16" s="20">
        <v>1.0349999700000001</v>
      </c>
      <c r="AU16" s="20">
        <f t="shared" si="12"/>
        <v>1.1676666533333335</v>
      </c>
      <c r="AW16" s="20">
        <v>1.81200004</v>
      </c>
      <c r="AX16" s="20">
        <v>0.15099999</v>
      </c>
      <c r="AY16" s="20">
        <v>0.96299999999999997</v>
      </c>
      <c r="AZ16">
        <f t="shared" si="0"/>
        <v>0.97533334333333332</v>
      </c>
      <c r="BB16" s="23" t="s">
        <v>3</v>
      </c>
      <c r="BC16" s="23"/>
      <c r="BD16" s="23"/>
      <c r="BE16" s="23"/>
      <c r="BF16" s="22"/>
      <c r="BG16" s="20"/>
    </row>
    <row r="17" spans="1:59" ht="16" x14ac:dyDescent="0.2">
      <c r="A17" s="1" t="s">
        <v>2</v>
      </c>
      <c r="B17" s="1">
        <f t="shared" si="18"/>
        <v>0.36100000639756497</v>
      </c>
      <c r="C17" s="1">
        <f t="shared" si="19"/>
        <v>0.71899998999999992</v>
      </c>
      <c r="D17" s="1">
        <f t="shared" si="20"/>
        <v>3.0126666166666669</v>
      </c>
      <c r="E17" s="1">
        <f t="shared" si="4"/>
        <v>1.6023333466666667</v>
      </c>
      <c r="F17" s="1">
        <f t="shared" si="5"/>
        <v>4.8316667066666668</v>
      </c>
      <c r="G17" s="1">
        <f t="shared" si="6"/>
        <v>1.6023333466666667</v>
      </c>
      <c r="H17" s="1">
        <f t="shared" si="7"/>
        <v>1.3360000400000001</v>
      </c>
      <c r="I17" s="35">
        <f>ROUND(AVERAGE(B17:H17),4)</f>
        <v>1.9236</v>
      </c>
      <c r="J17" t="str">
        <f t="shared" si="13"/>
        <v xml:space="preserve">&amp; 1,9236 </v>
      </c>
      <c r="M17" t="s">
        <v>2</v>
      </c>
      <c r="N17" s="1">
        <v>0.19099999964237199</v>
      </c>
      <c r="O17" s="1">
        <v>0.43900001049041698</v>
      </c>
      <c r="P17" s="1">
        <v>0.45300000905990601</v>
      </c>
      <c r="Q17" s="1">
        <f t="shared" si="8"/>
        <v>0.36100000639756497</v>
      </c>
      <c r="S17" s="20" t="s">
        <v>2</v>
      </c>
      <c r="T17" s="20">
        <v>0.183</v>
      </c>
      <c r="U17" s="20">
        <v>0.48199998999999999</v>
      </c>
      <c r="V17" s="20">
        <v>1.4919999799999999</v>
      </c>
      <c r="W17" s="3">
        <f t="shared" si="9"/>
        <v>0.71899998999999992</v>
      </c>
      <c r="Y17" s="20" t="s">
        <v>2</v>
      </c>
      <c r="Z17" s="20">
        <v>0.21699999</v>
      </c>
      <c r="AA17" s="20">
        <v>0.41100001000000003</v>
      </c>
      <c r="AB17" s="20">
        <v>8.4099998500000002</v>
      </c>
      <c r="AC17">
        <f t="shared" si="14"/>
        <v>3.0126666166666669</v>
      </c>
      <c r="AF17" s="20" t="s">
        <v>2</v>
      </c>
      <c r="AG17" s="20">
        <v>2.25600004</v>
      </c>
      <c r="AH17" s="20">
        <v>1.11600006</v>
      </c>
      <c r="AI17" s="20">
        <v>1.43499994</v>
      </c>
      <c r="AJ17">
        <f t="shared" si="10"/>
        <v>1.6023333466666667</v>
      </c>
      <c r="AM17" s="20">
        <v>3.3770000900000001</v>
      </c>
      <c r="AN17" s="20">
        <v>2.6649999599999998</v>
      </c>
      <c r="AO17" s="109">
        <v>8.4530000699999999</v>
      </c>
      <c r="AP17">
        <f t="shared" si="11"/>
        <v>4.8316667066666668</v>
      </c>
      <c r="AR17" s="20">
        <v>2.25600004</v>
      </c>
      <c r="AS17" s="20">
        <v>1.11600006</v>
      </c>
      <c r="AT17" s="20">
        <v>1.43499994</v>
      </c>
      <c r="AU17" s="20">
        <f t="shared" si="12"/>
        <v>1.6023333466666667</v>
      </c>
      <c r="AW17" s="20">
        <v>2.4660000800000001</v>
      </c>
      <c r="AX17" s="20">
        <v>0.20699999999999999</v>
      </c>
      <c r="AY17" s="20">
        <v>1.3350000399999999</v>
      </c>
      <c r="AZ17">
        <f t="shared" si="0"/>
        <v>1.3360000400000001</v>
      </c>
      <c r="BB17" s="23" t="s">
        <v>2</v>
      </c>
      <c r="BC17" s="23"/>
      <c r="BD17" s="23"/>
      <c r="BE17" s="23"/>
      <c r="BF17" s="22"/>
      <c r="BG17" s="20"/>
    </row>
    <row r="18" spans="1:59" ht="16" x14ac:dyDescent="0.2">
      <c r="A18" s="1" t="s">
        <v>1</v>
      </c>
      <c r="B18" s="1">
        <f t="shared" si="18"/>
        <v>0.94056461254755597</v>
      </c>
      <c r="C18" s="1">
        <f t="shared" si="19"/>
        <v>0.95449518999999994</v>
      </c>
      <c r="D18" s="1">
        <f t="shared" si="20"/>
        <v>0.95284918666666663</v>
      </c>
      <c r="E18" s="1">
        <f t="shared" si="4"/>
        <v>0.91005411000000003</v>
      </c>
      <c r="F18" s="1">
        <f t="shared" si="5"/>
        <v>0.94854495999999999</v>
      </c>
      <c r="G18" s="1">
        <f t="shared" si="6"/>
        <v>0.91005411000000003</v>
      </c>
      <c r="H18" s="1">
        <f t="shared" si="7"/>
        <v>0.94976039666666667</v>
      </c>
      <c r="I18" s="35">
        <f>ROUND(AVERAGE(B18:H18),4)</f>
        <v>0.93799999999999994</v>
      </c>
      <c r="J18" t="str">
        <f t="shared" si="13"/>
        <v xml:space="preserve">&amp; 0,938 </v>
      </c>
      <c r="M18" t="s">
        <v>1</v>
      </c>
      <c r="N18" s="1">
        <v>0.95568639039993197</v>
      </c>
      <c r="O18" s="1">
        <v>0.95582807064056396</v>
      </c>
      <c r="P18" s="1">
        <v>0.91017937660217196</v>
      </c>
      <c r="Q18" s="1">
        <f t="shared" si="8"/>
        <v>0.94056461254755597</v>
      </c>
      <c r="S18" s="20" t="s">
        <v>1</v>
      </c>
      <c r="T18" s="20">
        <v>0.95566982</v>
      </c>
      <c r="U18" s="20">
        <v>0.95432466000000005</v>
      </c>
      <c r="V18" s="20">
        <v>0.95349108999999999</v>
      </c>
      <c r="W18" s="3">
        <f t="shared" si="9"/>
        <v>0.95449518999999994</v>
      </c>
      <c r="Y18" s="20" t="s">
        <v>110</v>
      </c>
      <c r="Z18" s="20">
        <v>0.95582442999999995</v>
      </c>
      <c r="AA18" s="20">
        <v>0.95452577000000005</v>
      </c>
      <c r="AB18" s="20">
        <v>0.94819735999999999</v>
      </c>
      <c r="AC18">
        <f t="shared" si="14"/>
        <v>0.95284918666666663</v>
      </c>
      <c r="AF18" s="20" t="s">
        <v>1</v>
      </c>
      <c r="AG18" s="20">
        <v>0.95104069000000002</v>
      </c>
      <c r="AH18" s="20">
        <v>0.83040928999999997</v>
      </c>
      <c r="AI18" s="20">
        <v>0.94871234999999998</v>
      </c>
      <c r="AJ18">
        <f t="shared" si="10"/>
        <v>0.91005411000000003</v>
      </c>
      <c r="AM18" s="20">
        <v>0.95033151000000005</v>
      </c>
      <c r="AN18" s="20">
        <v>0.95140398000000004</v>
      </c>
      <c r="AO18" s="109">
        <v>0.94389939</v>
      </c>
      <c r="AP18">
        <f t="shared" si="11"/>
        <v>0.94854495999999999</v>
      </c>
      <c r="AR18" s="20">
        <v>0.95104069000000002</v>
      </c>
      <c r="AS18" s="20">
        <v>0.83040928999999997</v>
      </c>
      <c r="AT18" s="20">
        <v>0.94871234999999998</v>
      </c>
      <c r="AU18" s="20">
        <f t="shared" si="12"/>
        <v>0.91005411000000003</v>
      </c>
      <c r="AW18" s="20">
        <v>0.95042068000000002</v>
      </c>
      <c r="AX18" s="20">
        <v>0.95197743000000001</v>
      </c>
      <c r="AY18" s="20">
        <v>0.94688307999999999</v>
      </c>
      <c r="AZ18">
        <f t="shared" si="0"/>
        <v>0.94976039666666667</v>
      </c>
      <c r="BB18" s="23" t="s">
        <v>1</v>
      </c>
      <c r="BC18" s="23"/>
      <c r="BD18" s="23"/>
      <c r="BE18" s="23"/>
      <c r="BF18" s="22"/>
      <c r="BG18" s="20"/>
    </row>
    <row r="19" spans="1:59" ht="16" x14ac:dyDescent="0.2">
      <c r="A19" s="1" t="s">
        <v>0</v>
      </c>
      <c r="B19" s="1">
        <f t="shared" si="18"/>
        <v>16.175000000000001</v>
      </c>
      <c r="C19" s="1">
        <f t="shared" si="19"/>
        <v>22.217333333333329</v>
      </c>
      <c r="D19" s="1">
        <f t="shared" si="20"/>
        <v>22.288</v>
      </c>
      <c r="E19" s="1">
        <f t="shared" si="4"/>
        <v>21.88066666666667</v>
      </c>
      <c r="F19" s="1">
        <f t="shared" si="5"/>
        <v>29.971333333333334</v>
      </c>
      <c r="G19" s="1">
        <f t="shared" si="6"/>
        <v>19.038</v>
      </c>
      <c r="H19" s="1">
        <f t="shared" si="7"/>
        <v>33.112666666666662</v>
      </c>
      <c r="I19" s="35">
        <f>ROUND(AVERAGE(B19:H19),4)</f>
        <v>23.5261</v>
      </c>
      <c r="J19" t="str">
        <f t="shared" si="13"/>
        <v xml:space="preserve">&amp; 23,5261 </v>
      </c>
      <c r="M19" t="s">
        <v>0</v>
      </c>
      <c r="N19" s="1">
        <v>10.862</v>
      </c>
      <c r="O19" s="1">
        <v>14.89</v>
      </c>
      <c r="P19" s="1">
        <v>22.773</v>
      </c>
      <c r="Q19" s="1">
        <f t="shared" si="8"/>
        <v>16.175000000000001</v>
      </c>
      <c r="S19" s="20" t="s">
        <v>0</v>
      </c>
      <c r="T19" s="20">
        <v>11.215999999999999</v>
      </c>
      <c r="U19" s="20">
        <v>22.831</v>
      </c>
      <c r="V19" s="20">
        <v>32.604999999999997</v>
      </c>
      <c r="W19" s="3">
        <f t="shared" si="9"/>
        <v>22.217333333333329</v>
      </c>
      <c r="Y19" s="20" t="s">
        <v>0</v>
      </c>
      <c r="Z19" s="20">
        <v>9.5820000000000007</v>
      </c>
      <c r="AA19" s="20">
        <v>22.727</v>
      </c>
      <c r="AB19" s="20">
        <v>34.555</v>
      </c>
      <c r="AC19">
        <f t="shared" si="14"/>
        <v>22.288</v>
      </c>
      <c r="AF19" s="20" t="s">
        <v>0</v>
      </c>
      <c r="AG19" s="20">
        <v>19.254000000000001</v>
      </c>
      <c r="AH19" s="20">
        <v>18.89</v>
      </c>
      <c r="AI19" s="20">
        <v>27.498000000000001</v>
      </c>
      <c r="AJ19">
        <f t="shared" si="10"/>
        <v>21.88066666666667</v>
      </c>
      <c r="AM19" s="20">
        <v>15.961</v>
      </c>
      <c r="AN19" s="20">
        <v>30.675000000000001</v>
      </c>
      <c r="AO19" s="109">
        <v>43.277999999999999</v>
      </c>
      <c r="AP19">
        <f t="shared" si="11"/>
        <v>29.971333333333334</v>
      </c>
      <c r="AR19" s="20">
        <v>8.8230000000000004</v>
      </c>
      <c r="AS19" s="20">
        <v>22.195</v>
      </c>
      <c r="AT19" s="20">
        <v>26.096</v>
      </c>
      <c r="AU19" s="20">
        <f t="shared" si="12"/>
        <v>19.038</v>
      </c>
      <c r="AW19" s="20">
        <v>16.530999999999999</v>
      </c>
      <c r="AX19" s="20">
        <v>35.244</v>
      </c>
      <c r="AY19" s="20">
        <v>47.563000000000002</v>
      </c>
      <c r="AZ19">
        <f t="shared" si="0"/>
        <v>33.112666666666662</v>
      </c>
      <c r="BB19" s="23" t="s">
        <v>0</v>
      </c>
      <c r="BC19" s="23"/>
      <c r="BD19" s="23"/>
      <c r="BE19" s="23"/>
      <c r="BF19" s="22"/>
      <c r="BG19" s="20"/>
    </row>
    <row r="20" spans="1:59" ht="16" x14ac:dyDescent="0.2">
      <c r="A20" s="1" t="s">
        <v>6</v>
      </c>
      <c r="B20" s="86" t="s">
        <v>18</v>
      </c>
      <c r="C20" s="86"/>
      <c r="D20" s="86"/>
      <c r="E20" s="86"/>
      <c r="F20" s="86"/>
      <c r="G20" s="86"/>
      <c r="H20" s="86"/>
      <c r="J20" t="str">
        <f t="shared" si="13"/>
        <v xml:space="preserve">&amp;  </v>
      </c>
      <c r="M20" t="s">
        <v>6</v>
      </c>
      <c r="N20" s="1" t="s">
        <v>18</v>
      </c>
      <c r="O20" s="1" t="s">
        <v>18</v>
      </c>
      <c r="P20" s="1" t="s">
        <v>18</v>
      </c>
      <c r="Q20" s="1" t="e">
        <f t="shared" si="8"/>
        <v>#DIV/0!</v>
      </c>
      <c r="S20" s="20" t="s">
        <v>6</v>
      </c>
      <c r="T20" s="20" t="s">
        <v>18</v>
      </c>
      <c r="U20" s="20" t="s">
        <v>18</v>
      </c>
      <c r="V20" s="20" t="s">
        <v>18</v>
      </c>
      <c r="W20" s="3"/>
      <c r="Y20" s="20" t="s">
        <v>6</v>
      </c>
      <c r="Z20" s="20" t="s">
        <v>18</v>
      </c>
      <c r="AA20" s="20" t="s">
        <v>18</v>
      </c>
      <c r="AB20" s="20" t="s">
        <v>18</v>
      </c>
      <c r="AC20" t="e">
        <f t="shared" si="14"/>
        <v>#DIV/0!</v>
      </c>
      <c r="AF20" s="20" t="s">
        <v>6</v>
      </c>
      <c r="AG20" s="20" t="s">
        <v>18</v>
      </c>
      <c r="AH20" s="20" t="s">
        <v>18</v>
      </c>
      <c r="AI20" s="20" t="s">
        <v>18</v>
      </c>
      <c r="AJ20" t="e">
        <f t="shared" si="10"/>
        <v>#DIV/0!</v>
      </c>
      <c r="AM20" s="20" t="s">
        <v>18</v>
      </c>
      <c r="AN20" s="20" t="s">
        <v>18</v>
      </c>
      <c r="AO20" s="109" t="s">
        <v>18</v>
      </c>
      <c r="AP20" t="e">
        <f t="shared" si="11"/>
        <v>#DIV/0!</v>
      </c>
      <c r="AR20" s="20" t="s">
        <v>18</v>
      </c>
      <c r="AS20" s="20" t="s">
        <v>18</v>
      </c>
      <c r="AT20" s="20" t="s">
        <v>18</v>
      </c>
      <c r="AU20" s="20" t="e">
        <f t="shared" si="12"/>
        <v>#DIV/0!</v>
      </c>
      <c r="AW20" s="20" t="s">
        <v>18</v>
      </c>
      <c r="AX20" s="20" t="s">
        <v>18</v>
      </c>
      <c r="AY20" s="20" t="s">
        <v>18</v>
      </c>
      <c r="AZ20" t="e">
        <f t="shared" si="0"/>
        <v>#DIV/0!</v>
      </c>
      <c r="BB20" s="23" t="s">
        <v>6</v>
      </c>
      <c r="BC20" s="23"/>
      <c r="BD20" s="23"/>
      <c r="BE20" s="23"/>
      <c r="BF20" s="22"/>
      <c r="BG20" s="20"/>
    </row>
    <row r="21" spans="1:59" ht="16" x14ac:dyDescent="0.2">
      <c r="A21" s="1" t="s">
        <v>4</v>
      </c>
      <c r="B21" s="1">
        <f>Q21</f>
        <v>0.47166666666666668</v>
      </c>
      <c r="C21" s="1">
        <f>W21</f>
        <v>0.29866666666666669</v>
      </c>
      <c r="D21" s="1">
        <f>AC21</f>
        <v>0.255</v>
      </c>
      <c r="E21" s="1">
        <f t="shared" si="4"/>
        <v>1.1759999999999999</v>
      </c>
      <c r="F21" s="1">
        <f t="shared" si="5"/>
        <v>3.617666666666667</v>
      </c>
      <c r="G21" s="1">
        <f t="shared" si="6"/>
        <v>1.1759999999999999</v>
      </c>
      <c r="H21" s="1">
        <f t="shared" si="7"/>
        <v>1.9933333333333332</v>
      </c>
      <c r="I21" s="35">
        <f>ROUND(AVERAGE(B21:H21),4)</f>
        <v>1.284</v>
      </c>
      <c r="J21" t="str">
        <f t="shared" si="13"/>
        <v xml:space="preserve">&amp; 1,284 </v>
      </c>
      <c r="M21" t="s">
        <v>4</v>
      </c>
      <c r="N21" s="1">
        <v>0.24299999999999999</v>
      </c>
      <c r="O21" s="1">
        <v>0.35</v>
      </c>
      <c r="P21" s="1">
        <v>0.82199999999999995</v>
      </c>
      <c r="Q21" s="1">
        <f t="shared" si="8"/>
        <v>0.47166666666666668</v>
      </c>
      <c r="S21" s="20" t="s">
        <v>4</v>
      </c>
      <c r="T21" s="20">
        <v>0.26100000000000001</v>
      </c>
      <c r="U21" s="20">
        <v>0.182</v>
      </c>
      <c r="V21" s="20">
        <v>0.45300000000000001</v>
      </c>
      <c r="W21" s="3">
        <f t="shared" si="9"/>
        <v>0.29866666666666669</v>
      </c>
      <c r="Y21" s="20" t="s">
        <v>4</v>
      </c>
      <c r="Z21" s="20">
        <v>0.223</v>
      </c>
      <c r="AA21" s="20">
        <v>0.26300000000000001</v>
      </c>
      <c r="AB21" s="20">
        <v>0.27900000000000003</v>
      </c>
      <c r="AC21">
        <f t="shared" si="14"/>
        <v>0.255</v>
      </c>
      <c r="AF21" s="20" t="s">
        <v>4</v>
      </c>
      <c r="AG21" s="20">
        <v>0.77300000000000002</v>
      </c>
      <c r="AH21" s="20">
        <v>0.13500000000000001</v>
      </c>
      <c r="AI21" s="20">
        <v>2.62</v>
      </c>
      <c r="AJ21">
        <f t="shared" si="10"/>
        <v>1.1759999999999999</v>
      </c>
      <c r="AM21" s="20">
        <v>1.1830000000000001</v>
      </c>
      <c r="AN21" s="20">
        <v>3.8610000000000002</v>
      </c>
      <c r="AO21" s="109">
        <v>5.8090000000000002</v>
      </c>
      <c r="AP21">
        <f t="shared" si="11"/>
        <v>3.617666666666667</v>
      </c>
      <c r="AR21" s="20">
        <v>0.77300000000000002</v>
      </c>
      <c r="AS21" s="20">
        <v>0.13500000000000001</v>
      </c>
      <c r="AT21" s="20">
        <v>2.62</v>
      </c>
      <c r="AU21" s="20">
        <f t="shared" si="12"/>
        <v>1.1759999999999999</v>
      </c>
      <c r="AW21" s="20">
        <v>1.4239999999999999</v>
      </c>
      <c r="AX21" s="20">
        <v>0.70799999999999996</v>
      </c>
      <c r="AY21" s="20">
        <v>3.8479999999999999</v>
      </c>
      <c r="AZ21">
        <f t="shared" si="0"/>
        <v>1.9933333333333332</v>
      </c>
      <c r="BB21" s="23" t="s">
        <v>4</v>
      </c>
      <c r="BC21" s="23"/>
      <c r="BD21" s="23"/>
      <c r="BE21" s="23"/>
      <c r="BF21" s="22"/>
      <c r="BG21" s="20"/>
    </row>
    <row r="22" spans="1:59" ht="16" x14ac:dyDescent="0.2">
      <c r="A22" s="1" t="s">
        <v>3</v>
      </c>
      <c r="B22" s="1">
        <f t="shared" ref="B22:B25" si="21">Q22</f>
        <v>0.44166667262713072</v>
      </c>
      <c r="C22" s="1">
        <f t="shared" ref="C22:C25" si="22">W22</f>
        <v>0.27466666000000001</v>
      </c>
      <c r="D22" s="1">
        <f t="shared" ref="D22:D25" si="23">AC22</f>
        <v>0.23100000000000001</v>
      </c>
      <c r="E22" s="1">
        <f t="shared" si="4"/>
        <v>1.0726666866666665</v>
      </c>
      <c r="F22" s="1">
        <f t="shared" si="5"/>
        <v>3.1696667266666672</v>
      </c>
      <c r="G22" s="1">
        <f t="shared" si="6"/>
        <v>1.0726666866666665</v>
      </c>
      <c r="H22" s="1">
        <f t="shared" si="7"/>
        <v>1.8123333433333333</v>
      </c>
      <c r="I22" s="35">
        <f>ROUND(AVERAGE(B22:H22),4)</f>
        <v>1.1535</v>
      </c>
      <c r="J22" t="str">
        <f t="shared" si="13"/>
        <v xml:space="preserve">&amp; 1,1535 </v>
      </c>
      <c r="M22" t="s">
        <v>3</v>
      </c>
      <c r="N22" s="1">
        <v>0.240999996662139</v>
      </c>
      <c r="O22" s="1">
        <v>0.32199999690055803</v>
      </c>
      <c r="P22" s="1">
        <v>0.76200002431869496</v>
      </c>
      <c r="Q22" s="1">
        <f t="shared" si="8"/>
        <v>0.44166667262713072</v>
      </c>
      <c r="S22" s="20" t="s">
        <v>3</v>
      </c>
      <c r="T22" s="20">
        <v>0.25900000000000001</v>
      </c>
      <c r="U22" s="20">
        <v>0.15899999000000001</v>
      </c>
      <c r="V22" s="20">
        <v>0.40599998999999998</v>
      </c>
      <c r="W22" s="3">
        <f t="shared" si="9"/>
        <v>0.27466666000000001</v>
      </c>
      <c r="Y22" s="20" t="s">
        <v>3</v>
      </c>
      <c r="Z22" s="20">
        <v>0.221</v>
      </c>
      <c r="AA22" s="20">
        <v>0.23</v>
      </c>
      <c r="AB22" s="20">
        <v>0.24199999999999999</v>
      </c>
      <c r="AC22">
        <f t="shared" si="14"/>
        <v>0.23100000000000001</v>
      </c>
      <c r="AF22" s="20" t="s">
        <v>3</v>
      </c>
      <c r="AG22" s="20">
        <v>0.64399998999999997</v>
      </c>
      <c r="AH22" s="20">
        <v>0.121</v>
      </c>
      <c r="AI22" s="20">
        <v>2.4530000699999999</v>
      </c>
      <c r="AJ22">
        <f t="shared" si="10"/>
        <v>1.0726666866666665</v>
      </c>
      <c r="AM22" s="20">
        <v>1.0479999799999999</v>
      </c>
      <c r="AN22" s="20">
        <v>3.3650000100000002</v>
      </c>
      <c r="AO22" s="109">
        <v>5.0960001899999998</v>
      </c>
      <c r="AP22">
        <f t="shared" si="11"/>
        <v>3.1696667266666672</v>
      </c>
      <c r="AR22" s="20">
        <v>0.64399998999999997</v>
      </c>
      <c r="AS22" s="20">
        <v>0.121</v>
      </c>
      <c r="AT22" s="20">
        <v>2.4530000699999999</v>
      </c>
      <c r="AU22" s="20">
        <f t="shared" si="12"/>
        <v>1.0726666866666665</v>
      </c>
      <c r="AW22" s="20">
        <v>1.19799995</v>
      </c>
      <c r="AX22" s="20">
        <v>0.65799998999999998</v>
      </c>
      <c r="AY22" s="20">
        <v>3.5810000899999999</v>
      </c>
      <c r="AZ22">
        <f t="shared" si="0"/>
        <v>1.8123333433333333</v>
      </c>
      <c r="BB22" s="23" t="s">
        <v>3</v>
      </c>
      <c r="BC22" s="23"/>
      <c r="BD22" s="23"/>
      <c r="BE22" s="23"/>
      <c r="BF22" s="22"/>
      <c r="BG22" s="20"/>
    </row>
    <row r="23" spans="1:59" ht="16" x14ac:dyDescent="0.2">
      <c r="A23" s="1" t="s">
        <v>2</v>
      </c>
      <c r="B23" s="1">
        <f t="shared" si="21"/>
        <v>0.92533334096272435</v>
      </c>
      <c r="C23" s="1">
        <f t="shared" si="22"/>
        <v>0.57866666666666655</v>
      </c>
      <c r="D23" s="1">
        <f t="shared" si="23"/>
        <v>0.48766666666666669</v>
      </c>
      <c r="E23" s="1">
        <f t="shared" si="4"/>
        <v>2.2176666333333332</v>
      </c>
      <c r="F23" s="1">
        <f t="shared" si="5"/>
        <v>7.3983332233333341</v>
      </c>
      <c r="G23" s="1">
        <f t="shared" si="6"/>
        <v>2.2176666333333332</v>
      </c>
      <c r="H23" s="1">
        <f t="shared" si="7"/>
        <v>3.7513333566666667</v>
      </c>
      <c r="I23" s="35">
        <f>ROUND(AVERAGE(B23:H23),4)</f>
        <v>2.5110000000000001</v>
      </c>
      <c r="J23" t="str">
        <f t="shared" si="13"/>
        <v xml:space="preserve">&amp; 2,511 </v>
      </c>
      <c r="M23" t="s">
        <v>2</v>
      </c>
      <c r="N23" s="1">
        <v>0.52300000190734797</v>
      </c>
      <c r="O23" s="1">
        <v>0.67599999904632502</v>
      </c>
      <c r="P23" s="1">
        <v>1.5770000219345</v>
      </c>
      <c r="Q23" s="1">
        <f t="shared" si="8"/>
        <v>0.92533334096272435</v>
      </c>
      <c r="S23" s="20" t="s">
        <v>2</v>
      </c>
      <c r="T23" s="20">
        <v>0.56199997999999995</v>
      </c>
      <c r="U23" s="20">
        <v>0.33300000000000002</v>
      </c>
      <c r="V23" s="20">
        <v>0.84100001999999996</v>
      </c>
      <c r="W23" s="3">
        <f t="shared" si="9"/>
        <v>0.57866666666666655</v>
      </c>
      <c r="Y23" s="20" t="s">
        <v>2</v>
      </c>
      <c r="Z23" s="20">
        <v>0.47899999999999998</v>
      </c>
      <c r="AA23" s="20">
        <v>0.48399999999999999</v>
      </c>
      <c r="AB23" s="20">
        <v>0.5</v>
      </c>
      <c r="AC23">
        <f t="shared" si="14"/>
        <v>0.48766666666666669</v>
      </c>
      <c r="AF23" s="20" t="s">
        <v>2</v>
      </c>
      <c r="AG23" s="20">
        <v>1.3609999399999999</v>
      </c>
      <c r="AH23" s="20">
        <v>0.252</v>
      </c>
      <c r="AI23" s="20">
        <v>5.0399999600000003</v>
      </c>
      <c r="AJ23">
        <f t="shared" si="10"/>
        <v>2.2176666333333332</v>
      </c>
      <c r="AM23" s="20">
        <v>2.1989998800000001</v>
      </c>
      <c r="AN23" s="20">
        <v>6.9330000900000002</v>
      </c>
      <c r="AO23" s="109">
        <v>13.062999700000001</v>
      </c>
      <c r="AP23">
        <f t="shared" si="11"/>
        <v>7.3983332233333341</v>
      </c>
      <c r="AR23" s="20">
        <v>1.3609999399999999</v>
      </c>
      <c r="AS23" s="20">
        <v>0.252</v>
      </c>
      <c r="AT23" s="20">
        <v>5.0399999600000003</v>
      </c>
      <c r="AU23" s="20">
        <f t="shared" si="12"/>
        <v>2.2176666333333332</v>
      </c>
      <c r="AW23" s="20">
        <v>2.5320000600000001</v>
      </c>
      <c r="AX23" s="20">
        <v>1.36600006</v>
      </c>
      <c r="AY23" s="20">
        <v>7.3559999500000002</v>
      </c>
      <c r="AZ23">
        <f t="shared" si="0"/>
        <v>3.7513333566666667</v>
      </c>
      <c r="BB23" s="23" t="s">
        <v>2</v>
      </c>
      <c r="BC23" s="23"/>
      <c r="BD23" s="23"/>
      <c r="BE23" s="23"/>
      <c r="BF23" s="22"/>
      <c r="BG23" s="20"/>
    </row>
    <row r="24" spans="1:59" ht="16" x14ac:dyDescent="0.2">
      <c r="A24" s="1" t="s">
        <v>1</v>
      </c>
      <c r="B24" s="1">
        <f t="shared" si="21"/>
        <v>0.95515984296798662</v>
      </c>
      <c r="C24" s="1">
        <f t="shared" si="22"/>
        <v>0.94455743000000003</v>
      </c>
      <c r="D24" s="1">
        <f t="shared" si="23"/>
        <v>0.92061300999999995</v>
      </c>
      <c r="E24" s="1">
        <f t="shared" si="4"/>
        <v>0.95090067666666667</v>
      </c>
      <c r="F24" s="1">
        <f t="shared" si="5"/>
        <v>0.94272659333333342</v>
      </c>
      <c r="G24" s="1">
        <f t="shared" si="6"/>
        <v>0.95090067666666667</v>
      </c>
      <c r="H24" s="1">
        <f t="shared" si="7"/>
        <v>0.91086451000000002</v>
      </c>
      <c r="I24" s="35">
        <f>ROUND(AVERAGE(B24:H24),4)</f>
        <v>0.93940000000000001</v>
      </c>
      <c r="J24" t="str">
        <f t="shared" si="13"/>
        <v xml:space="preserve">&amp; 0,9394 </v>
      </c>
      <c r="M24" t="s">
        <v>1</v>
      </c>
      <c r="N24" s="1">
        <v>0.95488244295120195</v>
      </c>
      <c r="O24" s="1">
        <v>0.96974647045135498</v>
      </c>
      <c r="P24" s="1">
        <v>0.94085061550140303</v>
      </c>
      <c r="Q24" s="1">
        <f t="shared" si="8"/>
        <v>0.95515984296798662</v>
      </c>
      <c r="S24" s="20" t="s">
        <v>1</v>
      </c>
      <c r="T24" s="20">
        <v>0.95625227999999995</v>
      </c>
      <c r="U24" s="20">
        <v>0.95411091999999997</v>
      </c>
      <c r="V24" s="20">
        <v>0.92330909000000005</v>
      </c>
      <c r="W24" s="3">
        <f t="shared" si="9"/>
        <v>0.94455743000000003</v>
      </c>
      <c r="Y24" s="20" t="s">
        <v>110</v>
      </c>
      <c r="Z24" s="20">
        <v>0.95594369999999995</v>
      </c>
      <c r="AA24" s="20">
        <v>0.94561099999999998</v>
      </c>
      <c r="AB24" s="20">
        <v>0.86028433000000004</v>
      </c>
      <c r="AC24">
        <f t="shared" si="14"/>
        <v>0.92061300999999995</v>
      </c>
      <c r="AF24" s="20" t="s">
        <v>1</v>
      </c>
      <c r="AG24" s="20">
        <v>0.95488130999999998</v>
      </c>
      <c r="AH24" s="20">
        <v>0.95483077000000005</v>
      </c>
      <c r="AI24" s="20">
        <v>0.94298994999999997</v>
      </c>
      <c r="AJ24">
        <f t="shared" si="10"/>
        <v>0.95090067666666667</v>
      </c>
      <c r="AM24" s="20">
        <v>0.95487743999999997</v>
      </c>
      <c r="AN24" s="20">
        <v>0.93087089000000001</v>
      </c>
      <c r="AO24" s="109">
        <v>0.94243144999999995</v>
      </c>
      <c r="AP24">
        <f t="shared" si="11"/>
        <v>0.94272659333333342</v>
      </c>
      <c r="AR24" s="20">
        <v>0.95488130999999998</v>
      </c>
      <c r="AS24" s="20">
        <v>0.95483077000000005</v>
      </c>
      <c r="AT24" s="20">
        <v>0.94298994999999997</v>
      </c>
      <c r="AU24" s="20">
        <f t="shared" si="12"/>
        <v>0.95090067666666667</v>
      </c>
      <c r="AW24" s="20">
        <v>0.95304292000000002</v>
      </c>
      <c r="AX24" s="20">
        <v>0.83560513999999997</v>
      </c>
      <c r="AY24" s="20">
        <v>0.94394546999999995</v>
      </c>
      <c r="AZ24">
        <f t="shared" si="0"/>
        <v>0.91086451000000002</v>
      </c>
      <c r="BB24" s="23" t="s">
        <v>1</v>
      </c>
      <c r="BC24" s="23"/>
      <c r="BD24" s="23"/>
      <c r="BE24" s="23"/>
      <c r="BF24" s="22"/>
      <c r="BG24" s="20"/>
    </row>
    <row r="25" spans="1:59" ht="16" x14ac:dyDescent="0.2">
      <c r="A25" s="1" t="s">
        <v>0</v>
      </c>
      <c r="B25" s="1">
        <f t="shared" si="21"/>
        <v>17.859666666666666</v>
      </c>
      <c r="C25" s="1">
        <f t="shared" si="22"/>
        <v>24.859666666666669</v>
      </c>
      <c r="D25" s="1">
        <f t="shared" si="23"/>
        <v>26.772666666666666</v>
      </c>
      <c r="E25" s="1">
        <f t="shared" si="4"/>
        <v>18.442666666666668</v>
      </c>
      <c r="F25" s="1">
        <f t="shared" si="5"/>
        <v>30.703000000000003</v>
      </c>
      <c r="G25" s="1">
        <f t="shared" si="6"/>
        <v>17.864999999999998</v>
      </c>
      <c r="H25" s="1">
        <f t="shared" si="7"/>
        <v>33.354333333333336</v>
      </c>
      <c r="I25" s="35">
        <f>ROUND(AVERAGE(B25:H25),4)</f>
        <v>24.2653</v>
      </c>
      <c r="J25" t="str">
        <f t="shared" si="13"/>
        <v xml:space="preserve">&amp; 24,2653 </v>
      </c>
      <c r="M25" t="s">
        <v>0</v>
      </c>
      <c r="N25" s="1">
        <v>10.282999999999999</v>
      </c>
      <c r="O25" s="1">
        <v>20.638999999999999</v>
      </c>
      <c r="P25" s="1">
        <v>22.657</v>
      </c>
      <c r="Q25" s="1">
        <f t="shared" si="8"/>
        <v>17.859666666666666</v>
      </c>
      <c r="S25" s="20" t="s">
        <v>0</v>
      </c>
      <c r="T25" s="20">
        <v>13.792</v>
      </c>
      <c r="U25" s="20">
        <v>25.206</v>
      </c>
      <c r="V25" s="20">
        <v>35.581000000000003</v>
      </c>
      <c r="W25" s="3">
        <f t="shared" si="9"/>
        <v>24.859666666666669</v>
      </c>
      <c r="Y25" s="20" t="s">
        <v>0</v>
      </c>
      <c r="Z25" s="20">
        <v>19.202999999999999</v>
      </c>
      <c r="AA25" s="20">
        <v>25.422999999999998</v>
      </c>
      <c r="AB25" s="20">
        <v>35.692</v>
      </c>
      <c r="AC25">
        <f t="shared" si="14"/>
        <v>26.772666666666666</v>
      </c>
      <c r="AF25" s="20" t="s">
        <v>0</v>
      </c>
      <c r="AG25" s="20">
        <v>11.829000000000001</v>
      </c>
      <c r="AH25" s="20">
        <v>17.75</v>
      </c>
      <c r="AI25" s="20">
        <v>25.748999999999999</v>
      </c>
      <c r="AJ25">
        <f t="shared" si="10"/>
        <v>18.442666666666668</v>
      </c>
      <c r="AM25" s="20">
        <v>17.027000000000001</v>
      </c>
      <c r="AN25" s="20">
        <v>30.178000000000001</v>
      </c>
      <c r="AO25" s="109">
        <v>44.904000000000003</v>
      </c>
      <c r="AP25">
        <f t="shared" si="11"/>
        <v>30.703000000000003</v>
      </c>
      <c r="AR25" s="20">
        <v>10.257</v>
      </c>
      <c r="AS25" s="20">
        <v>19.940000000000001</v>
      </c>
      <c r="AT25" s="20">
        <v>23.398</v>
      </c>
      <c r="AU25" s="20">
        <f t="shared" si="12"/>
        <v>17.864999999999998</v>
      </c>
      <c r="AW25" s="20">
        <v>17.207999999999998</v>
      </c>
      <c r="AX25" s="20">
        <v>33.201000000000001</v>
      </c>
      <c r="AY25" s="20">
        <v>49.654000000000003</v>
      </c>
      <c r="AZ25">
        <f t="shared" si="0"/>
        <v>33.354333333333336</v>
      </c>
      <c r="BB25" s="23" t="s">
        <v>0</v>
      </c>
      <c r="BC25" s="23"/>
      <c r="BD25" s="23"/>
      <c r="BE25" s="23"/>
      <c r="BF25" s="22"/>
      <c r="BG25" s="20"/>
    </row>
    <row r="26" spans="1:59" ht="16" x14ac:dyDescent="0.2">
      <c r="A26" s="1" t="s">
        <v>6</v>
      </c>
      <c r="B26" s="86" t="s">
        <v>17</v>
      </c>
      <c r="C26" s="86"/>
      <c r="D26" s="86"/>
      <c r="E26" s="86"/>
      <c r="F26" s="86"/>
      <c r="G26" s="86"/>
      <c r="H26" s="86"/>
      <c r="M26" t="s">
        <v>6</v>
      </c>
      <c r="N26" s="1" t="s">
        <v>17</v>
      </c>
      <c r="O26" s="1" t="s">
        <v>17</v>
      </c>
      <c r="P26" s="1" t="s">
        <v>17</v>
      </c>
      <c r="Q26" s="1" t="e">
        <f t="shared" si="8"/>
        <v>#DIV/0!</v>
      </c>
      <c r="S26" s="20" t="s">
        <v>6</v>
      </c>
      <c r="T26" s="20" t="s">
        <v>17</v>
      </c>
      <c r="U26" s="20" t="s">
        <v>17</v>
      </c>
      <c r="V26" s="20" t="s">
        <v>17</v>
      </c>
      <c r="W26" s="3"/>
      <c r="Y26" s="20" t="s">
        <v>6</v>
      </c>
      <c r="Z26" s="20" t="s">
        <v>17</v>
      </c>
      <c r="AA26" s="20" t="s">
        <v>17</v>
      </c>
      <c r="AB26" s="20" t="s">
        <v>17</v>
      </c>
      <c r="AC26" t="e">
        <f t="shared" si="14"/>
        <v>#DIV/0!</v>
      </c>
      <c r="AF26" s="20" t="s">
        <v>6</v>
      </c>
      <c r="AG26" s="20" t="s">
        <v>17</v>
      </c>
      <c r="AH26" s="20" t="s">
        <v>17</v>
      </c>
      <c r="AI26" s="20" t="s">
        <v>17</v>
      </c>
      <c r="AJ26" t="e">
        <f t="shared" si="10"/>
        <v>#DIV/0!</v>
      </c>
      <c r="AM26" s="20" t="s">
        <v>17</v>
      </c>
      <c r="AN26" s="20" t="s">
        <v>17</v>
      </c>
      <c r="AO26" s="109" t="s">
        <v>17</v>
      </c>
      <c r="AP26" t="e">
        <f t="shared" si="11"/>
        <v>#DIV/0!</v>
      </c>
      <c r="AR26" s="20" t="s">
        <v>17</v>
      </c>
      <c r="AS26" s="20" t="s">
        <v>17</v>
      </c>
      <c r="AT26" s="20" t="s">
        <v>17</v>
      </c>
      <c r="AU26" s="20" t="e">
        <f t="shared" si="12"/>
        <v>#DIV/0!</v>
      </c>
      <c r="AW26" s="20" t="s">
        <v>17</v>
      </c>
      <c r="AX26" s="20" t="s">
        <v>17</v>
      </c>
      <c r="AY26" s="20" t="s">
        <v>17</v>
      </c>
      <c r="AZ26" t="e">
        <f t="shared" si="0"/>
        <v>#DIV/0!</v>
      </c>
      <c r="BB26" s="23" t="s">
        <v>6</v>
      </c>
      <c r="BC26" s="23"/>
      <c r="BD26" s="23"/>
      <c r="BE26" s="23"/>
      <c r="BF26" s="22"/>
      <c r="BG26" s="20"/>
    </row>
    <row r="27" spans="1:59" ht="16" x14ac:dyDescent="0.2">
      <c r="A27" s="1" t="s">
        <v>4</v>
      </c>
      <c r="B27" s="1">
        <f>Q27</f>
        <v>4281.2049999999999</v>
      </c>
      <c r="C27" s="1">
        <f>W27</f>
        <v>4044.6059999999998</v>
      </c>
      <c r="D27" s="1">
        <f>AC27</f>
        <v>4944.2273333333333</v>
      </c>
      <c r="E27" s="1">
        <f t="shared" si="4"/>
        <v>13176.495333333332</v>
      </c>
      <c r="F27" s="1">
        <f t="shared" si="5"/>
        <v>33308.082666666669</v>
      </c>
      <c r="G27" s="1">
        <f t="shared" si="6"/>
        <v>13176.495333333332</v>
      </c>
      <c r="H27" s="1">
        <f t="shared" si="7"/>
        <v>14003.622666666664</v>
      </c>
      <c r="I27" s="35">
        <f t="shared" ref="I27:I58" si="24">ROUND(AVERAGE(B27:H27),4)</f>
        <v>12419.247799999999</v>
      </c>
      <c r="J27" t="str">
        <f t="shared" si="13"/>
        <v xml:space="preserve">&amp; 12419,2478 </v>
      </c>
      <c r="M27" t="s">
        <v>4</v>
      </c>
      <c r="N27" s="1">
        <v>2163.69</v>
      </c>
      <c r="O27" s="1">
        <v>4350.07</v>
      </c>
      <c r="P27" s="1">
        <v>6329.8549999999996</v>
      </c>
      <c r="Q27" s="1">
        <f t="shared" si="8"/>
        <v>4281.2049999999999</v>
      </c>
      <c r="S27" s="20" t="s">
        <v>4</v>
      </c>
      <c r="T27" s="20">
        <v>2214.0349999999999</v>
      </c>
      <c r="U27" s="20">
        <v>3190.47</v>
      </c>
      <c r="V27" s="20">
        <v>6729.3130000000001</v>
      </c>
      <c r="W27" s="3">
        <f t="shared" si="9"/>
        <v>4044.6059999999998</v>
      </c>
      <c r="Y27" s="20" t="s">
        <v>4</v>
      </c>
      <c r="Z27" s="20">
        <v>2104.29</v>
      </c>
      <c r="AA27" s="20">
        <v>4335.62</v>
      </c>
      <c r="AB27" s="20">
        <v>8392.7720000000008</v>
      </c>
      <c r="AC27">
        <f t="shared" si="14"/>
        <v>4944.2273333333333</v>
      </c>
      <c r="AF27" s="20" t="s">
        <v>4</v>
      </c>
      <c r="AG27" s="20">
        <v>11027.62</v>
      </c>
      <c r="AH27" s="20">
        <v>13890.338</v>
      </c>
      <c r="AI27" s="20">
        <v>14611.528</v>
      </c>
      <c r="AJ27">
        <f t="shared" si="10"/>
        <v>13176.495333333332</v>
      </c>
      <c r="AM27" s="20">
        <v>14530.477000000001</v>
      </c>
      <c r="AN27" s="20">
        <v>5728.2969999999996</v>
      </c>
      <c r="AO27" s="109">
        <v>79665.474000000002</v>
      </c>
      <c r="AP27">
        <f t="shared" si="11"/>
        <v>33308.082666666669</v>
      </c>
      <c r="AR27" s="20">
        <v>11027.62</v>
      </c>
      <c r="AS27" s="20">
        <v>13890.338</v>
      </c>
      <c r="AT27" s="20">
        <v>14611.528</v>
      </c>
      <c r="AU27" s="20">
        <f t="shared" si="12"/>
        <v>13176.495333333332</v>
      </c>
      <c r="AW27" s="20">
        <v>11051.272999999999</v>
      </c>
      <c r="AX27" s="20">
        <v>15008.066999999999</v>
      </c>
      <c r="AY27" s="20">
        <v>15951.528</v>
      </c>
      <c r="AZ27">
        <f t="shared" si="0"/>
        <v>14003.622666666664</v>
      </c>
      <c r="BB27" s="23" t="s">
        <v>4</v>
      </c>
      <c r="BC27" s="23"/>
      <c r="BD27" s="23"/>
      <c r="BE27" s="23"/>
      <c r="BF27" s="22"/>
      <c r="BG27" s="20"/>
    </row>
    <row r="28" spans="1:59" ht="16" x14ac:dyDescent="0.2">
      <c r="A28" s="1" t="s">
        <v>3</v>
      </c>
      <c r="B28" s="1">
        <f t="shared" ref="B28:B31" si="25">Q28</f>
        <v>4162.579264322917</v>
      </c>
      <c r="C28" s="1">
        <f t="shared" ref="C28:C31" si="26">W28</f>
        <v>3932.1906733333331</v>
      </c>
      <c r="D28" s="1">
        <f t="shared" ref="D28:D31" si="27">AC28</f>
        <v>4806.7269699999997</v>
      </c>
      <c r="E28" s="1">
        <f t="shared" si="4"/>
        <v>12018.741843333331</v>
      </c>
      <c r="F28" s="1">
        <f t="shared" si="5"/>
        <v>30671.921870000002</v>
      </c>
      <c r="G28" s="1">
        <f t="shared" si="6"/>
        <v>12018.741843333331</v>
      </c>
      <c r="H28" s="1">
        <f t="shared" si="7"/>
        <v>12791.527356666666</v>
      </c>
      <c r="I28" s="35">
        <f t="shared" si="24"/>
        <v>11486.061400000001</v>
      </c>
      <c r="J28" t="str">
        <f t="shared" si="13"/>
        <v xml:space="preserve">&amp; 11486,0614 </v>
      </c>
      <c r="M28" t="s">
        <v>3</v>
      </c>
      <c r="N28" s="1">
        <v>2110.85791015625</v>
      </c>
      <c r="O28" s="1">
        <v>4233.85009765625</v>
      </c>
      <c r="P28" s="1">
        <v>6143.02978515625</v>
      </c>
      <c r="Q28" s="1">
        <f t="shared" si="8"/>
        <v>4162.579264322917</v>
      </c>
      <c r="S28" s="20" t="s">
        <v>3</v>
      </c>
      <c r="T28" s="20">
        <v>2159.9980500000001</v>
      </c>
      <c r="U28" s="20">
        <v>3105.4069800000002</v>
      </c>
      <c r="V28" s="20">
        <v>6531.1669899999997</v>
      </c>
      <c r="W28" s="3">
        <f t="shared" si="9"/>
        <v>3932.1906733333331</v>
      </c>
      <c r="Y28" s="20" t="s">
        <v>3</v>
      </c>
      <c r="Z28" s="20">
        <v>2052.8659699999998</v>
      </c>
      <c r="AA28" s="20">
        <v>4219.7529299999997</v>
      </c>
      <c r="AB28" s="20">
        <v>8147.5620099999996</v>
      </c>
      <c r="AC28">
        <f t="shared" si="14"/>
        <v>4806.7269699999997</v>
      </c>
      <c r="AF28" s="20" t="s">
        <v>3</v>
      </c>
      <c r="AG28" s="20">
        <v>9555.8652299999994</v>
      </c>
      <c r="AH28" s="20">
        <v>12791.574199999999</v>
      </c>
      <c r="AI28" s="20">
        <v>13708.786099999999</v>
      </c>
      <c r="AJ28">
        <f t="shared" si="10"/>
        <v>12018.741843333331</v>
      </c>
      <c r="AM28" s="20">
        <v>12618.8506</v>
      </c>
      <c r="AN28" s="20">
        <v>5246.21191</v>
      </c>
      <c r="AO28" s="109">
        <v>74150.703099999999</v>
      </c>
      <c r="AP28">
        <f t="shared" si="11"/>
        <v>30671.921870000002</v>
      </c>
      <c r="AR28" s="20">
        <v>9555.8652299999994</v>
      </c>
      <c r="AS28" s="20">
        <v>12791.574199999999</v>
      </c>
      <c r="AT28" s="20">
        <v>13708.786099999999</v>
      </c>
      <c r="AU28" s="20">
        <f t="shared" si="12"/>
        <v>12018.741843333331</v>
      </c>
      <c r="AW28" s="20">
        <v>9576.5927699999993</v>
      </c>
      <c r="AX28" s="20">
        <v>13824.141600000001</v>
      </c>
      <c r="AY28" s="20">
        <v>14973.8477</v>
      </c>
      <c r="AZ28">
        <f t="shared" si="0"/>
        <v>12791.527356666666</v>
      </c>
      <c r="BB28" s="23" t="s">
        <v>3</v>
      </c>
      <c r="BC28" s="23"/>
      <c r="BD28" s="23"/>
      <c r="BE28" s="23"/>
      <c r="BF28" s="22"/>
      <c r="BG28" s="20"/>
    </row>
    <row r="29" spans="1:59" ht="16" x14ac:dyDescent="0.2">
      <c r="A29" s="1" t="s">
        <v>2</v>
      </c>
      <c r="B29" s="1">
        <f t="shared" si="25"/>
        <v>16671746257.59375</v>
      </c>
      <c r="C29" s="1">
        <f t="shared" si="26"/>
        <v>17719739255.908001</v>
      </c>
      <c r="D29" s="1">
        <f t="shared" si="27"/>
        <v>22085299518.062668</v>
      </c>
      <c r="E29" s="1">
        <f t="shared" si="4"/>
        <v>24348362224.333332</v>
      </c>
      <c r="F29" s="1">
        <f t="shared" si="5"/>
        <v>5995021000000</v>
      </c>
      <c r="G29" s="1">
        <f t="shared" si="6"/>
        <v>24348362224.333332</v>
      </c>
      <c r="H29" s="1">
        <f t="shared" si="7"/>
        <v>26320170064.333332</v>
      </c>
      <c r="I29" s="35">
        <f t="shared" si="24"/>
        <v>875216382792.07996</v>
      </c>
      <c r="J29" t="str">
        <f t="shared" si="13"/>
        <v xml:space="preserve">&amp; 875216382792,08 </v>
      </c>
      <c r="M29" t="s">
        <v>2</v>
      </c>
      <c r="N29" s="1">
        <v>275076.53125</v>
      </c>
      <c r="O29" s="1">
        <v>2639856.25</v>
      </c>
      <c r="P29" s="1">
        <v>50012323840</v>
      </c>
      <c r="Q29" s="1">
        <f t="shared" si="8"/>
        <v>16671746257.59375</v>
      </c>
      <c r="S29" s="20" t="s">
        <v>2</v>
      </c>
      <c r="T29" s="20">
        <v>281510.84399999998</v>
      </c>
      <c r="U29" s="20">
        <v>1936256.88</v>
      </c>
      <c r="V29" s="20">
        <v>53157000000</v>
      </c>
      <c r="W29" s="3">
        <f t="shared" si="9"/>
        <v>17719739255.908001</v>
      </c>
      <c r="Y29" s="20" t="s">
        <v>2</v>
      </c>
      <c r="Z29" s="20">
        <v>267483.18800000002</v>
      </c>
      <c r="AA29" s="20">
        <v>2631071</v>
      </c>
      <c r="AB29" s="20">
        <v>66253000000</v>
      </c>
      <c r="AC29">
        <f t="shared" si="14"/>
        <v>22085299518.062668</v>
      </c>
      <c r="AF29" s="20" t="s">
        <v>2</v>
      </c>
      <c r="AG29" s="20">
        <v>4649219</v>
      </c>
      <c r="AH29" s="20">
        <v>73036000000</v>
      </c>
      <c r="AI29" s="20">
        <v>4437454</v>
      </c>
      <c r="AJ29">
        <f t="shared" si="10"/>
        <v>24348362224.333332</v>
      </c>
      <c r="AM29" s="20">
        <v>22586000000</v>
      </c>
      <c r="AN29" s="20">
        <v>10477000000</v>
      </c>
      <c r="AO29" s="109">
        <v>17952000000000</v>
      </c>
      <c r="AP29">
        <f t="shared" si="11"/>
        <v>5995021000000</v>
      </c>
      <c r="AR29" s="20">
        <v>4649219</v>
      </c>
      <c r="AS29" s="20">
        <v>73036000000</v>
      </c>
      <c r="AT29" s="20">
        <v>4437454</v>
      </c>
      <c r="AU29" s="20">
        <f t="shared" si="12"/>
        <v>24348362224.333332</v>
      </c>
      <c r="AW29" s="20">
        <v>4659201.5</v>
      </c>
      <c r="AX29" s="20">
        <v>78951000000</v>
      </c>
      <c r="AY29" s="20">
        <v>4850991.5</v>
      </c>
      <c r="AZ29">
        <f t="shared" si="0"/>
        <v>26320170064.333332</v>
      </c>
      <c r="BB29" s="23" t="s">
        <v>2</v>
      </c>
      <c r="BC29" s="23"/>
      <c r="BD29" s="23"/>
      <c r="BE29" s="23"/>
      <c r="BF29" s="22"/>
      <c r="BG29" s="20"/>
    </row>
    <row r="30" spans="1:59" ht="16" x14ac:dyDescent="0.2">
      <c r="A30" s="1" t="s">
        <v>1</v>
      </c>
      <c r="B30" s="1">
        <f t="shared" si="25"/>
        <v>0.96515238285064664</v>
      </c>
      <c r="C30" s="1">
        <f t="shared" si="26"/>
        <v>0.96563559666666665</v>
      </c>
      <c r="D30" s="1">
        <f t="shared" si="27"/>
        <v>0.96519181999999992</v>
      </c>
      <c r="E30" s="1">
        <f t="shared" si="4"/>
        <v>0.94749184666666653</v>
      </c>
      <c r="F30" s="1">
        <f t="shared" si="5"/>
        <v>0.94682810333333334</v>
      </c>
      <c r="G30" s="1">
        <f t="shared" si="6"/>
        <v>0.94749184666666653</v>
      </c>
      <c r="H30" s="1">
        <f t="shared" si="7"/>
        <v>0.94744934666666669</v>
      </c>
      <c r="I30" s="35">
        <f t="shared" si="24"/>
        <v>0.95499999999999996</v>
      </c>
      <c r="J30" t="str">
        <f t="shared" si="13"/>
        <v xml:space="preserve">&amp; 0,955 </v>
      </c>
      <c r="M30" t="s">
        <v>1</v>
      </c>
      <c r="N30" s="1">
        <v>0.98328053951263406</v>
      </c>
      <c r="O30" s="1">
        <v>0.95723557472229004</v>
      </c>
      <c r="P30" s="1">
        <v>0.95494103431701605</v>
      </c>
      <c r="Q30" s="1">
        <f t="shared" si="8"/>
        <v>0.96515238285064664</v>
      </c>
      <c r="S30" s="20" t="s">
        <v>1</v>
      </c>
      <c r="T30" s="20">
        <v>0.98261482</v>
      </c>
      <c r="U30" s="20">
        <v>0.95952718999999997</v>
      </c>
      <c r="V30" s="20">
        <v>0.95476477999999998</v>
      </c>
      <c r="W30" s="3">
        <f t="shared" si="9"/>
        <v>0.96563559666666665</v>
      </c>
      <c r="Y30" s="20" t="s">
        <v>110</v>
      </c>
      <c r="Z30" s="20">
        <v>0.98402745000000003</v>
      </c>
      <c r="AA30" s="20">
        <v>0.95724611999999998</v>
      </c>
      <c r="AB30" s="20">
        <v>0.95430188999999999</v>
      </c>
      <c r="AC30">
        <f t="shared" si="14"/>
        <v>0.96519181999999992</v>
      </c>
      <c r="AF30" s="20" t="s">
        <v>1</v>
      </c>
      <c r="AG30" s="20">
        <v>0.94202644000000002</v>
      </c>
      <c r="AH30" s="20">
        <v>0.94950736000000002</v>
      </c>
      <c r="AI30" s="20">
        <v>0.95094173999999998</v>
      </c>
      <c r="AJ30">
        <f t="shared" si="10"/>
        <v>0.94749184666666653</v>
      </c>
      <c r="AM30" s="20">
        <v>0.94200890999999998</v>
      </c>
      <c r="AN30" s="20">
        <v>0.95003682</v>
      </c>
      <c r="AO30" s="109">
        <v>0.94843858000000003</v>
      </c>
      <c r="AP30">
        <f t="shared" si="11"/>
        <v>0.94682810333333334</v>
      </c>
      <c r="AR30" s="20">
        <v>0.94202644000000002</v>
      </c>
      <c r="AS30" s="20">
        <v>0.94950736000000002</v>
      </c>
      <c r="AT30" s="20">
        <v>0.95094173999999998</v>
      </c>
      <c r="AU30" s="20">
        <f t="shared" si="12"/>
        <v>0.94749184666666653</v>
      </c>
      <c r="AW30" s="20">
        <v>0.94202638000000005</v>
      </c>
      <c r="AX30" s="20">
        <v>0.94947338000000003</v>
      </c>
      <c r="AY30" s="20">
        <v>0.95084827999999999</v>
      </c>
      <c r="AZ30">
        <f t="shared" si="0"/>
        <v>0.94744934666666669</v>
      </c>
      <c r="BB30" s="23" t="s">
        <v>1</v>
      </c>
      <c r="BC30" s="23"/>
      <c r="BD30" s="23"/>
      <c r="BE30" s="23"/>
      <c r="BF30" s="22"/>
      <c r="BG30" s="20"/>
    </row>
    <row r="31" spans="1:59" ht="16" x14ac:dyDescent="0.2">
      <c r="A31" s="1" t="s">
        <v>0</v>
      </c>
      <c r="B31" s="1">
        <f t="shared" si="25"/>
        <v>16.186000000000003</v>
      </c>
      <c r="C31" s="1">
        <f t="shared" si="26"/>
        <v>20.425000000000001</v>
      </c>
      <c r="D31" s="1">
        <f t="shared" si="27"/>
        <v>22.516000000000002</v>
      </c>
      <c r="E31" s="1">
        <f t="shared" si="4"/>
        <v>20.060666666666666</v>
      </c>
      <c r="F31" s="1">
        <f t="shared" si="5"/>
        <v>29.567333333333334</v>
      </c>
      <c r="G31" s="1">
        <f t="shared" si="6"/>
        <v>19.272333333333336</v>
      </c>
      <c r="H31" s="1">
        <f t="shared" si="7"/>
        <v>36.387666666666668</v>
      </c>
      <c r="I31" s="35">
        <f t="shared" si="24"/>
        <v>23.4879</v>
      </c>
      <c r="J31" t="str">
        <f t="shared" si="13"/>
        <v xml:space="preserve">&amp; 23,4879 </v>
      </c>
      <c r="M31" t="s">
        <v>0</v>
      </c>
      <c r="N31" s="1">
        <v>5.4960000000000004</v>
      </c>
      <c r="O31" s="1">
        <v>15.808</v>
      </c>
      <c r="P31" s="1">
        <v>27.254000000000001</v>
      </c>
      <c r="Q31" s="1">
        <f t="shared" si="8"/>
        <v>16.186000000000003</v>
      </c>
      <c r="S31" s="20" t="s">
        <v>0</v>
      </c>
      <c r="T31" s="20">
        <v>8.202</v>
      </c>
      <c r="U31" s="20">
        <v>24.302</v>
      </c>
      <c r="V31" s="20">
        <v>28.771000000000001</v>
      </c>
      <c r="W31" s="3">
        <f t="shared" si="9"/>
        <v>20.425000000000001</v>
      </c>
      <c r="Y31" s="20" t="s">
        <v>0</v>
      </c>
      <c r="Z31" s="20">
        <v>8.0920000000000005</v>
      </c>
      <c r="AA31" s="20">
        <v>27.324000000000002</v>
      </c>
      <c r="AB31" s="20">
        <v>32.131999999999998</v>
      </c>
      <c r="AC31">
        <f t="shared" si="14"/>
        <v>22.516000000000002</v>
      </c>
      <c r="AF31" s="20" t="s">
        <v>0</v>
      </c>
      <c r="AG31" s="20">
        <v>10.956</v>
      </c>
      <c r="AH31" s="20">
        <v>17.456</v>
      </c>
      <c r="AI31" s="20">
        <v>31.77</v>
      </c>
      <c r="AJ31">
        <f t="shared" si="10"/>
        <v>20.060666666666666</v>
      </c>
      <c r="AM31" s="20">
        <v>15.859</v>
      </c>
      <c r="AN31" s="20">
        <v>29.474</v>
      </c>
      <c r="AO31" s="109">
        <v>43.369</v>
      </c>
      <c r="AP31">
        <f t="shared" si="11"/>
        <v>29.567333333333334</v>
      </c>
      <c r="AR31" s="20">
        <v>10.836</v>
      </c>
      <c r="AS31" s="20">
        <v>16.931000000000001</v>
      </c>
      <c r="AT31" s="20">
        <v>30.05</v>
      </c>
      <c r="AU31" s="20">
        <f t="shared" si="12"/>
        <v>19.272333333333336</v>
      </c>
      <c r="AW31" s="20">
        <v>21.771000000000001</v>
      </c>
      <c r="AX31" s="20">
        <v>37.256999999999998</v>
      </c>
      <c r="AY31" s="20">
        <v>50.134999999999998</v>
      </c>
      <c r="AZ31">
        <f t="shared" si="0"/>
        <v>36.387666666666668</v>
      </c>
      <c r="BB31" s="23" t="s">
        <v>0</v>
      </c>
      <c r="BC31" s="23"/>
      <c r="BD31" s="23"/>
      <c r="BE31" s="23"/>
      <c r="BF31" s="22"/>
      <c r="BG31" s="20"/>
    </row>
    <row r="32" spans="1:59" ht="16" x14ac:dyDescent="0.2">
      <c r="A32" s="1" t="s">
        <v>6</v>
      </c>
      <c r="B32" s="86" t="s">
        <v>16</v>
      </c>
      <c r="C32" s="86"/>
      <c r="D32" s="86"/>
      <c r="E32" s="86"/>
      <c r="F32" s="86"/>
      <c r="G32" s="86"/>
      <c r="H32" s="86"/>
      <c r="J32" t="str">
        <f t="shared" si="13"/>
        <v xml:space="preserve">&amp;  </v>
      </c>
      <c r="M32" t="s">
        <v>6</v>
      </c>
      <c r="N32" s="1" t="s">
        <v>16</v>
      </c>
      <c r="O32" s="1" t="s">
        <v>16</v>
      </c>
      <c r="P32" s="1" t="s">
        <v>16</v>
      </c>
      <c r="Q32" s="1" t="e">
        <f t="shared" si="8"/>
        <v>#DIV/0!</v>
      </c>
      <c r="S32" s="20" t="s">
        <v>6</v>
      </c>
      <c r="T32" s="20" t="s">
        <v>16</v>
      </c>
      <c r="U32" s="20" t="s">
        <v>16</v>
      </c>
      <c r="V32" s="20" t="s">
        <v>16</v>
      </c>
      <c r="W32" s="3"/>
      <c r="Y32" s="20" t="s">
        <v>6</v>
      </c>
      <c r="Z32" s="20" t="s">
        <v>16</v>
      </c>
      <c r="AA32" s="20" t="s">
        <v>16</v>
      </c>
      <c r="AB32" s="20" t="s">
        <v>16</v>
      </c>
      <c r="AC32" t="e">
        <f t="shared" si="14"/>
        <v>#DIV/0!</v>
      </c>
      <c r="AF32" s="20" t="s">
        <v>6</v>
      </c>
      <c r="AG32" s="20" t="s">
        <v>16</v>
      </c>
      <c r="AH32" s="20" t="s">
        <v>16</v>
      </c>
      <c r="AI32" s="20" t="s">
        <v>16</v>
      </c>
      <c r="AJ32" t="e">
        <f t="shared" si="10"/>
        <v>#DIV/0!</v>
      </c>
      <c r="AM32" s="20" t="s">
        <v>16</v>
      </c>
      <c r="AN32" s="20" t="s">
        <v>16</v>
      </c>
      <c r="AO32" s="109" t="s">
        <v>16</v>
      </c>
      <c r="AP32" t="e">
        <f t="shared" si="11"/>
        <v>#DIV/0!</v>
      </c>
      <c r="AR32" s="20" t="s">
        <v>16</v>
      </c>
      <c r="AS32" s="20" t="s">
        <v>16</v>
      </c>
      <c r="AT32" s="20" t="s">
        <v>16</v>
      </c>
      <c r="AU32" s="20" t="e">
        <f t="shared" si="12"/>
        <v>#DIV/0!</v>
      </c>
      <c r="AW32" s="20" t="s">
        <v>16</v>
      </c>
      <c r="AX32" s="20" t="s">
        <v>16</v>
      </c>
      <c r="AY32" s="20" t="s">
        <v>16</v>
      </c>
      <c r="AZ32" t="e">
        <f t="shared" si="0"/>
        <v>#DIV/0!</v>
      </c>
      <c r="BB32" s="23" t="s">
        <v>6</v>
      </c>
      <c r="BD32" s="23"/>
      <c r="BE32" s="23"/>
      <c r="BF32" s="22"/>
      <c r="BG32" s="20"/>
    </row>
    <row r="33" spans="1:59" ht="16" x14ac:dyDescent="0.2">
      <c r="A33" s="1" t="s">
        <v>4</v>
      </c>
      <c r="B33" s="1">
        <f>Q33</f>
        <v>38.640666666666668</v>
      </c>
      <c r="C33" s="1">
        <f>W33</f>
        <v>44.672333333333334</v>
      </c>
      <c r="D33" s="1">
        <f>AC33</f>
        <v>17.385999999999999</v>
      </c>
      <c r="E33" s="1">
        <f t="shared" si="4"/>
        <v>378.53666666666669</v>
      </c>
      <c r="F33" s="1">
        <f t="shared" si="5"/>
        <v>218.22033333333334</v>
      </c>
      <c r="G33" s="1">
        <f t="shared" si="6"/>
        <v>378.53666666666669</v>
      </c>
      <c r="H33" s="1">
        <f t="shared" si="7"/>
        <v>288.476</v>
      </c>
      <c r="I33" s="35">
        <f t="shared" si="24"/>
        <v>194.92410000000001</v>
      </c>
      <c r="J33" t="str">
        <f t="shared" si="13"/>
        <v xml:space="preserve">&amp; 194,9241 </v>
      </c>
      <c r="M33" t="s">
        <v>4</v>
      </c>
      <c r="N33" s="1">
        <v>10.111000000000001</v>
      </c>
      <c r="O33" s="1">
        <v>38.749000000000002</v>
      </c>
      <c r="P33" s="1">
        <v>67.061999999999998</v>
      </c>
      <c r="Q33" s="1">
        <f t="shared" si="8"/>
        <v>38.640666666666668</v>
      </c>
      <c r="S33" s="20" t="s">
        <v>4</v>
      </c>
      <c r="T33" s="20">
        <v>10.308</v>
      </c>
      <c r="U33" s="20">
        <v>56.451000000000001</v>
      </c>
      <c r="V33" s="20">
        <v>67.257999999999996</v>
      </c>
      <c r="W33" s="3">
        <f t="shared" si="9"/>
        <v>44.672333333333334</v>
      </c>
      <c r="Y33" s="20" t="s">
        <v>4</v>
      </c>
      <c r="Z33" s="20">
        <v>10.247999999999999</v>
      </c>
      <c r="AA33" s="20">
        <v>17.556000000000001</v>
      </c>
      <c r="AB33" s="20">
        <v>24.353999999999999</v>
      </c>
      <c r="AC33">
        <f t="shared" si="14"/>
        <v>17.385999999999999</v>
      </c>
      <c r="AF33" s="20" t="s">
        <v>4</v>
      </c>
      <c r="AG33" s="20">
        <v>265.38499999999999</v>
      </c>
      <c r="AH33" s="20">
        <v>189</v>
      </c>
      <c r="AI33" s="20">
        <v>681.22500000000002</v>
      </c>
      <c r="AJ33">
        <f t="shared" si="10"/>
        <v>378.53666666666669</v>
      </c>
      <c r="AM33" s="20">
        <v>30.295999999999999</v>
      </c>
      <c r="AN33" s="20">
        <v>301.96800000000002</v>
      </c>
      <c r="AO33" s="109">
        <v>322.39699999999999</v>
      </c>
      <c r="AP33">
        <f t="shared" si="11"/>
        <v>218.22033333333334</v>
      </c>
      <c r="AR33" s="20">
        <v>265.38499999999999</v>
      </c>
      <c r="AS33" s="20">
        <v>189</v>
      </c>
      <c r="AT33" s="20">
        <v>681.22500000000002</v>
      </c>
      <c r="AU33" s="20">
        <f t="shared" si="12"/>
        <v>378.53666666666669</v>
      </c>
      <c r="AW33" s="20">
        <v>280.91500000000002</v>
      </c>
      <c r="AX33" s="20">
        <v>361.68200000000002</v>
      </c>
      <c r="AY33" s="20">
        <v>222.83099999999999</v>
      </c>
      <c r="AZ33">
        <f t="shared" si="0"/>
        <v>288.476</v>
      </c>
      <c r="BB33" s="23" t="s">
        <v>4</v>
      </c>
      <c r="BD33" s="23"/>
      <c r="BE33" s="23"/>
      <c r="BF33" s="22"/>
      <c r="BG33" s="20"/>
    </row>
    <row r="34" spans="1:59" ht="16" x14ac:dyDescent="0.2">
      <c r="A34" s="1" t="s">
        <v>3</v>
      </c>
      <c r="B34" s="1">
        <f t="shared" ref="B34:B37" si="28">Q34</f>
        <v>33.466334342956529</v>
      </c>
      <c r="C34" s="1">
        <f t="shared" ref="C34:C37" si="29">W34</f>
        <v>39.289666183333331</v>
      </c>
      <c r="D34" s="1">
        <f t="shared" ref="D34:D37" si="30">AC34</f>
        <v>13.033000289999999</v>
      </c>
      <c r="E34" s="1">
        <f t="shared" si="4"/>
        <v>338.45234166666665</v>
      </c>
      <c r="F34" s="1">
        <f t="shared" si="5"/>
        <v>192.74267063333332</v>
      </c>
      <c r="G34" s="1">
        <f t="shared" si="6"/>
        <v>338.45234166666665</v>
      </c>
      <c r="H34" s="1">
        <f t="shared" si="7"/>
        <v>247.40467333333333</v>
      </c>
      <c r="I34" s="35">
        <f t="shared" si="24"/>
        <v>171.83439999999999</v>
      </c>
      <c r="J34" t="str">
        <f t="shared" si="13"/>
        <v xml:space="preserve">&amp; 171,8344 </v>
      </c>
      <c r="M34" t="s">
        <v>3</v>
      </c>
      <c r="N34" s="1">
        <v>7.3699998855590803</v>
      </c>
      <c r="O34" s="1">
        <v>35.942001342773402</v>
      </c>
      <c r="P34" s="1">
        <v>57.087001800537102</v>
      </c>
      <c r="Q34" s="1">
        <f t="shared" si="8"/>
        <v>33.466334342956529</v>
      </c>
      <c r="S34" s="20" t="s">
        <v>3</v>
      </c>
      <c r="T34" s="20">
        <v>7.3940000499999998</v>
      </c>
      <c r="U34" s="20">
        <v>53.194999699999997</v>
      </c>
      <c r="V34" s="20">
        <v>57.279998800000001</v>
      </c>
      <c r="W34" s="3">
        <f t="shared" si="9"/>
        <v>39.289666183333331</v>
      </c>
      <c r="Y34" s="20" t="s">
        <v>3</v>
      </c>
      <c r="Z34" s="20">
        <v>7.3819999699999999</v>
      </c>
      <c r="AA34" s="20">
        <v>14.7810001</v>
      </c>
      <c r="AB34" s="20">
        <v>16.936000799999999</v>
      </c>
      <c r="AC34">
        <f t="shared" si="14"/>
        <v>13.033000289999999</v>
      </c>
      <c r="AF34" s="20" t="s">
        <v>3</v>
      </c>
      <c r="AG34" s="20">
        <v>220.76400799999999</v>
      </c>
      <c r="AH34" s="20">
        <v>166.216003</v>
      </c>
      <c r="AI34" s="20">
        <v>628.37701400000003</v>
      </c>
      <c r="AJ34">
        <f t="shared" si="10"/>
        <v>338.45234166666665</v>
      </c>
      <c r="AM34" s="20">
        <v>24.902999900000001</v>
      </c>
      <c r="AN34" s="20">
        <v>261.5</v>
      </c>
      <c r="AO34" s="109">
        <v>291.82501200000002</v>
      </c>
      <c r="AP34">
        <f t="shared" si="11"/>
        <v>192.74267063333332</v>
      </c>
      <c r="AR34" s="20">
        <v>220.76400799999999</v>
      </c>
      <c r="AS34" s="20">
        <v>166.216003</v>
      </c>
      <c r="AT34" s="20">
        <v>628.37701400000003</v>
      </c>
      <c r="AU34" s="20">
        <f t="shared" si="12"/>
        <v>338.45234166666665</v>
      </c>
      <c r="AW34" s="20">
        <v>234.31100499999999</v>
      </c>
      <c r="AX34" s="20">
        <v>313.47100799999998</v>
      </c>
      <c r="AY34" s="20">
        <v>194.432007</v>
      </c>
      <c r="AZ34">
        <f t="shared" si="0"/>
        <v>247.40467333333333</v>
      </c>
      <c r="BB34" s="23" t="s">
        <v>3</v>
      </c>
      <c r="BD34" s="23"/>
      <c r="BE34" s="23"/>
      <c r="BF34" s="22"/>
      <c r="BG34" s="20"/>
    </row>
    <row r="35" spans="1:59" ht="16" x14ac:dyDescent="0.2">
      <c r="A35" s="1" t="s">
        <v>2</v>
      </c>
      <c r="B35" s="1">
        <f t="shared" si="28"/>
        <v>146.88733800252251</v>
      </c>
      <c r="C35" s="1">
        <f t="shared" si="29"/>
        <v>162.71999746666665</v>
      </c>
      <c r="D35" s="1">
        <f t="shared" si="30"/>
        <v>47.912332533333334</v>
      </c>
      <c r="E35" s="1">
        <f t="shared" si="4"/>
        <v>2491.0233543333334</v>
      </c>
      <c r="F35" s="1">
        <f t="shared" si="5"/>
        <v>2332.8299793333335</v>
      </c>
      <c r="G35" s="1">
        <f t="shared" si="6"/>
        <v>2491.0233543333334</v>
      </c>
      <c r="H35" s="1">
        <f t="shared" si="7"/>
        <v>1590.0029923333334</v>
      </c>
      <c r="I35" s="35">
        <f t="shared" si="24"/>
        <v>1323.1999000000001</v>
      </c>
      <c r="J35" t="str">
        <f t="shared" si="13"/>
        <v xml:space="preserve">&amp; 1323,1999 </v>
      </c>
      <c r="M35" t="s">
        <v>2</v>
      </c>
      <c r="N35" s="1">
        <v>24.2989997863769</v>
      </c>
      <c r="O35" s="1">
        <v>93.430000305175696</v>
      </c>
      <c r="P35" s="1">
        <v>322.933013916015</v>
      </c>
      <c r="Q35" s="1">
        <f t="shared" si="8"/>
        <v>146.88733800252251</v>
      </c>
      <c r="S35" s="20" t="s">
        <v>2</v>
      </c>
      <c r="T35" s="20">
        <v>25.007999399999999</v>
      </c>
      <c r="U35" s="20">
        <v>138.975998</v>
      </c>
      <c r="V35" s="20">
        <v>324.175995</v>
      </c>
      <c r="W35" s="3">
        <f t="shared" si="9"/>
        <v>162.71999746666665</v>
      </c>
      <c r="Y35" s="20" t="s">
        <v>2</v>
      </c>
      <c r="Z35" s="20">
        <v>24.788000100000001</v>
      </c>
      <c r="AA35" s="20">
        <v>37.581001299999997</v>
      </c>
      <c r="AB35" s="20">
        <v>81.367996199999993</v>
      </c>
      <c r="AC35">
        <f t="shared" si="14"/>
        <v>47.912332533333334</v>
      </c>
      <c r="AF35" s="20" t="s">
        <v>2</v>
      </c>
      <c r="AG35" s="20">
        <v>581.37402299999997</v>
      </c>
      <c r="AH35" s="20">
        <v>1121.9919400000001</v>
      </c>
      <c r="AI35" s="20">
        <v>5769.7040999999999</v>
      </c>
      <c r="AJ35">
        <f t="shared" si="10"/>
        <v>2491.0233543333334</v>
      </c>
      <c r="AM35" s="20">
        <v>115.29499800000001</v>
      </c>
      <c r="AN35" s="20">
        <v>1998.79504</v>
      </c>
      <c r="AO35" s="109">
        <v>4884.3999000000003</v>
      </c>
      <c r="AP35">
        <f t="shared" si="11"/>
        <v>2332.8299793333335</v>
      </c>
      <c r="AR35" s="20">
        <v>581.37402299999997</v>
      </c>
      <c r="AS35" s="20">
        <v>1121.9919400000001</v>
      </c>
      <c r="AT35" s="20">
        <v>5769.7040999999999</v>
      </c>
      <c r="AU35" s="20">
        <f t="shared" si="12"/>
        <v>2491.0233543333334</v>
      </c>
      <c r="AW35" s="20">
        <v>618.955017</v>
      </c>
      <c r="AX35" s="20">
        <v>2204.0539600000002</v>
      </c>
      <c r="AY35" s="20">
        <v>1947</v>
      </c>
      <c r="AZ35">
        <f t="shared" ref="AZ35:AZ66" si="31">AVERAGE(AW35:AY35)</f>
        <v>1590.0029923333334</v>
      </c>
      <c r="BB35" s="23" t="s">
        <v>2</v>
      </c>
      <c r="BD35" s="23"/>
      <c r="BE35" s="23"/>
      <c r="BF35" s="22"/>
      <c r="BG35" s="20"/>
    </row>
    <row r="36" spans="1:59" ht="16" x14ac:dyDescent="0.2">
      <c r="A36" s="1" t="s">
        <v>1</v>
      </c>
      <c r="B36" s="1">
        <f t="shared" si="28"/>
        <v>0.96189355850219693</v>
      </c>
      <c r="C36" s="1">
        <f t="shared" si="29"/>
        <v>0.94459320999999996</v>
      </c>
      <c r="D36" s="1">
        <f t="shared" si="30"/>
        <v>0.96893076</v>
      </c>
      <c r="E36" s="1">
        <f t="shared" si="4"/>
        <v>0.93679982333333334</v>
      </c>
      <c r="F36" s="1">
        <f t="shared" si="5"/>
        <v>0.94363667333333334</v>
      </c>
      <c r="G36" s="1">
        <f t="shared" si="6"/>
        <v>0.93679982333333334</v>
      </c>
      <c r="H36" s="1">
        <f t="shared" si="7"/>
        <v>0.93363676333333334</v>
      </c>
      <c r="I36" s="35">
        <f t="shared" si="24"/>
        <v>0.9466</v>
      </c>
      <c r="J36" t="str">
        <f t="shared" si="13"/>
        <v xml:space="preserve">&amp; 0,9466 </v>
      </c>
      <c r="M36" t="s">
        <v>1</v>
      </c>
      <c r="N36" s="1">
        <v>0.97363168001174905</v>
      </c>
      <c r="O36" s="1">
        <v>0.96631455421447698</v>
      </c>
      <c r="P36" s="1">
        <v>0.94573444128036499</v>
      </c>
      <c r="Q36" s="1">
        <f t="shared" si="8"/>
        <v>0.96189355850219693</v>
      </c>
      <c r="S36" s="20" t="s">
        <v>1</v>
      </c>
      <c r="T36" s="20">
        <v>0.97070073999999995</v>
      </c>
      <c r="U36" s="20">
        <v>0.91707110000000003</v>
      </c>
      <c r="V36" s="20">
        <v>0.94600779000000002</v>
      </c>
      <c r="W36" s="3">
        <f t="shared" si="9"/>
        <v>0.94459320999999996</v>
      </c>
      <c r="Y36" s="20" t="s">
        <v>110</v>
      </c>
      <c r="Z36" s="20">
        <v>0.97089720000000002</v>
      </c>
      <c r="AA36" s="20">
        <v>0.97282760999999995</v>
      </c>
      <c r="AB36" s="20">
        <v>0.96306747000000004</v>
      </c>
      <c r="AC36">
        <f t="shared" si="14"/>
        <v>0.96893076</v>
      </c>
      <c r="AF36" s="20" t="s">
        <v>1</v>
      </c>
      <c r="AG36" s="20">
        <v>0.92137259000000005</v>
      </c>
      <c r="AH36" s="20">
        <v>0.94353670000000001</v>
      </c>
      <c r="AI36" s="20">
        <v>0.94549017999999996</v>
      </c>
      <c r="AJ36">
        <f t="shared" si="10"/>
        <v>0.93679982333333334</v>
      </c>
      <c r="AM36" s="20">
        <v>0.94740813999999995</v>
      </c>
      <c r="AN36" s="20">
        <v>0.94012719</v>
      </c>
      <c r="AO36" s="109">
        <v>0.94337468999999996</v>
      </c>
      <c r="AP36">
        <f t="shared" si="11"/>
        <v>0.94363667333333334</v>
      </c>
      <c r="AR36" s="20">
        <v>0.92137259000000005</v>
      </c>
      <c r="AS36" s="20">
        <v>0.94353670000000001</v>
      </c>
      <c r="AT36" s="20">
        <v>0.94549017999999996</v>
      </c>
      <c r="AU36" s="20">
        <f t="shared" si="12"/>
        <v>0.93679982333333334</v>
      </c>
      <c r="AW36" s="20">
        <v>0.92460792999999997</v>
      </c>
      <c r="AX36" s="20">
        <v>0.93455195000000002</v>
      </c>
      <c r="AY36" s="20">
        <v>0.94175041000000004</v>
      </c>
      <c r="AZ36">
        <f t="shared" si="31"/>
        <v>0.93363676333333334</v>
      </c>
      <c r="BB36" s="23" t="s">
        <v>1</v>
      </c>
      <c r="BD36" s="23"/>
      <c r="BE36" s="23"/>
      <c r="BF36" s="22"/>
      <c r="BG36" s="20"/>
    </row>
    <row r="37" spans="1:59" ht="16" x14ac:dyDescent="0.2">
      <c r="A37" s="1" t="s">
        <v>0</v>
      </c>
      <c r="B37" s="1">
        <f t="shared" si="28"/>
        <v>15.363666666666667</v>
      </c>
      <c r="C37" s="1">
        <f t="shared" si="29"/>
        <v>22.94</v>
      </c>
      <c r="D37" s="1">
        <f t="shared" si="30"/>
        <v>22.914333333333335</v>
      </c>
      <c r="E37" s="1">
        <f t="shared" si="4"/>
        <v>16.511333333333333</v>
      </c>
      <c r="F37" s="1">
        <f t="shared" si="5"/>
        <v>34.984999999999999</v>
      </c>
      <c r="G37" s="1">
        <f t="shared" si="6"/>
        <v>14.728666666666664</v>
      </c>
      <c r="H37" s="1">
        <f t="shared" si="7"/>
        <v>36.503999999999998</v>
      </c>
      <c r="I37" s="35">
        <f t="shared" si="24"/>
        <v>23.420999999999999</v>
      </c>
      <c r="J37" t="str">
        <f t="shared" si="13"/>
        <v xml:space="preserve">&amp; 23,421 </v>
      </c>
      <c r="M37" t="s">
        <v>0</v>
      </c>
      <c r="N37" s="1">
        <v>8.7650000000000006</v>
      </c>
      <c r="O37" s="1">
        <v>20.096</v>
      </c>
      <c r="P37" s="1">
        <v>17.23</v>
      </c>
      <c r="Q37" s="1">
        <f t="shared" si="8"/>
        <v>15.363666666666667</v>
      </c>
      <c r="S37" s="20" t="s">
        <v>0</v>
      </c>
      <c r="T37" s="20">
        <v>12.218999999999999</v>
      </c>
      <c r="U37" s="20">
        <v>30.792000000000002</v>
      </c>
      <c r="V37" s="20">
        <v>25.809000000000001</v>
      </c>
      <c r="W37" s="3">
        <f t="shared" si="9"/>
        <v>22.94</v>
      </c>
      <c r="Y37" s="20" t="s">
        <v>0</v>
      </c>
      <c r="Z37" s="20">
        <v>15.628</v>
      </c>
      <c r="AA37" s="20">
        <v>23.257000000000001</v>
      </c>
      <c r="AB37" s="20">
        <v>29.858000000000001</v>
      </c>
      <c r="AC37">
        <f t="shared" si="14"/>
        <v>22.914333333333335</v>
      </c>
      <c r="AF37" s="20" t="s">
        <v>0</v>
      </c>
      <c r="AG37" s="20">
        <v>9.5359999999999996</v>
      </c>
      <c r="AH37" s="20">
        <v>13.843999999999999</v>
      </c>
      <c r="AI37" s="20">
        <v>26.154</v>
      </c>
      <c r="AJ37">
        <f t="shared" si="10"/>
        <v>16.511333333333333</v>
      </c>
      <c r="AM37" s="20">
        <v>16.552</v>
      </c>
      <c r="AN37" s="20">
        <v>37.795999999999999</v>
      </c>
      <c r="AO37" s="109">
        <v>50.606999999999999</v>
      </c>
      <c r="AP37">
        <f t="shared" si="11"/>
        <v>34.984999999999999</v>
      </c>
      <c r="AR37" s="20">
        <v>7.59</v>
      </c>
      <c r="AS37" s="20">
        <v>12.907999999999999</v>
      </c>
      <c r="AT37" s="20">
        <v>23.687999999999999</v>
      </c>
      <c r="AU37" s="20">
        <f t="shared" si="12"/>
        <v>14.728666666666664</v>
      </c>
      <c r="AW37" s="20">
        <v>18.907</v>
      </c>
      <c r="AX37" s="20">
        <v>35.058999999999997</v>
      </c>
      <c r="AY37" s="20">
        <v>55.545999999999999</v>
      </c>
      <c r="AZ37">
        <f t="shared" si="31"/>
        <v>36.503999999999998</v>
      </c>
      <c r="BB37" s="23" t="s">
        <v>0</v>
      </c>
      <c r="BD37" s="23"/>
      <c r="BE37" s="23"/>
      <c r="BF37" s="22"/>
      <c r="BG37" s="20"/>
    </row>
    <row r="38" spans="1:59" ht="16" x14ac:dyDescent="0.2">
      <c r="A38" s="1" t="s">
        <v>6</v>
      </c>
      <c r="B38" s="86" t="s">
        <v>15</v>
      </c>
      <c r="C38" s="86"/>
      <c r="D38" s="86"/>
      <c r="E38" s="86"/>
      <c r="F38" s="86"/>
      <c r="G38" s="86"/>
      <c r="H38" s="86"/>
      <c r="J38" t="str">
        <f t="shared" si="13"/>
        <v xml:space="preserve">&amp;  </v>
      </c>
      <c r="M38" t="s">
        <v>6</v>
      </c>
      <c r="N38" s="1" t="s">
        <v>15</v>
      </c>
      <c r="O38" s="1" t="s">
        <v>15</v>
      </c>
      <c r="P38" s="1" t="s">
        <v>15</v>
      </c>
      <c r="Q38" s="1" t="e">
        <f t="shared" si="8"/>
        <v>#DIV/0!</v>
      </c>
      <c r="S38" s="20" t="s">
        <v>6</v>
      </c>
      <c r="T38" s="20" t="s">
        <v>15</v>
      </c>
      <c r="U38" s="20" t="s">
        <v>15</v>
      </c>
      <c r="V38" s="20" t="s">
        <v>15</v>
      </c>
      <c r="W38" s="3" t="e">
        <f t="shared" si="9"/>
        <v>#DIV/0!</v>
      </c>
      <c r="Y38" s="20" t="s">
        <v>6</v>
      </c>
      <c r="Z38" s="20" t="s">
        <v>15</v>
      </c>
      <c r="AA38" s="20" t="s">
        <v>15</v>
      </c>
      <c r="AB38" s="20" t="s">
        <v>15</v>
      </c>
      <c r="AC38" t="e">
        <f t="shared" si="14"/>
        <v>#DIV/0!</v>
      </c>
      <c r="AF38" s="20" t="s">
        <v>6</v>
      </c>
      <c r="AG38" s="20" t="s">
        <v>15</v>
      </c>
      <c r="AH38" s="20" t="s">
        <v>15</v>
      </c>
      <c r="AI38" s="20" t="s">
        <v>15</v>
      </c>
      <c r="AJ38" t="e">
        <f t="shared" si="10"/>
        <v>#DIV/0!</v>
      </c>
      <c r="AM38" s="20" t="s">
        <v>15</v>
      </c>
      <c r="AN38" s="20" t="s">
        <v>15</v>
      </c>
      <c r="AO38" s="109" t="s">
        <v>15</v>
      </c>
      <c r="AP38" t="e">
        <f t="shared" si="11"/>
        <v>#DIV/0!</v>
      </c>
      <c r="AR38" s="20" t="s">
        <v>15</v>
      </c>
      <c r="AS38" s="20" t="s">
        <v>15</v>
      </c>
      <c r="AT38" s="20" t="s">
        <v>15</v>
      </c>
      <c r="AU38" s="20" t="e">
        <f t="shared" si="12"/>
        <v>#DIV/0!</v>
      </c>
      <c r="AW38" s="20" t="s">
        <v>15</v>
      </c>
      <c r="AX38" s="20" t="s">
        <v>15</v>
      </c>
      <c r="AY38" s="20" t="s">
        <v>15</v>
      </c>
      <c r="AZ38" t="e">
        <f t="shared" si="31"/>
        <v>#DIV/0!</v>
      </c>
      <c r="BB38" s="23" t="s">
        <v>6</v>
      </c>
      <c r="BD38" s="23"/>
      <c r="BE38" s="23"/>
      <c r="BF38" s="22"/>
      <c r="BG38" s="20"/>
    </row>
    <row r="39" spans="1:59" ht="16" x14ac:dyDescent="0.2">
      <c r="A39" s="1" t="s">
        <v>4</v>
      </c>
      <c r="B39" s="1">
        <f>Q39</f>
        <v>2.2930000000000001</v>
      </c>
      <c r="C39" s="1">
        <f>W39</f>
        <v>1.9663333333333333</v>
      </c>
      <c r="D39" s="1">
        <f>AC39</f>
        <v>2.3336666666666663</v>
      </c>
      <c r="E39" s="1">
        <f t="shared" si="4"/>
        <v>10.181333333333333</v>
      </c>
      <c r="F39" s="1">
        <f t="shared" si="5"/>
        <v>3.5113333333333334</v>
      </c>
      <c r="G39" s="1">
        <f t="shared" si="6"/>
        <v>10.181333333333333</v>
      </c>
      <c r="H39" s="1">
        <f t="shared" si="7"/>
        <v>3.827666666666667</v>
      </c>
      <c r="I39" s="35">
        <f t="shared" si="24"/>
        <v>4.8992000000000004</v>
      </c>
      <c r="J39" t="str">
        <f t="shared" si="13"/>
        <v xml:space="preserve">&amp; 4,8992 </v>
      </c>
      <c r="M39" t="s">
        <v>4</v>
      </c>
      <c r="N39" s="1">
        <v>3.5720000000000001</v>
      </c>
      <c r="O39" s="1">
        <v>1.905</v>
      </c>
      <c r="P39" s="1">
        <v>1.4019999999999999</v>
      </c>
      <c r="Q39" s="1">
        <f t="shared" si="8"/>
        <v>2.2930000000000001</v>
      </c>
      <c r="S39" s="20" t="s">
        <v>4</v>
      </c>
      <c r="T39" s="20">
        <v>3.5369999999999999</v>
      </c>
      <c r="U39" s="20">
        <v>1.0289999999999999</v>
      </c>
      <c r="V39" s="20">
        <v>1.333</v>
      </c>
      <c r="W39" s="3">
        <f t="shared" si="9"/>
        <v>1.9663333333333333</v>
      </c>
      <c r="Y39" s="20" t="s">
        <v>4</v>
      </c>
      <c r="Z39" s="20">
        <v>3.6019999999999999</v>
      </c>
      <c r="AA39" s="20">
        <v>1.389</v>
      </c>
      <c r="AB39" s="20">
        <v>2.0099999999999998</v>
      </c>
      <c r="AC39">
        <f t="shared" si="14"/>
        <v>2.3336666666666663</v>
      </c>
      <c r="AF39" s="20" t="s">
        <v>4</v>
      </c>
      <c r="AG39" s="20">
        <v>2.9849999999999999</v>
      </c>
      <c r="AH39" s="20">
        <v>2.4950000000000001</v>
      </c>
      <c r="AI39" s="20">
        <v>25.064</v>
      </c>
      <c r="AJ39">
        <f t="shared" si="10"/>
        <v>10.181333333333333</v>
      </c>
      <c r="AM39" s="20">
        <v>2.0830000000000002</v>
      </c>
      <c r="AN39" s="20">
        <v>0.97699999999999998</v>
      </c>
      <c r="AO39" s="109">
        <v>7.4740000000000002</v>
      </c>
      <c r="AP39">
        <f t="shared" si="11"/>
        <v>3.5113333333333334</v>
      </c>
      <c r="AR39" s="20">
        <v>2.9849999999999999</v>
      </c>
      <c r="AS39" s="20">
        <v>2.4950000000000001</v>
      </c>
      <c r="AT39" s="20">
        <v>25.064</v>
      </c>
      <c r="AU39" s="20">
        <f t="shared" si="12"/>
        <v>10.181333333333333</v>
      </c>
      <c r="AW39" s="20">
        <v>0.57699999999999996</v>
      </c>
      <c r="AX39" s="20">
        <v>4.1539999999999999</v>
      </c>
      <c r="AY39" s="20">
        <v>6.7519999999999998</v>
      </c>
      <c r="AZ39">
        <f t="shared" si="31"/>
        <v>3.827666666666667</v>
      </c>
      <c r="BB39" s="23" t="s">
        <v>4</v>
      </c>
      <c r="BD39" s="23"/>
      <c r="BE39" s="23"/>
      <c r="BF39" s="22"/>
      <c r="BG39" s="20"/>
    </row>
    <row r="40" spans="1:59" ht="16" x14ac:dyDescent="0.2">
      <c r="A40" s="1" t="s">
        <v>3</v>
      </c>
      <c r="B40" s="1">
        <f t="shared" ref="B40:B43" si="32">Q40</f>
        <v>2.1973332961400298</v>
      </c>
      <c r="C40" s="1">
        <f t="shared" ref="C40:C43" si="33">W40</f>
        <v>1.7206666966666668</v>
      </c>
      <c r="D40" s="1">
        <f t="shared" ref="D40:D43" si="34">AC40</f>
        <v>2.1413333399999996</v>
      </c>
      <c r="E40" s="1">
        <f t="shared" si="4"/>
        <v>9.1856667266666676</v>
      </c>
      <c r="F40" s="1">
        <f t="shared" si="5"/>
        <v>3.1616666133333333</v>
      </c>
      <c r="G40" s="1">
        <f t="shared" si="6"/>
        <v>9.1856667266666676</v>
      </c>
      <c r="H40" s="1">
        <f t="shared" si="7"/>
        <v>3.4156666799999997</v>
      </c>
      <c r="I40" s="35">
        <f t="shared" si="24"/>
        <v>4.4297000000000004</v>
      </c>
      <c r="J40" t="str">
        <f t="shared" si="13"/>
        <v xml:space="preserve">&amp; 4,4297 </v>
      </c>
      <c r="M40" t="s">
        <v>3</v>
      </c>
      <c r="N40" s="1">
        <v>3.4749999046325599</v>
      </c>
      <c r="O40" s="1">
        <v>1.8009999990463199</v>
      </c>
      <c r="P40" s="1">
        <v>1.31599998474121</v>
      </c>
      <c r="Q40" s="1">
        <f t="shared" si="8"/>
        <v>2.1973332961400298</v>
      </c>
      <c r="S40" s="20" t="s">
        <v>3</v>
      </c>
      <c r="T40" s="20">
        <v>3.44000006</v>
      </c>
      <c r="U40" s="20">
        <v>0.46900001000000002</v>
      </c>
      <c r="V40" s="20">
        <v>1.25300002</v>
      </c>
      <c r="W40" s="3">
        <f t="shared" si="9"/>
        <v>1.7206666966666668</v>
      </c>
      <c r="Y40" s="20" t="s">
        <v>3</v>
      </c>
      <c r="Z40" s="20">
        <v>3.5039999499999999</v>
      </c>
      <c r="AA40" s="20">
        <v>1.0160000300000001</v>
      </c>
      <c r="AB40" s="20">
        <v>1.9040000399999999</v>
      </c>
      <c r="AC40">
        <f t="shared" si="14"/>
        <v>2.1413333399999996</v>
      </c>
      <c r="AF40" s="20" t="s">
        <v>3</v>
      </c>
      <c r="AG40" s="20">
        <v>2.5230000000000001</v>
      </c>
      <c r="AH40" s="20">
        <v>2.2219998799999998</v>
      </c>
      <c r="AI40" s="20">
        <v>22.812000300000001</v>
      </c>
      <c r="AJ40">
        <f t="shared" si="10"/>
        <v>9.1856667266666676</v>
      </c>
      <c r="AM40" s="20">
        <v>1.59800005</v>
      </c>
      <c r="AN40" s="20">
        <v>0.93699997999999995</v>
      </c>
      <c r="AO40" s="109">
        <v>6.9499998099999996</v>
      </c>
      <c r="AP40">
        <f t="shared" si="11"/>
        <v>3.1616666133333333</v>
      </c>
      <c r="AR40" s="20">
        <v>2.5230000000000001</v>
      </c>
      <c r="AS40" s="20">
        <v>2.2219998799999998</v>
      </c>
      <c r="AT40" s="20">
        <v>22.812000300000001</v>
      </c>
      <c r="AU40" s="20">
        <f t="shared" si="12"/>
        <v>9.1856667266666676</v>
      </c>
      <c r="AW40" s="20">
        <v>0.15899999000000001</v>
      </c>
      <c r="AX40" s="20">
        <v>3.7650001</v>
      </c>
      <c r="AY40" s="20">
        <v>6.3229999499999998</v>
      </c>
      <c r="AZ40">
        <f t="shared" si="31"/>
        <v>3.4156666799999997</v>
      </c>
      <c r="BB40" s="23" t="s">
        <v>3</v>
      </c>
      <c r="BD40" s="23"/>
      <c r="BE40" s="23"/>
      <c r="BF40" s="22"/>
      <c r="BG40" s="20"/>
    </row>
    <row r="41" spans="1:59" ht="16" x14ac:dyDescent="0.2">
      <c r="A41" s="1" t="s">
        <v>2</v>
      </c>
      <c r="B41" s="1">
        <f t="shared" si="32"/>
        <v>14.59666665395099</v>
      </c>
      <c r="C41" s="1">
        <f t="shared" si="33"/>
        <v>11.374666923333331</v>
      </c>
      <c r="D41" s="1">
        <f t="shared" si="34"/>
        <v>14.162666643333333</v>
      </c>
      <c r="E41" s="1">
        <f t="shared" si="4"/>
        <v>61.055000466666677</v>
      </c>
      <c r="F41" s="1">
        <f t="shared" si="5"/>
        <v>20.972333273333334</v>
      </c>
      <c r="G41" s="1">
        <f t="shared" si="6"/>
        <v>61.055000466666677</v>
      </c>
      <c r="H41" s="1">
        <f t="shared" si="7"/>
        <v>22.644999389999999</v>
      </c>
      <c r="I41" s="35">
        <f t="shared" si="24"/>
        <v>29.408799999999999</v>
      </c>
      <c r="J41" t="str">
        <f t="shared" si="13"/>
        <v xml:space="preserve">&amp; 29,4088 </v>
      </c>
      <c r="M41" t="s">
        <v>2</v>
      </c>
      <c r="N41" s="1">
        <v>23.163999557495099</v>
      </c>
      <c r="O41" s="1">
        <v>11.855999946594199</v>
      </c>
      <c r="P41" s="1">
        <v>8.7700004577636701</v>
      </c>
      <c r="Q41" s="1">
        <f t="shared" si="8"/>
        <v>14.59666665395099</v>
      </c>
      <c r="S41" s="20" t="s">
        <v>2</v>
      </c>
      <c r="T41" s="20">
        <v>22.936000799999999</v>
      </c>
      <c r="U41" s="20">
        <v>2.8320000200000002</v>
      </c>
      <c r="V41" s="20">
        <v>8.3559999499999993</v>
      </c>
      <c r="W41" s="3">
        <f t="shared" si="9"/>
        <v>11.374666923333331</v>
      </c>
      <c r="Y41" s="20" t="s">
        <v>2</v>
      </c>
      <c r="Z41" s="20">
        <v>23.357999800000002</v>
      </c>
      <c r="AA41" s="20">
        <v>6.4390001300000002</v>
      </c>
      <c r="AB41" s="20">
        <v>12.691000000000001</v>
      </c>
      <c r="AC41">
        <f t="shared" si="14"/>
        <v>14.162666643333333</v>
      </c>
      <c r="AF41" s="20" t="s">
        <v>2</v>
      </c>
      <c r="AG41" s="20">
        <v>16.624000500000001</v>
      </c>
      <c r="AH41" s="20">
        <v>14.626999899999999</v>
      </c>
      <c r="AI41" s="20">
        <v>151.91400100000001</v>
      </c>
      <c r="AJ41">
        <f t="shared" si="10"/>
        <v>61.055000466666677</v>
      </c>
      <c r="AM41" s="20">
        <v>10.359999699999999</v>
      </c>
      <c r="AN41" s="20">
        <v>6.23799992</v>
      </c>
      <c r="AO41" s="109">
        <v>46.319000199999998</v>
      </c>
      <c r="AP41">
        <f t="shared" si="11"/>
        <v>20.972333273333334</v>
      </c>
      <c r="AR41" s="20">
        <v>16.624000500000001</v>
      </c>
      <c r="AS41" s="20">
        <v>14.626999899999999</v>
      </c>
      <c r="AT41" s="20">
        <v>151.91400100000001</v>
      </c>
      <c r="AU41" s="20">
        <f t="shared" si="12"/>
        <v>61.055000466666677</v>
      </c>
      <c r="AW41" s="20">
        <v>0.95599997000000003</v>
      </c>
      <c r="AX41" s="20">
        <v>24.893999099999998</v>
      </c>
      <c r="AY41" s="20">
        <v>42.084999099999997</v>
      </c>
      <c r="AZ41">
        <f t="shared" si="31"/>
        <v>22.644999389999999</v>
      </c>
      <c r="BB41" s="23" t="s">
        <v>2</v>
      </c>
      <c r="BD41" s="23"/>
      <c r="BE41" s="23"/>
      <c r="BF41" s="22"/>
      <c r="BG41" s="20"/>
    </row>
    <row r="42" spans="1:59" ht="16" x14ac:dyDescent="0.2">
      <c r="A42" s="1" t="s">
        <v>1</v>
      </c>
      <c r="B42" s="1">
        <f t="shared" si="32"/>
        <v>0.95227060715357437</v>
      </c>
      <c r="C42" s="1">
        <f t="shared" si="33"/>
        <v>0.95116682666666674</v>
      </c>
      <c r="D42" s="1">
        <f t="shared" si="34"/>
        <v>0.95324855666666675</v>
      </c>
      <c r="E42" s="1">
        <f t="shared" si="4"/>
        <v>0.92998081333333327</v>
      </c>
      <c r="F42" s="1">
        <f t="shared" si="5"/>
        <v>0.92717278333333342</v>
      </c>
      <c r="G42" s="1">
        <f t="shared" si="6"/>
        <v>0.92998081333333327</v>
      </c>
      <c r="H42" s="1">
        <f t="shared" si="7"/>
        <v>0.77195922666666661</v>
      </c>
      <c r="I42" s="35">
        <f t="shared" si="24"/>
        <v>0.91649999999999998</v>
      </c>
      <c r="J42" t="str">
        <f t="shared" si="13"/>
        <v xml:space="preserve">&amp; 0,9165 </v>
      </c>
      <c r="M42" t="s">
        <v>1</v>
      </c>
      <c r="N42" s="1">
        <v>0.934395611286163</v>
      </c>
      <c r="O42" s="1">
        <v>0.94905686378479004</v>
      </c>
      <c r="P42" s="1">
        <v>0.97335934638976995</v>
      </c>
      <c r="Q42" s="1">
        <f t="shared" si="8"/>
        <v>0.95227060715357437</v>
      </c>
      <c r="S42" s="20" t="s">
        <v>1</v>
      </c>
      <c r="T42" s="20">
        <v>0.93205373999999996</v>
      </c>
      <c r="U42" s="20">
        <v>0.94902790000000004</v>
      </c>
      <c r="V42" s="20">
        <v>0.97241884000000001</v>
      </c>
      <c r="W42" s="3">
        <f t="shared" si="9"/>
        <v>0.95116682666666674</v>
      </c>
      <c r="Y42" s="20" t="s">
        <v>110</v>
      </c>
      <c r="Z42" s="20">
        <v>0.93595254000000006</v>
      </c>
      <c r="AA42" s="20">
        <v>0.95642459000000002</v>
      </c>
      <c r="AB42" s="20">
        <v>0.96736854000000005</v>
      </c>
      <c r="AC42">
        <f t="shared" si="14"/>
        <v>0.95324855666666675</v>
      </c>
      <c r="AF42" s="20" t="s">
        <v>1</v>
      </c>
      <c r="AG42" s="20">
        <v>0.94172584999999998</v>
      </c>
      <c r="AH42" s="20">
        <v>0.94514655999999997</v>
      </c>
      <c r="AI42" s="20">
        <v>0.90307002999999997</v>
      </c>
      <c r="AJ42">
        <f t="shared" si="10"/>
        <v>0.92998081333333327</v>
      </c>
      <c r="AM42" s="20">
        <v>0.92685830999999996</v>
      </c>
      <c r="AN42" s="20">
        <v>0.90657312000000001</v>
      </c>
      <c r="AO42" s="109">
        <v>0.94808692000000006</v>
      </c>
      <c r="AP42">
        <f t="shared" si="11"/>
        <v>0.92717278333333342</v>
      </c>
      <c r="AR42" s="20">
        <v>0.94172584999999998</v>
      </c>
      <c r="AS42" s="20">
        <v>0.94514655999999997</v>
      </c>
      <c r="AT42" s="20">
        <v>0.90307002999999997</v>
      </c>
      <c r="AU42" s="20">
        <f t="shared" si="12"/>
        <v>0.92998081333333327</v>
      </c>
      <c r="AW42" s="20">
        <v>0.42018926000000001</v>
      </c>
      <c r="AX42" s="20">
        <v>0.94529348999999996</v>
      </c>
      <c r="AY42" s="20">
        <v>0.95039492999999997</v>
      </c>
      <c r="AZ42">
        <f t="shared" si="31"/>
        <v>0.77195922666666661</v>
      </c>
      <c r="BB42" s="23" t="s">
        <v>1</v>
      </c>
      <c r="BD42" s="23"/>
      <c r="BE42" s="23"/>
      <c r="BF42" s="22"/>
      <c r="BG42" s="20"/>
    </row>
    <row r="43" spans="1:59" ht="16" x14ac:dyDescent="0.2">
      <c r="A43" s="1" t="s">
        <v>0</v>
      </c>
      <c r="B43" s="1">
        <f t="shared" si="32"/>
        <v>17.552666666666667</v>
      </c>
      <c r="C43" s="1">
        <f t="shared" si="33"/>
        <v>23.788666666666668</v>
      </c>
      <c r="D43" s="1">
        <f t="shared" si="34"/>
        <v>25.576999999999998</v>
      </c>
      <c r="E43" s="1">
        <f t="shared" si="4"/>
        <v>15.064</v>
      </c>
      <c r="F43" s="1">
        <f t="shared" si="5"/>
        <v>39.987666666666662</v>
      </c>
      <c r="G43" s="1">
        <f t="shared" si="6"/>
        <v>15.101666666666667</v>
      </c>
      <c r="H43" s="1">
        <f t="shared" si="7"/>
        <v>35.440999999999995</v>
      </c>
      <c r="I43" s="35">
        <f t="shared" si="24"/>
        <v>24.6447</v>
      </c>
      <c r="J43" t="str">
        <f t="shared" si="13"/>
        <v xml:space="preserve">&amp; 24,6447 </v>
      </c>
      <c r="M43" t="s">
        <v>0</v>
      </c>
      <c r="N43" s="1">
        <v>9.5909999999999993</v>
      </c>
      <c r="O43" s="1">
        <v>16.314</v>
      </c>
      <c r="P43" s="1">
        <v>26.753</v>
      </c>
      <c r="Q43" s="1">
        <f t="shared" si="8"/>
        <v>17.552666666666667</v>
      </c>
      <c r="S43" s="20" t="s">
        <v>0</v>
      </c>
      <c r="T43" s="20">
        <v>8.718</v>
      </c>
      <c r="U43" s="20">
        <v>22.024000000000001</v>
      </c>
      <c r="V43" s="20">
        <v>40.624000000000002</v>
      </c>
      <c r="W43" s="3">
        <f t="shared" si="9"/>
        <v>23.788666666666668</v>
      </c>
      <c r="Y43" s="20" t="s">
        <v>0</v>
      </c>
      <c r="Z43" s="20">
        <v>11.563000000000001</v>
      </c>
      <c r="AA43" s="20">
        <v>26.568000000000001</v>
      </c>
      <c r="AB43" s="20">
        <v>38.6</v>
      </c>
      <c r="AC43">
        <f t="shared" si="14"/>
        <v>25.576999999999998</v>
      </c>
      <c r="AF43" s="20" t="s">
        <v>0</v>
      </c>
      <c r="AG43" s="20">
        <v>9.7010000000000005</v>
      </c>
      <c r="AH43" s="20">
        <v>18.433</v>
      </c>
      <c r="AI43" s="20">
        <v>17.058</v>
      </c>
      <c r="AJ43">
        <f t="shared" si="10"/>
        <v>15.064</v>
      </c>
      <c r="AM43" s="20">
        <v>15.736000000000001</v>
      </c>
      <c r="AN43" s="20">
        <v>31.643999999999998</v>
      </c>
      <c r="AO43" s="109">
        <v>72.582999999999998</v>
      </c>
      <c r="AP43">
        <f t="shared" si="11"/>
        <v>39.987666666666662</v>
      </c>
      <c r="AR43" s="20">
        <v>9.8949999999999996</v>
      </c>
      <c r="AS43" s="20">
        <v>20.154</v>
      </c>
      <c r="AT43" s="20">
        <v>15.256</v>
      </c>
      <c r="AU43" s="20">
        <f t="shared" si="12"/>
        <v>15.101666666666667</v>
      </c>
      <c r="AW43" s="20">
        <v>16.815000000000001</v>
      </c>
      <c r="AX43" s="20">
        <v>34.323999999999998</v>
      </c>
      <c r="AY43" s="20">
        <v>55.183999999999997</v>
      </c>
      <c r="AZ43">
        <f t="shared" si="31"/>
        <v>35.440999999999995</v>
      </c>
      <c r="BB43" s="23" t="s">
        <v>0</v>
      </c>
      <c r="BD43" s="23"/>
      <c r="BE43" s="23"/>
      <c r="BF43" s="22"/>
      <c r="BG43" s="20"/>
    </row>
    <row r="44" spans="1:59" ht="16" x14ac:dyDescent="0.2">
      <c r="A44" s="1" t="s">
        <v>6</v>
      </c>
      <c r="B44" s="86" t="s">
        <v>14</v>
      </c>
      <c r="C44" s="86"/>
      <c r="D44" s="86"/>
      <c r="E44" s="86"/>
      <c r="F44" s="86"/>
      <c r="G44" s="86"/>
      <c r="H44" s="86"/>
      <c r="J44" t="str">
        <f t="shared" si="13"/>
        <v xml:space="preserve">&amp;  </v>
      </c>
      <c r="M44" t="s">
        <v>6</v>
      </c>
      <c r="N44" s="1" t="s">
        <v>14</v>
      </c>
      <c r="O44" s="1" t="s">
        <v>14</v>
      </c>
      <c r="P44" s="1" t="s">
        <v>14</v>
      </c>
      <c r="Q44" s="1" t="e">
        <f t="shared" si="8"/>
        <v>#DIV/0!</v>
      </c>
      <c r="S44" s="20" t="s">
        <v>6</v>
      </c>
      <c r="T44" s="20" t="s">
        <v>14</v>
      </c>
      <c r="U44" s="20" t="s">
        <v>14</v>
      </c>
      <c r="V44" s="20" t="s">
        <v>14</v>
      </c>
      <c r="W44" s="3" t="e">
        <f t="shared" si="9"/>
        <v>#DIV/0!</v>
      </c>
      <c r="Y44" s="20" t="s">
        <v>6</v>
      </c>
      <c r="Z44" s="20" t="s">
        <v>14</v>
      </c>
      <c r="AA44" s="20" t="s">
        <v>14</v>
      </c>
      <c r="AB44" s="20" t="s">
        <v>14</v>
      </c>
      <c r="AC44" t="e">
        <f t="shared" si="14"/>
        <v>#DIV/0!</v>
      </c>
      <c r="AF44" s="20" t="s">
        <v>6</v>
      </c>
      <c r="AG44" s="20" t="s">
        <v>14</v>
      </c>
      <c r="AH44" s="20" t="s">
        <v>14</v>
      </c>
      <c r="AI44" s="20" t="s">
        <v>14</v>
      </c>
      <c r="AJ44" t="e">
        <f t="shared" si="10"/>
        <v>#DIV/0!</v>
      </c>
      <c r="AM44" s="20" t="s">
        <v>14</v>
      </c>
      <c r="AN44" s="20" t="s">
        <v>14</v>
      </c>
      <c r="AO44" s="109" t="s">
        <v>14</v>
      </c>
      <c r="AP44" t="e">
        <f t="shared" si="11"/>
        <v>#DIV/0!</v>
      </c>
      <c r="AR44" s="20" t="s">
        <v>14</v>
      </c>
      <c r="AS44" s="20" t="s">
        <v>14</v>
      </c>
      <c r="AT44" s="20" t="s">
        <v>14</v>
      </c>
      <c r="AU44" s="20" t="e">
        <f t="shared" si="12"/>
        <v>#DIV/0!</v>
      </c>
      <c r="AW44" s="20" t="s">
        <v>14</v>
      </c>
      <c r="AX44" s="20" t="s">
        <v>14</v>
      </c>
      <c r="AY44" s="20" t="s">
        <v>14</v>
      </c>
      <c r="AZ44" t="e">
        <f t="shared" si="31"/>
        <v>#DIV/0!</v>
      </c>
      <c r="BB44" s="23" t="s">
        <v>6</v>
      </c>
      <c r="BD44" s="23"/>
      <c r="BE44" s="23"/>
      <c r="BF44" s="22"/>
    </row>
    <row r="45" spans="1:59" ht="16" x14ac:dyDescent="0.2">
      <c r="A45" s="1" t="s">
        <v>4</v>
      </c>
      <c r="B45" s="1">
        <f>Q45</f>
        <v>2.2930000000000001</v>
      </c>
      <c r="C45" s="1">
        <f>W45</f>
        <v>1.9663333333333333</v>
      </c>
      <c r="D45" s="1">
        <f>AC45</f>
        <v>2.3336666666666663</v>
      </c>
      <c r="E45" s="1">
        <f t="shared" si="4"/>
        <v>10.181333333333333</v>
      </c>
      <c r="F45" s="1">
        <f t="shared" si="5"/>
        <v>3.5113333333333334</v>
      </c>
      <c r="G45" s="1">
        <f t="shared" si="6"/>
        <v>10.181333333333333</v>
      </c>
      <c r="H45" s="1">
        <f t="shared" si="7"/>
        <v>3.827666666666667</v>
      </c>
      <c r="I45" s="35">
        <f t="shared" si="24"/>
        <v>4.8992000000000004</v>
      </c>
      <c r="J45" t="str">
        <f t="shared" si="13"/>
        <v xml:space="preserve">&amp; 4,8992 </v>
      </c>
      <c r="M45" t="s">
        <v>4</v>
      </c>
      <c r="N45" s="1">
        <v>3.5720000000000001</v>
      </c>
      <c r="O45" s="1">
        <v>1.905</v>
      </c>
      <c r="P45" s="1">
        <v>1.4019999999999999</v>
      </c>
      <c r="Q45" s="1">
        <f t="shared" si="8"/>
        <v>2.2930000000000001</v>
      </c>
      <c r="S45" s="20" t="s">
        <v>4</v>
      </c>
      <c r="T45" s="20">
        <v>3.5369999999999999</v>
      </c>
      <c r="U45" s="20">
        <v>1.0289999999999999</v>
      </c>
      <c r="V45" s="20">
        <v>1.333</v>
      </c>
      <c r="W45" s="3">
        <f t="shared" si="9"/>
        <v>1.9663333333333333</v>
      </c>
      <c r="Y45" s="20" t="s">
        <v>4</v>
      </c>
      <c r="Z45" s="20">
        <v>3.6019999999999999</v>
      </c>
      <c r="AA45" s="20">
        <v>1.389</v>
      </c>
      <c r="AB45" s="20">
        <v>2.0099999999999998</v>
      </c>
      <c r="AC45">
        <f t="shared" si="14"/>
        <v>2.3336666666666663</v>
      </c>
      <c r="AF45" s="20" t="s">
        <v>4</v>
      </c>
      <c r="AG45" s="20">
        <v>2.9849999999999999</v>
      </c>
      <c r="AH45" s="20">
        <v>2.4950000000000001</v>
      </c>
      <c r="AI45" s="20">
        <v>25.064</v>
      </c>
      <c r="AJ45">
        <f t="shared" si="10"/>
        <v>10.181333333333333</v>
      </c>
      <c r="AM45" s="20">
        <v>2.0830000000000002</v>
      </c>
      <c r="AN45" s="20">
        <v>0.97699999999999998</v>
      </c>
      <c r="AO45" s="109">
        <v>7.4740000000000002</v>
      </c>
      <c r="AP45">
        <f t="shared" si="11"/>
        <v>3.5113333333333334</v>
      </c>
      <c r="AR45" s="20">
        <v>2.9849999999999999</v>
      </c>
      <c r="AS45" s="20">
        <v>2.4950000000000001</v>
      </c>
      <c r="AT45" s="20">
        <v>25.064</v>
      </c>
      <c r="AU45" s="20">
        <f t="shared" si="12"/>
        <v>10.181333333333333</v>
      </c>
      <c r="AW45" s="20">
        <v>0.57699999999999996</v>
      </c>
      <c r="AX45" s="20">
        <v>4.1539999999999999</v>
      </c>
      <c r="AY45" s="20">
        <v>6.7519999999999998</v>
      </c>
      <c r="AZ45">
        <f t="shared" si="31"/>
        <v>3.827666666666667</v>
      </c>
      <c r="BB45" s="23" t="s">
        <v>4</v>
      </c>
      <c r="BD45" s="23"/>
      <c r="BE45" s="23"/>
      <c r="BF45" s="22"/>
    </row>
    <row r="46" spans="1:59" ht="16" x14ac:dyDescent="0.2">
      <c r="A46" s="1" t="s">
        <v>3</v>
      </c>
      <c r="B46" s="1">
        <f t="shared" ref="B46:B49" si="35">Q46</f>
        <v>2.1973332961400298</v>
      </c>
      <c r="C46" s="1">
        <f t="shared" ref="C46:C49" si="36">W46</f>
        <v>1.7206666966666668</v>
      </c>
      <c r="D46" s="1">
        <f t="shared" ref="D46:D49" si="37">AC46</f>
        <v>2.1413333399999996</v>
      </c>
      <c r="E46" s="1">
        <f t="shared" si="4"/>
        <v>9.1856667266666676</v>
      </c>
      <c r="F46" s="1">
        <f t="shared" si="5"/>
        <v>3.1616666133333333</v>
      </c>
      <c r="G46" s="1">
        <f t="shared" si="6"/>
        <v>9.1856667266666676</v>
      </c>
      <c r="H46" s="1">
        <f t="shared" si="7"/>
        <v>3.4156666799999997</v>
      </c>
      <c r="I46" s="35">
        <f t="shared" si="24"/>
        <v>4.4297000000000004</v>
      </c>
      <c r="J46" t="str">
        <f t="shared" si="13"/>
        <v xml:space="preserve">&amp; 4,4297 </v>
      </c>
      <c r="M46" t="s">
        <v>3</v>
      </c>
      <c r="N46" s="1">
        <v>3.4749999046325599</v>
      </c>
      <c r="O46" s="1">
        <v>1.8009999990463199</v>
      </c>
      <c r="P46" s="1">
        <v>1.31599998474121</v>
      </c>
      <c r="Q46" s="1">
        <f t="shared" si="8"/>
        <v>2.1973332961400298</v>
      </c>
      <c r="S46" s="20" t="s">
        <v>3</v>
      </c>
      <c r="T46" s="20">
        <v>3.44000006</v>
      </c>
      <c r="U46" s="20">
        <v>0.46900001000000002</v>
      </c>
      <c r="V46" s="20">
        <v>1.25300002</v>
      </c>
      <c r="W46" s="3">
        <f t="shared" si="9"/>
        <v>1.7206666966666668</v>
      </c>
      <c r="Y46" s="20" t="s">
        <v>3</v>
      </c>
      <c r="Z46" s="20">
        <v>3.5039999499999999</v>
      </c>
      <c r="AA46" s="20">
        <v>1.0160000300000001</v>
      </c>
      <c r="AB46" s="20">
        <v>1.9040000399999999</v>
      </c>
      <c r="AC46">
        <f t="shared" si="14"/>
        <v>2.1413333399999996</v>
      </c>
      <c r="AF46" s="20" t="s">
        <v>3</v>
      </c>
      <c r="AG46" s="20">
        <v>2.5230000000000001</v>
      </c>
      <c r="AH46" s="20">
        <v>2.2219998799999998</v>
      </c>
      <c r="AI46" s="20">
        <v>22.812000300000001</v>
      </c>
      <c r="AJ46">
        <f t="shared" si="10"/>
        <v>9.1856667266666676</v>
      </c>
      <c r="AM46" s="20">
        <v>1.59800005</v>
      </c>
      <c r="AN46" s="20">
        <v>0.93699997999999995</v>
      </c>
      <c r="AO46" s="109">
        <v>6.9499998099999996</v>
      </c>
      <c r="AP46">
        <f t="shared" si="11"/>
        <v>3.1616666133333333</v>
      </c>
      <c r="AR46" s="20">
        <v>2.5230000000000001</v>
      </c>
      <c r="AS46" s="20">
        <v>2.2219998799999998</v>
      </c>
      <c r="AT46" s="20">
        <v>22.812000300000001</v>
      </c>
      <c r="AU46" s="20">
        <f t="shared" si="12"/>
        <v>9.1856667266666676</v>
      </c>
      <c r="AW46" s="20">
        <v>0.15899999000000001</v>
      </c>
      <c r="AX46" s="20">
        <v>3.7650001</v>
      </c>
      <c r="AY46" s="20">
        <v>6.3229999499999998</v>
      </c>
      <c r="AZ46">
        <f t="shared" si="31"/>
        <v>3.4156666799999997</v>
      </c>
      <c r="BB46" s="23" t="s">
        <v>3</v>
      </c>
      <c r="BD46" s="23"/>
      <c r="BE46" s="23"/>
      <c r="BF46" s="22"/>
    </row>
    <row r="47" spans="1:59" ht="16" x14ac:dyDescent="0.2">
      <c r="A47" s="1" t="s">
        <v>2</v>
      </c>
      <c r="B47" s="1">
        <f t="shared" si="35"/>
        <v>14.59666665395099</v>
      </c>
      <c r="C47" s="1">
        <f t="shared" si="36"/>
        <v>11.374666923333331</v>
      </c>
      <c r="D47" s="1">
        <f t="shared" si="37"/>
        <v>14.162666643333333</v>
      </c>
      <c r="E47" s="1">
        <f t="shared" si="4"/>
        <v>61.055000466666677</v>
      </c>
      <c r="F47" s="1">
        <f t="shared" si="5"/>
        <v>20.972333273333334</v>
      </c>
      <c r="G47" s="1">
        <f t="shared" si="6"/>
        <v>61.055000466666677</v>
      </c>
      <c r="H47" s="1">
        <f t="shared" si="7"/>
        <v>22.644999389999999</v>
      </c>
      <c r="I47" s="35">
        <f t="shared" si="24"/>
        <v>29.408799999999999</v>
      </c>
      <c r="J47" t="str">
        <f t="shared" si="13"/>
        <v xml:space="preserve">&amp; 29,4088 </v>
      </c>
      <c r="M47" t="s">
        <v>2</v>
      </c>
      <c r="N47" s="1">
        <v>23.163999557495099</v>
      </c>
      <c r="O47" s="1">
        <v>11.855999946594199</v>
      </c>
      <c r="P47" s="1">
        <v>8.7700004577636701</v>
      </c>
      <c r="Q47" s="1">
        <f t="shared" si="8"/>
        <v>14.59666665395099</v>
      </c>
      <c r="S47" s="20" t="s">
        <v>2</v>
      </c>
      <c r="T47" s="20">
        <v>22.936000799999999</v>
      </c>
      <c r="U47" s="20">
        <v>2.8320000200000002</v>
      </c>
      <c r="V47" s="20">
        <v>8.3559999499999993</v>
      </c>
      <c r="W47" s="3">
        <f t="shared" si="9"/>
        <v>11.374666923333331</v>
      </c>
      <c r="Y47" s="20" t="s">
        <v>2</v>
      </c>
      <c r="Z47" s="20">
        <v>23.357999800000002</v>
      </c>
      <c r="AA47" s="20">
        <v>6.4390001300000002</v>
      </c>
      <c r="AB47" s="20">
        <v>12.691000000000001</v>
      </c>
      <c r="AC47">
        <f t="shared" si="14"/>
        <v>14.162666643333333</v>
      </c>
      <c r="AF47" s="20" t="s">
        <v>2</v>
      </c>
      <c r="AG47" s="20">
        <v>16.624000500000001</v>
      </c>
      <c r="AH47" s="20">
        <v>14.626999899999999</v>
      </c>
      <c r="AI47" s="20">
        <v>151.91400100000001</v>
      </c>
      <c r="AJ47">
        <f t="shared" si="10"/>
        <v>61.055000466666677</v>
      </c>
      <c r="AM47" s="20">
        <v>10.359999699999999</v>
      </c>
      <c r="AN47" s="20">
        <v>6.23799992</v>
      </c>
      <c r="AO47" s="109">
        <v>46.319000199999998</v>
      </c>
      <c r="AP47">
        <f t="shared" si="11"/>
        <v>20.972333273333334</v>
      </c>
      <c r="AR47" s="20">
        <v>16.624000500000001</v>
      </c>
      <c r="AS47" s="20">
        <v>14.626999899999999</v>
      </c>
      <c r="AT47" s="20">
        <v>151.91400100000001</v>
      </c>
      <c r="AU47" s="20">
        <f t="shared" si="12"/>
        <v>61.055000466666677</v>
      </c>
      <c r="AW47" s="20">
        <v>0.95599997000000003</v>
      </c>
      <c r="AX47" s="20">
        <v>24.893999099999998</v>
      </c>
      <c r="AY47" s="20">
        <v>42.084999099999997</v>
      </c>
      <c r="AZ47">
        <f t="shared" si="31"/>
        <v>22.644999389999999</v>
      </c>
      <c r="BB47" s="23" t="s">
        <v>2</v>
      </c>
      <c r="BD47" s="23"/>
      <c r="BE47" s="23"/>
      <c r="BF47" s="22"/>
    </row>
    <row r="48" spans="1:59" ht="16" x14ac:dyDescent="0.2">
      <c r="A48" s="1" t="s">
        <v>1</v>
      </c>
      <c r="B48" s="1">
        <f t="shared" si="35"/>
        <v>0.95227060715357437</v>
      </c>
      <c r="C48" s="1">
        <f t="shared" si="36"/>
        <v>0.95116682666666674</v>
      </c>
      <c r="D48" s="1">
        <f t="shared" si="37"/>
        <v>0.95324855666666675</v>
      </c>
      <c r="E48" s="1">
        <f t="shared" si="4"/>
        <v>0.92998081333333327</v>
      </c>
      <c r="F48" s="1">
        <f t="shared" si="5"/>
        <v>0.92717278333333342</v>
      </c>
      <c r="G48" s="1">
        <f t="shared" si="6"/>
        <v>0.92998081333333327</v>
      </c>
      <c r="H48" s="1">
        <f t="shared" si="7"/>
        <v>0.77195922666666661</v>
      </c>
      <c r="I48" s="35">
        <f t="shared" si="24"/>
        <v>0.91649999999999998</v>
      </c>
      <c r="J48" t="str">
        <f t="shared" si="13"/>
        <v xml:space="preserve">&amp; 0,9165 </v>
      </c>
      <c r="M48" t="s">
        <v>1</v>
      </c>
      <c r="N48" s="1">
        <v>0.934395611286163</v>
      </c>
      <c r="O48" s="1">
        <v>0.94905686378479004</v>
      </c>
      <c r="P48" s="1">
        <v>0.97335934638976995</v>
      </c>
      <c r="Q48" s="1">
        <f t="shared" si="8"/>
        <v>0.95227060715357437</v>
      </c>
      <c r="S48" s="20" t="s">
        <v>1</v>
      </c>
      <c r="T48" s="20">
        <v>0.93205373999999996</v>
      </c>
      <c r="U48" s="20">
        <v>0.94902790000000004</v>
      </c>
      <c r="V48" s="20">
        <v>0.97241884000000001</v>
      </c>
      <c r="W48" s="3">
        <f t="shared" si="9"/>
        <v>0.95116682666666674</v>
      </c>
      <c r="Y48" s="20" t="s">
        <v>110</v>
      </c>
      <c r="Z48" s="20">
        <v>0.93595254000000006</v>
      </c>
      <c r="AA48" s="20">
        <v>0.95642459000000002</v>
      </c>
      <c r="AB48" s="20">
        <v>0.96736854000000005</v>
      </c>
      <c r="AC48">
        <f t="shared" si="14"/>
        <v>0.95324855666666675</v>
      </c>
      <c r="AF48" s="20" t="s">
        <v>1</v>
      </c>
      <c r="AG48" s="20">
        <v>0.94172584999999998</v>
      </c>
      <c r="AH48" s="20">
        <v>0.94514655999999997</v>
      </c>
      <c r="AI48" s="20">
        <v>0.90307002999999997</v>
      </c>
      <c r="AJ48">
        <f t="shared" si="10"/>
        <v>0.92998081333333327</v>
      </c>
      <c r="AM48" s="20">
        <v>0.92685830999999996</v>
      </c>
      <c r="AN48" s="20">
        <v>0.90657312000000001</v>
      </c>
      <c r="AO48" s="109">
        <v>0.94808692000000006</v>
      </c>
      <c r="AP48">
        <f t="shared" si="11"/>
        <v>0.92717278333333342</v>
      </c>
      <c r="AR48" s="20">
        <v>0.94172584999999998</v>
      </c>
      <c r="AS48" s="20">
        <v>0.94514655999999997</v>
      </c>
      <c r="AT48" s="20">
        <v>0.90307002999999997</v>
      </c>
      <c r="AU48" s="20">
        <f t="shared" si="12"/>
        <v>0.92998081333333327</v>
      </c>
      <c r="AW48" s="20">
        <v>0.42018926000000001</v>
      </c>
      <c r="AX48" s="20">
        <v>0.94529348999999996</v>
      </c>
      <c r="AY48" s="20">
        <v>0.95039492999999997</v>
      </c>
      <c r="AZ48">
        <f t="shared" si="31"/>
        <v>0.77195922666666661</v>
      </c>
      <c r="BB48" s="23" t="s">
        <v>1</v>
      </c>
      <c r="BD48" s="23"/>
      <c r="BE48" s="23"/>
      <c r="BF48" s="22"/>
    </row>
    <row r="49" spans="1:58" ht="16" x14ac:dyDescent="0.2">
      <c r="A49" s="1" t="s">
        <v>0</v>
      </c>
      <c r="B49" s="1">
        <f t="shared" si="35"/>
        <v>17.321000000000002</v>
      </c>
      <c r="C49" s="1">
        <f t="shared" si="36"/>
        <v>23.709666666666664</v>
      </c>
      <c r="D49" s="1">
        <f t="shared" si="37"/>
        <v>24.966333333333335</v>
      </c>
      <c r="E49" s="1">
        <f t="shared" si="4"/>
        <v>14.551333333333332</v>
      </c>
      <c r="F49" s="1">
        <f t="shared" si="5"/>
        <v>40.399000000000001</v>
      </c>
      <c r="G49" s="1">
        <f t="shared" si="6"/>
        <v>17.036000000000001</v>
      </c>
      <c r="H49" s="1">
        <f t="shared" si="7"/>
        <v>39.205666666666666</v>
      </c>
      <c r="I49" s="35">
        <f t="shared" si="24"/>
        <v>25.3127</v>
      </c>
      <c r="J49" t="str">
        <f t="shared" si="13"/>
        <v xml:space="preserve">&amp; 25,3127 </v>
      </c>
      <c r="M49" t="s">
        <v>0</v>
      </c>
      <c r="N49" s="1">
        <v>9.3879999999999999</v>
      </c>
      <c r="O49" s="1">
        <v>15.754</v>
      </c>
      <c r="P49" s="1">
        <v>26.821000000000002</v>
      </c>
      <c r="Q49" s="1">
        <f t="shared" si="8"/>
        <v>17.321000000000002</v>
      </c>
      <c r="S49" s="20" t="s">
        <v>0</v>
      </c>
      <c r="T49" s="20">
        <v>8.5830000000000002</v>
      </c>
      <c r="U49" s="20">
        <v>21.518999999999998</v>
      </c>
      <c r="V49" s="20">
        <v>41.027000000000001</v>
      </c>
      <c r="W49" s="3">
        <f t="shared" si="9"/>
        <v>23.709666666666664</v>
      </c>
      <c r="Y49" s="20" t="s">
        <v>0</v>
      </c>
      <c r="Z49" s="20">
        <v>11.193</v>
      </c>
      <c r="AA49" s="20">
        <v>25.696000000000002</v>
      </c>
      <c r="AB49" s="20">
        <v>38.01</v>
      </c>
      <c r="AC49">
        <f t="shared" si="14"/>
        <v>24.966333333333335</v>
      </c>
      <c r="AF49" s="20" t="s">
        <v>0</v>
      </c>
      <c r="AG49" s="20">
        <v>7.8630000000000004</v>
      </c>
      <c r="AH49" s="20">
        <v>19.337</v>
      </c>
      <c r="AI49" s="20">
        <v>16.454000000000001</v>
      </c>
      <c r="AJ49">
        <f t="shared" si="10"/>
        <v>14.551333333333332</v>
      </c>
      <c r="AM49" s="20">
        <v>15.537000000000001</v>
      </c>
      <c r="AN49" s="20">
        <v>33.228999999999999</v>
      </c>
      <c r="AO49" s="109">
        <v>72.430999999999997</v>
      </c>
      <c r="AP49">
        <f t="shared" si="11"/>
        <v>40.399000000000001</v>
      </c>
      <c r="AR49" s="20">
        <v>10.465999999999999</v>
      </c>
      <c r="AS49" s="20">
        <v>18.719000000000001</v>
      </c>
      <c r="AT49" s="20">
        <v>21.922999999999998</v>
      </c>
      <c r="AU49" s="20">
        <f t="shared" si="12"/>
        <v>17.036000000000001</v>
      </c>
      <c r="AW49" s="20">
        <v>18.186</v>
      </c>
      <c r="AX49" s="20">
        <v>42.052</v>
      </c>
      <c r="AY49" s="20">
        <v>57.378999999999998</v>
      </c>
      <c r="AZ49">
        <f t="shared" si="31"/>
        <v>39.205666666666666</v>
      </c>
      <c r="BB49" s="23" t="s">
        <v>0</v>
      </c>
      <c r="BD49" s="23"/>
      <c r="BE49" s="23"/>
      <c r="BF49" s="22"/>
    </row>
    <row r="50" spans="1:58" ht="16" x14ac:dyDescent="0.2">
      <c r="A50" s="1" t="s">
        <v>6</v>
      </c>
      <c r="B50" s="86" t="s">
        <v>13</v>
      </c>
      <c r="C50" s="86"/>
      <c r="D50" s="86"/>
      <c r="E50" s="86"/>
      <c r="F50" s="86"/>
      <c r="G50" s="86"/>
      <c r="H50" s="86"/>
      <c r="J50" t="str">
        <f t="shared" si="13"/>
        <v xml:space="preserve">&amp;  </v>
      </c>
      <c r="M50" t="s">
        <v>6</v>
      </c>
      <c r="N50" s="1" t="s">
        <v>13</v>
      </c>
      <c r="O50" s="1" t="s">
        <v>13</v>
      </c>
      <c r="P50" s="1" t="s">
        <v>13</v>
      </c>
      <c r="Q50" s="1" t="e">
        <f t="shared" si="8"/>
        <v>#DIV/0!</v>
      </c>
      <c r="S50" s="20" t="s">
        <v>6</v>
      </c>
      <c r="T50" s="20" t="s">
        <v>13</v>
      </c>
      <c r="U50" s="20" t="s">
        <v>13</v>
      </c>
      <c r="V50" s="20" t="s">
        <v>13</v>
      </c>
      <c r="W50" s="3" t="e">
        <f t="shared" si="9"/>
        <v>#DIV/0!</v>
      </c>
      <c r="Y50" s="20" t="s">
        <v>6</v>
      </c>
      <c r="Z50" s="20" t="s">
        <v>13</v>
      </c>
      <c r="AA50" s="20" t="s">
        <v>13</v>
      </c>
      <c r="AB50" s="20" t="s">
        <v>13</v>
      </c>
      <c r="AC50" t="e">
        <f t="shared" si="14"/>
        <v>#DIV/0!</v>
      </c>
      <c r="AF50" s="20" t="s">
        <v>6</v>
      </c>
      <c r="AG50" s="20" t="s">
        <v>13</v>
      </c>
      <c r="AH50" s="20" t="s">
        <v>13</v>
      </c>
      <c r="AI50" s="20" t="s">
        <v>13</v>
      </c>
      <c r="AJ50" t="e">
        <f t="shared" si="10"/>
        <v>#DIV/0!</v>
      </c>
      <c r="AM50" s="20" t="s">
        <v>13</v>
      </c>
      <c r="AN50" s="20" t="s">
        <v>13</v>
      </c>
      <c r="AO50" s="109" t="s">
        <v>13</v>
      </c>
      <c r="AP50" t="e">
        <f t="shared" si="11"/>
        <v>#DIV/0!</v>
      </c>
      <c r="AR50" s="20" t="s">
        <v>13</v>
      </c>
      <c r="AS50" s="20" t="s">
        <v>13</v>
      </c>
      <c r="AT50" s="20" t="s">
        <v>13</v>
      </c>
      <c r="AU50" s="20" t="e">
        <f t="shared" si="12"/>
        <v>#DIV/0!</v>
      </c>
      <c r="AW50" s="20" t="s">
        <v>13</v>
      </c>
      <c r="AX50" s="20" t="s">
        <v>13</v>
      </c>
      <c r="AY50" s="20" t="s">
        <v>13</v>
      </c>
      <c r="AZ50" t="e">
        <f t="shared" si="31"/>
        <v>#DIV/0!</v>
      </c>
      <c r="BB50" s="23" t="s">
        <v>6</v>
      </c>
      <c r="BD50" s="23"/>
      <c r="BE50" s="23"/>
      <c r="BF50" s="22"/>
    </row>
    <row r="51" spans="1:58" ht="16" x14ac:dyDescent="0.2">
      <c r="A51" s="1" t="s">
        <v>4</v>
      </c>
      <c r="B51" s="1">
        <f>Q51</f>
        <v>2.2930000000000001</v>
      </c>
      <c r="C51" s="1">
        <f>W51</f>
        <v>1.9663333333333333</v>
      </c>
      <c r="D51" s="1">
        <f>AC51</f>
        <v>2.3336666666666663</v>
      </c>
      <c r="E51" s="1">
        <f t="shared" si="4"/>
        <v>10.181333333333333</v>
      </c>
      <c r="F51" s="1">
        <f t="shared" si="5"/>
        <v>1.6900000000000002</v>
      </c>
      <c r="G51" s="1">
        <f t="shared" si="6"/>
        <v>10.181333333333333</v>
      </c>
      <c r="H51" s="1">
        <f t="shared" si="7"/>
        <v>3.827666666666667</v>
      </c>
      <c r="I51" s="35">
        <f t="shared" si="24"/>
        <v>4.6390000000000002</v>
      </c>
      <c r="J51" t="str">
        <f t="shared" si="13"/>
        <v xml:space="preserve">&amp; 4,639 </v>
      </c>
      <c r="M51" t="s">
        <v>4</v>
      </c>
      <c r="N51" s="1">
        <v>3.5720000000000001</v>
      </c>
      <c r="O51" s="1">
        <v>1.905</v>
      </c>
      <c r="P51" s="1">
        <v>1.4019999999999999</v>
      </c>
      <c r="Q51" s="1">
        <f t="shared" si="8"/>
        <v>2.2930000000000001</v>
      </c>
      <c r="S51" s="20" t="s">
        <v>4</v>
      </c>
      <c r="T51" s="20">
        <v>3.5369999999999999</v>
      </c>
      <c r="U51" s="20">
        <v>1.0289999999999999</v>
      </c>
      <c r="V51" s="20">
        <v>1.333</v>
      </c>
      <c r="W51" s="3">
        <f t="shared" si="9"/>
        <v>1.9663333333333333</v>
      </c>
      <c r="Y51" s="20" t="s">
        <v>4</v>
      </c>
      <c r="Z51" s="20">
        <v>3.6019999999999999</v>
      </c>
      <c r="AA51" s="20">
        <v>1.389</v>
      </c>
      <c r="AB51" s="20">
        <v>2.0099999999999998</v>
      </c>
      <c r="AC51">
        <f t="shared" si="14"/>
        <v>2.3336666666666663</v>
      </c>
      <c r="AF51" s="20" t="s">
        <v>4</v>
      </c>
      <c r="AG51" s="20">
        <v>2.9849999999999999</v>
      </c>
      <c r="AH51" s="20">
        <v>2.4950000000000001</v>
      </c>
      <c r="AI51" s="20">
        <v>25.064</v>
      </c>
      <c r="AJ51">
        <f t="shared" si="10"/>
        <v>10.181333333333333</v>
      </c>
      <c r="AM51" s="20">
        <v>2.0830000000000002</v>
      </c>
      <c r="AN51" s="20">
        <v>0.97699999999999998</v>
      </c>
      <c r="AO51" s="109">
        <v>2.0099999999999998</v>
      </c>
      <c r="AP51">
        <f>AVERAGE(AM51:AO51)</f>
        <v>1.6900000000000002</v>
      </c>
      <c r="AR51" s="20">
        <v>2.9849999999999999</v>
      </c>
      <c r="AS51" s="20">
        <v>2.4950000000000001</v>
      </c>
      <c r="AT51" s="20">
        <v>25.064</v>
      </c>
      <c r="AU51" s="20">
        <f t="shared" si="12"/>
        <v>10.181333333333333</v>
      </c>
      <c r="AW51" s="20">
        <v>0.57699999999999996</v>
      </c>
      <c r="AX51" s="20">
        <v>4.1539999999999999</v>
      </c>
      <c r="AY51" s="20">
        <v>6.7519999999999998</v>
      </c>
      <c r="AZ51">
        <f t="shared" si="31"/>
        <v>3.827666666666667</v>
      </c>
      <c r="BB51" s="23" t="s">
        <v>4</v>
      </c>
      <c r="BD51" s="23"/>
      <c r="BE51" s="23"/>
      <c r="BF51" s="22"/>
    </row>
    <row r="52" spans="1:58" ht="16" x14ac:dyDescent="0.2">
      <c r="A52" s="1" t="s">
        <v>3</v>
      </c>
      <c r="B52" s="1">
        <f t="shared" ref="B52:B55" si="38">Q52</f>
        <v>2.1973332961400298</v>
      </c>
      <c r="C52" s="1">
        <f t="shared" ref="C52:C55" si="39">W52</f>
        <v>1.7206666966666668</v>
      </c>
      <c r="D52" s="1">
        <f t="shared" ref="D52:D55" si="40">AC52</f>
        <v>2.1413333399999996</v>
      </c>
      <c r="E52" s="1">
        <f t="shared" si="4"/>
        <v>9.1856667266666676</v>
      </c>
      <c r="F52" s="1">
        <f t="shared" si="5"/>
        <v>1.47966669</v>
      </c>
      <c r="G52" s="1">
        <f t="shared" si="6"/>
        <v>9.1856667266666676</v>
      </c>
      <c r="H52" s="1">
        <f t="shared" si="7"/>
        <v>3.4156666799999997</v>
      </c>
      <c r="I52" s="35">
        <f t="shared" si="24"/>
        <v>4.1894</v>
      </c>
      <c r="J52" t="str">
        <f t="shared" si="13"/>
        <v xml:space="preserve">&amp; 4,1894 </v>
      </c>
      <c r="M52" t="s">
        <v>3</v>
      </c>
      <c r="N52" s="1">
        <v>3.4749999046325599</v>
      </c>
      <c r="O52" s="1">
        <v>1.8009999990463199</v>
      </c>
      <c r="P52" s="1">
        <v>1.31599998474121</v>
      </c>
      <c r="Q52" s="1">
        <f t="shared" si="8"/>
        <v>2.1973332961400298</v>
      </c>
      <c r="S52" s="20" t="s">
        <v>3</v>
      </c>
      <c r="T52" s="20">
        <v>3.44000006</v>
      </c>
      <c r="U52" s="20">
        <v>0.46900001000000002</v>
      </c>
      <c r="V52" s="20">
        <v>1.25300002</v>
      </c>
      <c r="W52" s="3">
        <f t="shared" si="9"/>
        <v>1.7206666966666668</v>
      </c>
      <c r="Y52" s="20" t="s">
        <v>3</v>
      </c>
      <c r="Z52" s="20">
        <v>3.5039999499999999</v>
      </c>
      <c r="AA52" s="20">
        <v>1.0160000300000001</v>
      </c>
      <c r="AB52" s="20">
        <v>1.9040000399999999</v>
      </c>
      <c r="AC52">
        <f t="shared" si="14"/>
        <v>2.1413333399999996</v>
      </c>
      <c r="AF52" s="20" t="s">
        <v>3</v>
      </c>
      <c r="AG52" s="20">
        <v>2.5230000000000001</v>
      </c>
      <c r="AH52" s="20">
        <v>2.2219998799999998</v>
      </c>
      <c r="AI52" s="20">
        <v>22.812000300000001</v>
      </c>
      <c r="AJ52">
        <f t="shared" si="10"/>
        <v>9.1856667266666676</v>
      </c>
      <c r="AM52" s="20">
        <v>1.59800005</v>
      </c>
      <c r="AN52" s="20">
        <v>0.93699997999999995</v>
      </c>
      <c r="AO52" s="109">
        <v>1.9040000399999999</v>
      </c>
      <c r="AP52">
        <f t="shared" si="11"/>
        <v>1.47966669</v>
      </c>
      <c r="AR52" s="20">
        <v>2.5230000000000001</v>
      </c>
      <c r="AS52" s="20">
        <v>2.2219998799999998</v>
      </c>
      <c r="AT52" s="20">
        <v>22.812000300000001</v>
      </c>
      <c r="AU52" s="20">
        <f t="shared" si="12"/>
        <v>9.1856667266666676</v>
      </c>
      <c r="AW52" s="20">
        <v>0.15899999000000001</v>
      </c>
      <c r="AX52" s="20">
        <v>3.7650001</v>
      </c>
      <c r="AY52" s="20">
        <v>6.3229999499999998</v>
      </c>
      <c r="AZ52">
        <f t="shared" si="31"/>
        <v>3.4156666799999997</v>
      </c>
      <c r="BB52" s="23" t="s">
        <v>3</v>
      </c>
      <c r="BD52" s="23"/>
      <c r="BE52" s="23"/>
      <c r="BF52" s="22"/>
    </row>
    <row r="53" spans="1:58" ht="16" x14ac:dyDescent="0.2">
      <c r="A53" s="1" t="s">
        <v>2</v>
      </c>
      <c r="B53" s="1">
        <f t="shared" si="38"/>
        <v>14.59666665395099</v>
      </c>
      <c r="C53" s="1">
        <f t="shared" si="39"/>
        <v>11.374666923333331</v>
      </c>
      <c r="D53" s="1">
        <f t="shared" si="40"/>
        <v>14.162666643333333</v>
      </c>
      <c r="E53" s="1">
        <f t="shared" si="4"/>
        <v>61.055000466666677</v>
      </c>
      <c r="F53" s="1">
        <f t="shared" si="5"/>
        <v>9.7629998733333334</v>
      </c>
      <c r="G53" s="1">
        <f t="shared" si="6"/>
        <v>61.055000466666677</v>
      </c>
      <c r="H53" s="1">
        <f t="shared" si="7"/>
        <v>22.644999389999999</v>
      </c>
      <c r="I53" s="35">
        <f t="shared" si="24"/>
        <v>27.807400000000001</v>
      </c>
      <c r="J53" t="str">
        <f t="shared" si="13"/>
        <v xml:space="preserve">&amp; 27,8074 </v>
      </c>
      <c r="M53" t="s">
        <v>2</v>
      </c>
      <c r="N53" s="1">
        <v>23.163999557495099</v>
      </c>
      <c r="O53" s="1">
        <v>11.855999946594199</v>
      </c>
      <c r="P53" s="1">
        <v>8.7700004577636701</v>
      </c>
      <c r="Q53" s="1">
        <f t="shared" si="8"/>
        <v>14.59666665395099</v>
      </c>
      <c r="S53" s="20" t="s">
        <v>2</v>
      </c>
      <c r="T53" s="20">
        <v>22.936000799999999</v>
      </c>
      <c r="U53" s="20">
        <v>2.8320000200000002</v>
      </c>
      <c r="V53" s="20">
        <v>8.3559999499999993</v>
      </c>
      <c r="W53" s="3">
        <f t="shared" si="9"/>
        <v>11.374666923333331</v>
      </c>
      <c r="Y53" s="20" t="s">
        <v>2</v>
      </c>
      <c r="Z53" s="20">
        <v>23.357999800000002</v>
      </c>
      <c r="AA53" s="20">
        <v>6.4390001300000002</v>
      </c>
      <c r="AB53" s="20">
        <v>12.691000000000001</v>
      </c>
      <c r="AC53">
        <f t="shared" si="14"/>
        <v>14.162666643333333</v>
      </c>
      <c r="AF53" s="20" t="s">
        <v>2</v>
      </c>
      <c r="AG53" s="20">
        <v>16.624000500000001</v>
      </c>
      <c r="AH53" s="20">
        <v>14.626999899999999</v>
      </c>
      <c r="AI53" s="20">
        <v>151.91400100000001</v>
      </c>
      <c r="AJ53">
        <f t="shared" si="10"/>
        <v>61.055000466666677</v>
      </c>
      <c r="AM53" s="20">
        <v>10.359999699999999</v>
      </c>
      <c r="AN53" s="20">
        <v>6.23799992</v>
      </c>
      <c r="AO53" s="109">
        <v>12.691000000000001</v>
      </c>
      <c r="AP53">
        <f t="shared" si="11"/>
        <v>9.7629998733333334</v>
      </c>
      <c r="AR53" s="20">
        <v>16.624000500000001</v>
      </c>
      <c r="AS53" s="20">
        <v>14.626999899999999</v>
      </c>
      <c r="AT53" s="20">
        <v>151.91400100000001</v>
      </c>
      <c r="AU53" s="20">
        <f t="shared" si="12"/>
        <v>61.055000466666677</v>
      </c>
      <c r="AW53" s="20">
        <v>0.95599997000000003</v>
      </c>
      <c r="AX53" s="20">
        <v>24.893999099999998</v>
      </c>
      <c r="AY53" s="20">
        <v>42.084999099999997</v>
      </c>
      <c r="AZ53">
        <f t="shared" si="31"/>
        <v>22.644999389999999</v>
      </c>
      <c r="BB53" s="23" t="s">
        <v>2</v>
      </c>
      <c r="BD53" s="23"/>
      <c r="BE53" s="23"/>
      <c r="BF53" s="22"/>
    </row>
    <row r="54" spans="1:58" ht="16" x14ac:dyDescent="0.2">
      <c r="A54" s="1" t="s">
        <v>1</v>
      </c>
      <c r="B54" s="1">
        <f t="shared" si="38"/>
        <v>0.95227060715357437</v>
      </c>
      <c r="C54" s="1">
        <f t="shared" si="39"/>
        <v>0.95116682666666674</v>
      </c>
      <c r="D54" s="1">
        <f t="shared" si="40"/>
        <v>0.95324855666666675</v>
      </c>
      <c r="E54" s="1">
        <f t="shared" si="4"/>
        <v>0.92998081333333327</v>
      </c>
      <c r="F54" s="1">
        <f t="shared" si="5"/>
        <v>0.93359998999999994</v>
      </c>
      <c r="G54" s="1">
        <f t="shared" si="6"/>
        <v>0.92998081333333327</v>
      </c>
      <c r="H54" s="1">
        <f t="shared" si="7"/>
        <v>0.77195922666666661</v>
      </c>
      <c r="I54" s="35">
        <f t="shared" si="24"/>
        <v>0.91749999999999998</v>
      </c>
      <c r="J54" t="str">
        <f t="shared" si="13"/>
        <v xml:space="preserve">&amp; 0,9175 </v>
      </c>
      <c r="M54" t="s">
        <v>1</v>
      </c>
      <c r="N54" s="1">
        <v>0.934395611286163</v>
      </c>
      <c r="O54" s="1">
        <v>0.94905686378479004</v>
      </c>
      <c r="P54" s="1">
        <v>0.97335934638976995</v>
      </c>
      <c r="Q54" s="1">
        <f t="shared" si="8"/>
        <v>0.95227060715357437</v>
      </c>
      <c r="S54" s="20" t="s">
        <v>1</v>
      </c>
      <c r="T54" s="20">
        <v>0.93205373999999996</v>
      </c>
      <c r="U54" s="20">
        <v>0.94902790000000004</v>
      </c>
      <c r="V54" s="20">
        <v>0.97241884000000001</v>
      </c>
      <c r="W54" s="3">
        <f t="shared" si="9"/>
        <v>0.95116682666666674</v>
      </c>
      <c r="Y54" s="20" t="s">
        <v>110</v>
      </c>
      <c r="Z54" s="20">
        <v>0.93595254000000006</v>
      </c>
      <c r="AA54" s="20">
        <v>0.95642459000000002</v>
      </c>
      <c r="AB54" s="20">
        <v>0.96736854000000005</v>
      </c>
      <c r="AC54">
        <f t="shared" si="14"/>
        <v>0.95324855666666675</v>
      </c>
      <c r="AF54" s="20" t="s">
        <v>1</v>
      </c>
      <c r="AG54" s="20">
        <v>0.94172584999999998</v>
      </c>
      <c r="AH54" s="20">
        <v>0.94514655999999997</v>
      </c>
      <c r="AI54" s="20">
        <v>0.90307002999999997</v>
      </c>
      <c r="AJ54">
        <f t="shared" si="10"/>
        <v>0.92998081333333327</v>
      </c>
      <c r="AM54" s="20">
        <v>0.92685830999999996</v>
      </c>
      <c r="AN54" s="20">
        <v>0.90657312000000001</v>
      </c>
      <c r="AO54" s="109">
        <v>0.96736854000000005</v>
      </c>
      <c r="AP54">
        <f t="shared" si="11"/>
        <v>0.93359998999999994</v>
      </c>
      <c r="AR54" s="20">
        <v>0.94172584999999998</v>
      </c>
      <c r="AS54" s="20">
        <v>0.94514655999999997</v>
      </c>
      <c r="AT54" s="20">
        <v>0.90307002999999997</v>
      </c>
      <c r="AU54" s="20">
        <f t="shared" si="12"/>
        <v>0.92998081333333327</v>
      </c>
      <c r="AW54" s="20">
        <v>0.42018926000000001</v>
      </c>
      <c r="AX54" s="20">
        <v>0.94529348999999996</v>
      </c>
      <c r="AY54" s="20">
        <v>0.95039492999999997</v>
      </c>
      <c r="AZ54">
        <f t="shared" si="31"/>
        <v>0.77195922666666661</v>
      </c>
      <c r="BB54" s="23" t="s">
        <v>1</v>
      </c>
      <c r="BD54" s="23"/>
      <c r="BE54" s="23"/>
      <c r="BF54" s="22"/>
    </row>
    <row r="55" spans="1:58" ht="16" x14ac:dyDescent="0.2">
      <c r="A55" s="1" t="s">
        <v>0</v>
      </c>
      <c r="B55" s="1">
        <f t="shared" si="38"/>
        <v>17.633666666666667</v>
      </c>
      <c r="C55" s="1">
        <f t="shared" si="39"/>
        <v>23.828666666666667</v>
      </c>
      <c r="D55" s="1">
        <f t="shared" si="40"/>
        <v>26.05</v>
      </c>
      <c r="E55" s="1">
        <f t="shared" si="4"/>
        <v>14.886000000000001</v>
      </c>
      <c r="F55" s="1">
        <f t="shared" si="5"/>
        <v>29.825666666666667</v>
      </c>
      <c r="G55" s="1">
        <f t="shared" si="6"/>
        <v>16.114333333333335</v>
      </c>
      <c r="H55" s="1">
        <f t="shared" si="7"/>
        <v>37.702999999999996</v>
      </c>
      <c r="I55" s="35">
        <f t="shared" si="24"/>
        <v>23.720199999999998</v>
      </c>
      <c r="J55" t="str">
        <f t="shared" si="13"/>
        <v xml:space="preserve">&amp; 23,7202 </v>
      </c>
      <c r="M55" t="s">
        <v>0</v>
      </c>
      <c r="N55" s="1">
        <v>9.6750000000000007</v>
      </c>
      <c r="O55" s="1">
        <v>16.202999999999999</v>
      </c>
      <c r="P55" s="1">
        <v>27.023</v>
      </c>
      <c r="Q55" s="1">
        <f t="shared" si="8"/>
        <v>17.633666666666667</v>
      </c>
      <c r="S55" s="20" t="s">
        <v>0</v>
      </c>
      <c r="T55" s="20">
        <v>8.75</v>
      </c>
      <c r="U55" s="20">
        <v>20.245999999999999</v>
      </c>
      <c r="V55" s="20">
        <v>42.49</v>
      </c>
      <c r="W55" s="3">
        <f t="shared" si="9"/>
        <v>23.828666666666667</v>
      </c>
      <c r="Y55" s="20" t="s">
        <v>0</v>
      </c>
      <c r="Z55" s="20">
        <v>12.074</v>
      </c>
      <c r="AA55" s="20">
        <v>24.768999999999998</v>
      </c>
      <c r="AB55" s="20">
        <v>41.307000000000002</v>
      </c>
      <c r="AC55">
        <f t="shared" si="14"/>
        <v>26.05</v>
      </c>
      <c r="AF55" s="20" t="s">
        <v>0</v>
      </c>
      <c r="AG55" s="20">
        <v>8.0329999999999995</v>
      </c>
      <c r="AH55" s="20">
        <v>18.501999999999999</v>
      </c>
      <c r="AI55" s="20">
        <v>18.123000000000001</v>
      </c>
      <c r="AJ55">
        <f t="shared" si="10"/>
        <v>14.886000000000001</v>
      </c>
      <c r="AM55" s="20">
        <v>16.177</v>
      </c>
      <c r="AN55" s="20">
        <v>31.992999999999999</v>
      </c>
      <c r="AO55" s="109">
        <v>41.307000000000002</v>
      </c>
      <c r="AP55">
        <f t="shared" si="11"/>
        <v>29.825666666666667</v>
      </c>
      <c r="AR55" s="20">
        <v>11.345000000000001</v>
      </c>
      <c r="AS55" s="20">
        <v>19.13</v>
      </c>
      <c r="AT55" s="20">
        <v>17.867999999999999</v>
      </c>
      <c r="AU55" s="20">
        <f t="shared" si="12"/>
        <v>16.114333333333335</v>
      </c>
      <c r="AW55" s="20">
        <v>16.338999999999999</v>
      </c>
      <c r="AX55" s="20">
        <v>37.887999999999998</v>
      </c>
      <c r="AY55" s="20">
        <v>58.881999999999998</v>
      </c>
      <c r="AZ55">
        <f t="shared" si="31"/>
        <v>37.702999999999996</v>
      </c>
      <c r="BB55" s="23" t="s">
        <v>0</v>
      </c>
      <c r="BD55" s="23"/>
      <c r="BE55" s="23"/>
      <c r="BF55" s="22"/>
    </row>
    <row r="56" spans="1:58" ht="16" x14ac:dyDescent="0.2">
      <c r="A56" s="1" t="s">
        <v>6</v>
      </c>
      <c r="B56" s="86" t="s">
        <v>12</v>
      </c>
      <c r="C56" s="86"/>
      <c r="D56" s="86"/>
      <c r="E56" s="86"/>
      <c r="F56" s="86"/>
      <c r="G56" s="86"/>
      <c r="H56" s="86"/>
      <c r="J56" t="str">
        <f t="shared" si="13"/>
        <v xml:space="preserve">&amp;  </v>
      </c>
      <c r="M56" t="s">
        <v>6</v>
      </c>
      <c r="N56" s="1" t="s">
        <v>12</v>
      </c>
      <c r="O56" s="1" t="s">
        <v>12</v>
      </c>
      <c r="P56" s="1" t="s">
        <v>12</v>
      </c>
      <c r="Q56" s="1" t="e">
        <f t="shared" si="8"/>
        <v>#DIV/0!</v>
      </c>
      <c r="S56" s="20" t="s">
        <v>6</v>
      </c>
      <c r="T56" s="20" t="s">
        <v>12</v>
      </c>
      <c r="U56" s="20" t="s">
        <v>12</v>
      </c>
      <c r="V56" s="20" t="s">
        <v>12</v>
      </c>
      <c r="W56" s="3" t="e">
        <f t="shared" si="9"/>
        <v>#DIV/0!</v>
      </c>
      <c r="Y56" s="20" t="s">
        <v>6</v>
      </c>
      <c r="Z56" s="20" t="s">
        <v>12</v>
      </c>
      <c r="AA56" s="20" t="s">
        <v>12</v>
      </c>
      <c r="AB56" s="20" t="s">
        <v>12</v>
      </c>
      <c r="AC56" t="e">
        <f t="shared" si="14"/>
        <v>#DIV/0!</v>
      </c>
      <c r="AF56" s="20" t="s">
        <v>6</v>
      </c>
      <c r="AG56" s="20" t="s">
        <v>12</v>
      </c>
      <c r="AH56" s="20" t="s">
        <v>12</v>
      </c>
      <c r="AI56" s="20" t="s">
        <v>12</v>
      </c>
      <c r="AJ56" t="e">
        <f t="shared" si="10"/>
        <v>#DIV/0!</v>
      </c>
      <c r="AM56" s="20" t="s">
        <v>12</v>
      </c>
      <c r="AN56" s="20" t="s">
        <v>12</v>
      </c>
      <c r="AO56" s="109" t="s">
        <v>12</v>
      </c>
      <c r="AP56" t="e">
        <f t="shared" si="11"/>
        <v>#DIV/0!</v>
      </c>
      <c r="AR56" s="20" t="s">
        <v>12</v>
      </c>
      <c r="AS56" s="20" t="s">
        <v>12</v>
      </c>
      <c r="AT56" s="20" t="s">
        <v>12</v>
      </c>
      <c r="AU56" s="20" t="e">
        <f t="shared" si="12"/>
        <v>#DIV/0!</v>
      </c>
      <c r="AW56" s="20" t="s">
        <v>12</v>
      </c>
      <c r="AX56" s="20" t="s">
        <v>12</v>
      </c>
      <c r="AY56" s="20" t="s">
        <v>12</v>
      </c>
      <c r="AZ56" t="e">
        <f t="shared" si="31"/>
        <v>#DIV/0!</v>
      </c>
      <c r="BB56" s="23" t="s">
        <v>6</v>
      </c>
      <c r="BD56" s="23"/>
      <c r="BE56" s="23"/>
      <c r="BF56" s="22"/>
    </row>
    <row r="57" spans="1:58" ht="16" x14ac:dyDescent="0.2">
      <c r="A57" s="1" t="s">
        <v>4</v>
      </c>
      <c r="B57" s="1">
        <f>Q57</f>
        <v>2.2930000000000001</v>
      </c>
      <c r="C57" s="1">
        <f>W57</f>
        <v>1.9663333333333333</v>
      </c>
      <c r="D57" s="1">
        <f>AC57</f>
        <v>2.3336666666666663</v>
      </c>
      <c r="E57" s="1">
        <f t="shared" si="4"/>
        <v>10.181333333333333</v>
      </c>
      <c r="F57" s="1">
        <f t="shared" si="5"/>
        <v>1.6900000000000002</v>
      </c>
      <c r="G57" s="1">
        <f t="shared" si="6"/>
        <v>10.181333333333333</v>
      </c>
      <c r="H57" s="1">
        <f t="shared" si="7"/>
        <v>3.827666666666667</v>
      </c>
      <c r="I57" s="35">
        <f t="shared" si="24"/>
        <v>4.6390000000000002</v>
      </c>
      <c r="J57" t="str">
        <f t="shared" si="13"/>
        <v xml:space="preserve">&amp; 4,639 </v>
      </c>
      <c r="M57" t="s">
        <v>4</v>
      </c>
      <c r="N57" s="1">
        <v>3.5720000000000001</v>
      </c>
      <c r="O57" s="1">
        <v>1.905</v>
      </c>
      <c r="P57" s="1">
        <v>1.4019999999999999</v>
      </c>
      <c r="Q57" s="1">
        <f t="shared" si="8"/>
        <v>2.2930000000000001</v>
      </c>
      <c r="S57" s="20" t="s">
        <v>4</v>
      </c>
      <c r="T57" s="20">
        <v>3.5369999999999999</v>
      </c>
      <c r="U57" s="20">
        <v>1.0289999999999999</v>
      </c>
      <c r="V57" s="20">
        <v>1.333</v>
      </c>
      <c r="W57" s="3">
        <f t="shared" si="9"/>
        <v>1.9663333333333333</v>
      </c>
      <c r="Y57" s="20" t="s">
        <v>4</v>
      </c>
      <c r="Z57" s="20">
        <v>3.6019999999999999</v>
      </c>
      <c r="AA57" s="20">
        <v>1.389</v>
      </c>
      <c r="AB57" s="20">
        <v>2.0099999999999998</v>
      </c>
      <c r="AC57">
        <f t="shared" si="14"/>
        <v>2.3336666666666663</v>
      </c>
      <c r="AF57" s="20" t="s">
        <v>4</v>
      </c>
      <c r="AG57" s="20">
        <v>2.9849999999999999</v>
      </c>
      <c r="AH57" s="20">
        <v>2.4950000000000001</v>
      </c>
      <c r="AI57" s="20">
        <v>25.064</v>
      </c>
      <c r="AJ57">
        <f t="shared" si="10"/>
        <v>10.181333333333333</v>
      </c>
      <c r="AM57" s="20">
        <v>2.0830000000000002</v>
      </c>
      <c r="AN57" s="20">
        <v>0.97699999999999998</v>
      </c>
      <c r="AO57" s="109">
        <v>2.0099999999999998</v>
      </c>
      <c r="AP57">
        <f t="shared" si="11"/>
        <v>1.6900000000000002</v>
      </c>
      <c r="AR57" s="20">
        <v>2.9849999999999999</v>
      </c>
      <c r="AS57" s="20">
        <v>2.4950000000000001</v>
      </c>
      <c r="AT57" s="20">
        <v>25.064</v>
      </c>
      <c r="AU57" s="20">
        <f t="shared" si="12"/>
        <v>10.181333333333333</v>
      </c>
      <c r="AW57" s="20">
        <v>0.57699999999999996</v>
      </c>
      <c r="AX57" s="20">
        <v>4.1539999999999999</v>
      </c>
      <c r="AY57" s="20">
        <v>6.7519999999999998</v>
      </c>
      <c r="AZ57">
        <f t="shared" si="31"/>
        <v>3.827666666666667</v>
      </c>
      <c r="BB57" s="23" t="s">
        <v>4</v>
      </c>
      <c r="BD57" s="23"/>
      <c r="BE57" s="23"/>
      <c r="BF57" s="22"/>
    </row>
    <row r="58" spans="1:58" ht="16" x14ac:dyDescent="0.2">
      <c r="A58" s="1" t="s">
        <v>3</v>
      </c>
      <c r="B58" s="1">
        <f t="shared" ref="B58:B61" si="41">Q58</f>
        <v>2.1973332961400298</v>
      </c>
      <c r="C58" s="1">
        <f t="shared" ref="C58:C61" si="42">W58</f>
        <v>1.7206666966666668</v>
      </c>
      <c r="D58" s="1">
        <f t="shared" ref="D58:D61" si="43">AC58</f>
        <v>2.1413333399999996</v>
      </c>
      <c r="E58" s="1">
        <f t="shared" si="4"/>
        <v>9.1856667266666676</v>
      </c>
      <c r="F58" s="1">
        <f t="shared" si="5"/>
        <v>1.47966669</v>
      </c>
      <c r="G58" s="1">
        <f t="shared" si="6"/>
        <v>9.1856667266666676</v>
      </c>
      <c r="H58" s="1">
        <f t="shared" si="7"/>
        <v>3.4156666799999997</v>
      </c>
      <c r="I58" s="35">
        <f t="shared" si="24"/>
        <v>4.1894</v>
      </c>
      <c r="J58" t="str">
        <f t="shared" si="13"/>
        <v xml:space="preserve">&amp; 4,1894 </v>
      </c>
      <c r="M58" t="s">
        <v>3</v>
      </c>
      <c r="N58" s="1">
        <v>3.4749999046325599</v>
      </c>
      <c r="O58" s="1">
        <v>1.8009999990463199</v>
      </c>
      <c r="P58" s="1">
        <v>1.31599998474121</v>
      </c>
      <c r="Q58" s="1">
        <f t="shared" si="8"/>
        <v>2.1973332961400298</v>
      </c>
      <c r="S58" s="20" t="s">
        <v>3</v>
      </c>
      <c r="T58" s="20">
        <v>3.44000006</v>
      </c>
      <c r="U58" s="20">
        <v>0.46900001000000002</v>
      </c>
      <c r="V58" s="20">
        <v>1.25300002</v>
      </c>
      <c r="W58" s="3">
        <f t="shared" si="9"/>
        <v>1.7206666966666668</v>
      </c>
      <c r="Y58" s="20" t="s">
        <v>3</v>
      </c>
      <c r="Z58" s="20">
        <v>3.5039999499999999</v>
      </c>
      <c r="AA58" s="20">
        <v>1.0160000300000001</v>
      </c>
      <c r="AB58" s="20">
        <v>1.9040000399999999</v>
      </c>
      <c r="AC58">
        <f t="shared" si="14"/>
        <v>2.1413333399999996</v>
      </c>
      <c r="AF58" s="20" t="s">
        <v>3</v>
      </c>
      <c r="AG58" s="20">
        <v>2.5230000000000001</v>
      </c>
      <c r="AH58" s="20">
        <v>2.2219998799999998</v>
      </c>
      <c r="AI58" s="20">
        <v>22.812000300000001</v>
      </c>
      <c r="AJ58">
        <f t="shared" si="10"/>
        <v>9.1856667266666676</v>
      </c>
      <c r="AM58" s="20">
        <v>1.59800005</v>
      </c>
      <c r="AN58" s="20">
        <v>0.93699997999999995</v>
      </c>
      <c r="AO58" s="109">
        <v>1.9040000399999999</v>
      </c>
      <c r="AP58">
        <f t="shared" si="11"/>
        <v>1.47966669</v>
      </c>
      <c r="AR58" s="20">
        <v>2.5230000000000001</v>
      </c>
      <c r="AS58" s="20">
        <v>2.2219998799999998</v>
      </c>
      <c r="AT58" s="20">
        <v>22.812000300000001</v>
      </c>
      <c r="AU58" s="20">
        <f t="shared" si="12"/>
        <v>9.1856667266666676</v>
      </c>
      <c r="AW58" s="20">
        <v>0.15899999000000001</v>
      </c>
      <c r="AX58" s="20">
        <v>3.7650001</v>
      </c>
      <c r="AY58" s="20">
        <v>6.3229999499999998</v>
      </c>
      <c r="AZ58">
        <f t="shared" si="31"/>
        <v>3.4156666799999997</v>
      </c>
      <c r="BB58" s="23" t="s">
        <v>3</v>
      </c>
      <c r="BD58" s="23"/>
      <c r="BE58" s="23"/>
      <c r="BF58" s="22"/>
    </row>
    <row r="59" spans="1:58" ht="16" x14ac:dyDescent="0.2">
      <c r="A59" s="1" t="s">
        <v>2</v>
      </c>
      <c r="B59" s="1">
        <f t="shared" si="41"/>
        <v>14.59666665395099</v>
      </c>
      <c r="C59" s="1">
        <f t="shared" si="42"/>
        <v>11.374666923333331</v>
      </c>
      <c r="D59" s="1">
        <f t="shared" si="43"/>
        <v>14.162666643333333</v>
      </c>
      <c r="E59" s="1">
        <f t="shared" si="4"/>
        <v>61.055000466666677</v>
      </c>
      <c r="F59" s="1">
        <f t="shared" si="5"/>
        <v>9.7629998733333334</v>
      </c>
      <c r="G59" s="1">
        <f t="shared" si="6"/>
        <v>61.055000466666677</v>
      </c>
      <c r="H59" s="1">
        <f t="shared" si="7"/>
        <v>22.644999389999999</v>
      </c>
      <c r="I59" s="35">
        <f t="shared" ref="I59:I90" si="44">ROUND(AVERAGE(B59:H59),4)</f>
        <v>27.807400000000001</v>
      </c>
      <c r="J59" t="str">
        <f t="shared" si="13"/>
        <v xml:space="preserve">&amp; 27,8074 </v>
      </c>
      <c r="M59" t="s">
        <v>2</v>
      </c>
      <c r="N59" s="1">
        <v>23.163999557495099</v>
      </c>
      <c r="O59" s="1">
        <v>11.855999946594199</v>
      </c>
      <c r="P59" s="1">
        <v>8.7700004577636701</v>
      </c>
      <c r="Q59" s="1">
        <f t="shared" si="8"/>
        <v>14.59666665395099</v>
      </c>
      <c r="S59" s="20" t="s">
        <v>2</v>
      </c>
      <c r="T59" s="20">
        <v>22.936000799999999</v>
      </c>
      <c r="U59" s="20">
        <v>2.8320000200000002</v>
      </c>
      <c r="V59" s="20">
        <v>8.3559999499999993</v>
      </c>
      <c r="W59" s="3">
        <f t="shared" si="9"/>
        <v>11.374666923333331</v>
      </c>
      <c r="Y59" s="20" t="s">
        <v>2</v>
      </c>
      <c r="Z59" s="20">
        <v>23.357999800000002</v>
      </c>
      <c r="AA59" s="20">
        <v>6.4390001300000002</v>
      </c>
      <c r="AB59" s="20">
        <v>12.691000000000001</v>
      </c>
      <c r="AC59">
        <f t="shared" si="14"/>
        <v>14.162666643333333</v>
      </c>
      <c r="AF59" s="20" t="s">
        <v>2</v>
      </c>
      <c r="AG59" s="20">
        <v>16.624000500000001</v>
      </c>
      <c r="AH59" s="20">
        <v>14.626999899999999</v>
      </c>
      <c r="AI59" s="20">
        <v>151.91400100000001</v>
      </c>
      <c r="AJ59">
        <f t="shared" si="10"/>
        <v>61.055000466666677</v>
      </c>
      <c r="AM59" s="20">
        <v>10.359999699999999</v>
      </c>
      <c r="AN59" s="20">
        <v>6.23799992</v>
      </c>
      <c r="AO59" s="109">
        <v>12.691000000000001</v>
      </c>
      <c r="AP59">
        <f t="shared" si="11"/>
        <v>9.7629998733333334</v>
      </c>
      <c r="AR59" s="20">
        <v>16.624000500000001</v>
      </c>
      <c r="AS59" s="20">
        <v>14.626999899999999</v>
      </c>
      <c r="AT59" s="20">
        <v>151.91400100000001</v>
      </c>
      <c r="AU59" s="20">
        <f t="shared" si="12"/>
        <v>61.055000466666677</v>
      </c>
      <c r="AW59" s="20">
        <v>0.95599997000000003</v>
      </c>
      <c r="AX59" s="20">
        <v>24.893999099999998</v>
      </c>
      <c r="AY59" s="20">
        <v>42.084999099999997</v>
      </c>
      <c r="AZ59">
        <f t="shared" si="31"/>
        <v>22.644999389999999</v>
      </c>
      <c r="BB59" s="23" t="s">
        <v>2</v>
      </c>
      <c r="BD59" s="23"/>
      <c r="BE59" s="23"/>
      <c r="BF59" s="22"/>
    </row>
    <row r="60" spans="1:58" ht="16" x14ac:dyDescent="0.2">
      <c r="A60" s="1" t="s">
        <v>1</v>
      </c>
      <c r="B60" s="1">
        <f t="shared" si="41"/>
        <v>0.95227060715357437</v>
      </c>
      <c r="C60" s="1">
        <f t="shared" si="42"/>
        <v>0.95116682666666674</v>
      </c>
      <c r="D60" s="1">
        <f t="shared" si="43"/>
        <v>0.95324855666666675</v>
      </c>
      <c r="E60" s="1">
        <f t="shared" si="4"/>
        <v>0.92998081333333327</v>
      </c>
      <c r="F60" s="1">
        <f t="shared" si="5"/>
        <v>0.93359998999999994</v>
      </c>
      <c r="G60" s="1">
        <f t="shared" si="6"/>
        <v>0.92998081333333327</v>
      </c>
      <c r="H60" s="1">
        <f t="shared" si="7"/>
        <v>0.77195922666666661</v>
      </c>
      <c r="I60" s="35">
        <f t="shared" si="44"/>
        <v>0.91749999999999998</v>
      </c>
      <c r="J60" t="str">
        <f t="shared" si="13"/>
        <v xml:space="preserve">&amp; 0,9175 </v>
      </c>
      <c r="M60" t="s">
        <v>1</v>
      </c>
      <c r="N60" s="1">
        <v>0.934395611286163</v>
      </c>
      <c r="O60" s="1">
        <v>0.94905686378479004</v>
      </c>
      <c r="P60" s="1">
        <v>0.97335934638976995</v>
      </c>
      <c r="Q60" s="1">
        <f t="shared" si="8"/>
        <v>0.95227060715357437</v>
      </c>
      <c r="S60" s="20" t="s">
        <v>1</v>
      </c>
      <c r="T60" s="20">
        <v>0.93205373999999996</v>
      </c>
      <c r="U60" s="20">
        <v>0.94902790000000004</v>
      </c>
      <c r="V60" s="20">
        <v>0.97241884000000001</v>
      </c>
      <c r="W60" s="3">
        <f t="shared" si="9"/>
        <v>0.95116682666666674</v>
      </c>
      <c r="Y60" s="20" t="s">
        <v>110</v>
      </c>
      <c r="Z60" s="20">
        <v>0.93595254000000006</v>
      </c>
      <c r="AA60" s="20">
        <v>0.95642459000000002</v>
      </c>
      <c r="AB60" s="20">
        <v>0.96736854000000005</v>
      </c>
      <c r="AC60">
        <f t="shared" si="14"/>
        <v>0.95324855666666675</v>
      </c>
      <c r="AF60" s="20" t="s">
        <v>1</v>
      </c>
      <c r="AG60" s="20">
        <v>0.94172584999999998</v>
      </c>
      <c r="AH60" s="20">
        <v>0.94514655999999997</v>
      </c>
      <c r="AI60" s="20">
        <v>0.90307002999999997</v>
      </c>
      <c r="AJ60">
        <f t="shared" si="10"/>
        <v>0.92998081333333327</v>
      </c>
      <c r="AM60" s="20">
        <v>0.92685830999999996</v>
      </c>
      <c r="AN60" s="20">
        <v>0.90657312000000001</v>
      </c>
      <c r="AO60" s="109">
        <v>0.96736854000000005</v>
      </c>
      <c r="AP60">
        <f t="shared" si="11"/>
        <v>0.93359998999999994</v>
      </c>
      <c r="AR60" s="20">
        <v>0.94172584999999998</v>
      </c>
      <c r="AS60" s="20">
        <v>0.94514655999999997</v>
      </c>
      <c r="AT60" s="20">
        <v>0.90307002999999997</v>
      </c>
      <c r="AU60" s="20">
        <f t="shared" si="12"/>
        <v>0.92998081333333327</v>
      </c>
      <c r="AW60" s="20">
        <v>0.42018926000000001</v>
      </c>
      <c r="AX60" s="20">
        <v>0.94529348999999996</v>
      </c>
      <c r="AY60" s="20">
        <v>0.95039492999999997</v>
      </c>
      <c r="AZ60">
        <f t="shared" si="31"/>
        <v>0.77195922666666661</v>
      </c>
      <c r="BB60" s="23" t="s">
        <v>1</v>
      </c>
      <c r="BD60" s="23"/>
      <c r="BE60" s="23"/>
      <c r="BF60" s="22"/>
    </row>
    <row r="61" spans="1:58" ht="16" x14ac:dyDescent="0.2">
      <c r="A61" s="1" t="s">
        <v>0</v>
      </c>
      <c r="B61" s="1">
        <f t="shared" si="41"/>
        <v>17.738333333333333</v>
      </c>
      <c r="C61" s="1">
        <f t="shared" si="42"/>
        <v>24.23</v>
      </c>
      <c r="D61" s="1">
        <f t="shared" si="43"/>
        <v>26.333666666666669</v>
      </c>
      <c r="E61" s="1">
        <f t="shared" si="4"/>
        <v>16.498333333333335</v>
      </c>
      <c r="F61" s="1">
        <f t="shared" si="5"/>
        <v>29.028999999999996</v>
      </c>
      <c r="G61" s="1">
        <f t="shared" si="6"/>
        <v>14.791333333333334</v>
      </c>
      <c r="H61" s="1">
        <f t="shared" si="7"/>
        <v>37.798333333333332</v>
      </c>
      <c r="I61" s="35">
        <f t="shared" si="44"/>
        <v>23.774100000000001</v>
      </c>
      <c r="J61" t="str">
        <f t="shared" si="13"/>
        <v xml:space="preserve">&amp; 23,7741 </v>
      </c>
      <c r="M61" t="s">
        <v>0</v>
      </c>
      <c r="N61" s="1">
        <v>9.8000000000000007</v>
      </c>
      <c r="O61" s="1">
        <v>16.074999999999999</v>
      </c>
      <c r="P61" s="1">
        <v>27.34</v>
      </c>
      <c r="Q61" s="1">
        <f t="shared" si="8"/>
        <v>17.738333333333333</v>
      </c>
      <c r="S61" s="20" t="s">
        <v>0</v>
      </c>
      <c r="T61" s="20">
        <v>10.606</v>
      </c>
      <c r="U61" s="20">
        <v>20.172000000000001</v>
      </c>
      <c r="V61" s="20">
        <v>41.911999999999999</v>
      </c>
      <c r="W61" s="3">
        <f t="shared" si="9"/>
        <v>24.23</v>
      </c>
      <c r="Y61" s="20" t="s">
        <v>0</v>
      </c>
      <c r="Z61" s="20">
        <v>12.548</v>
      </c>
      <c r="AA61" s="20">
        <v>27.667999999999999</v>
      </c>
      <c r="AB61" s="20">
        <v>38.784999999999997</v>
      </c>
      <c r="AC61">
        <f t="shared" si="14"/>
        <v>26.333666666666669</v>
      </c>
      <c r="AF61" s="20" t="s">
        <v>0</v>
      </c>
      <c r="AG61" s="20">
        <v>9.5790000000000006</v>
      </c>
      <c r="AH61" s="20">
        <v>20.184999999999999</v>
      </c>
      <c r="AI61" s="20">
        <v>19.731000000000002</v>
      </c>
      <c r="AJ61">
        <f t="shared" si="10"/>
        <v>16.498333333333335</v>
      </c>
      <c r="AM61" s="20">
        <v>15.69</v>
      </c>
      <c r="AN61" s="20">
        <v>32.612000000000002</v>
      </c>
      <c r="AO61" s="109">
        <v>38.784999999999997</v>
      </c>
      <c r="AP61">
        <f t="shared" si="11"/>
        <v>29.028999999999996</v>
      </c>
      <c r="AR61" s="20">
        <v>9.8369999999999997</v>
      </c>
      <c r="AS61" s="20">
        <v>18.702000000000002</v>
      </c>
      <c r="AT61" s="20">
        <v>15.835000000000001</v>
      </c>
      <c r="AU61" s="20">
        <f t="shared" si="12"/>
        <v>14.791333333333334</v>
      </c>
      <c r="AW61" s="20">
        <v>16.876999999999999</v>
      </c>
      <c r="AX61" s="20">
        <v>41.902000000000001</v>
      </c>
      <c r="AY61" s="20">
        <v>54.616</v>
      </c>
      <c r="AZ61">
        <f t="shared" si="31"/>
        <v>37.798333333333332</v>
      </c>
      <c r="BB61" s="23" t="s">
        <v>0</v>
      </c>
      <c r="BD61" s="23"/>
      <c r="BE61" s="23"/>
      <c r="BF61" s="22"/>
    </row>
    <row r="62" spans="1:58" ht="16" x14ac:dyDescent="0.2">
      <c r="A62" s="1" t="s">
        <v>6</v>
      </c>
      <c r="B62" s="86" t="s">
        <v>11</v>
      </c>
      <c r="C62" s="86"/>
      <c r="D62" s="86"/>
      <c r="E62" s="86"/>
      <c r="F62" s="86"/>
      <c r="G62" s="86"/>
      <c r="H62" s="86"/>
      <c r="J62" t="str">
        <f t="shared" si="13"/>
        <v xml:space="preserve">&amp;  </v>
      </c>
      <c r="M62" t="s">
        <v>6</v>
      </c>
      <c r="N62" s="1" t="s">
        <v>11</v>
      </c>
      <c r="O62" s="1" t="s">
        <v>11</v>
      </c>
      <c r="P62" s="1" t="s">
        <v>11</v>
      </c>
      <c r="Q62" s="1" t="e">
        <f t="shared" si="8"/>
        <v>#DIV/0!</v>
      </c>
      <c r="S62" s="20" t="s">
        <v>6</v>
      </c>
      <c r="T62" s="20" t="s">
        <v>11</v>
      </c>
      <c r="U62" s="20" t="s">
        <v>11</v>
      </c>
      <c r="V62" s="20" t="s">
        <v>11</v>
      </c>
      <c r="W62" s="3" t="e">
        <f t="shared" si="9"/>
        <v>#DIV/0!</v>
      </c>
      <c r="Y62" s="20" t="s">
        <v>6</v>
      </c>
      <c r="Z62" s="20" t="s">
        <v>11</v>
      </c>
      <c r="AA62" s="20" t="s">
        <v>11</v>
      </c>
      <c r="AB62" s="20" t="s">
        <v>11</v>
      </c>
      <c r="AC62" t="e">
        <f t="shared" si="14"/>
        <v>#DIV/0!</v>
      </c>
      <c r="AF62" s="20" t="s">
        <v>6</v>
      </c>
      <c r="AG62" s="20" t="s">
        <v>11</v>
      </c>
      <c r="AH62" s="20" t="s">
        <v>11</v>
      </c>
      <c r="AI62" s="20" t="s">
        <v>11</v>
      </c>
      <c r="AJ62" t="e">
        <f t="shared" si="10"/>
        <v>#DIV/0!</v>
      </c>
      <c r="AM62" s="20" t="s">
        <v>11</v>
      </c>
      <c r="AN62" s="20" t="s">
        <v>11</v>
      </c>
      <c r="AO62" s="109" t="s">
        <v>11</v>
      </c>
      <c r="AP62" t="e">
        <f t="shared" si="11"/>
        <v>#DIV/0!</v>
      </c>
      <c r="AR62" s="20" t="s">
        <v>11</v>
      </c>
      <c r="AS62" s="20" t="s">
        <v>11</v>
      </c>
      <c r="AT62" s="20" t="s">
        <v>11</v>
      </c>
      <c r="AU62" s="20" t="e">
        <f t="shared" si="12"/>
        <v>#DIV/0!</v>
      </c>
      <c r="AW62" s="20" t="s">
        <v>11</v>
      </c>
      <c r="AX62" s="20" t="s">
        <v>11</v>
      </c>
      <c r="AY62" s="20" t="s">
        <v>11</v>
      </c>
      <c r="AZ62" t="e">
        <f t="shared" si="31"/>
        <v>#DIV/0!</v>
      </c>
      <c r="BB62" s="23" t="s">
        <v>6</v>
      </c>
      <c r="BD62" s="23"/>
      <c r="BE62" s="23"/>
      <c r="BF62" s="22"/>
    </row>
    <row r="63" spans="1:58" ht="16" x14ac:dyDescent="0.2">
      <c r="A63" s="1" t="s">
        <v>4</v>
      </c>
      <c r="B63" s="1">
        <f>Q63</f>
        <v>1.9836666666666669</v>
      </c>
      <c r="C63" s="1">
        <f>W63</f>
        <v>1.3283333333333334</v>
      </c>
      <c r="D63" s="1">
        <f>AC63</f>
        <v>1.5796666666666666</v>
      </c>
      <c r="E63" s="1">
        <f t="shared" si="4"/>
        <v>3.0033333333333334</v>
      </c>
      <c r="F63" s="1">
        <f t="shared" si="5"/>
        <v>3.3439999999999999</v>
      </c>
      <c r="G63" s="1">
        <f t="shared" si="6"/>
        <v>3.0033333333333334</v>
      </c>
      <c r="H63" s="1">
        <f t="shared" si="7"/>
        <v>3.7723333333333335</v>
      </c>
      <c r="I63" s="35">
        <f t="shared" si="44"/>
        <v>2.5735000000000001</v>
      </c>
      <c r="J63" t="str">
        <f t="shared" si="13"/>
        <v xml:space="preserve">&amp; 2,5735 </v>
      </c>
      <c r="M63" t="s">
        <v>4</v>
      </c>
      <c r="N63" s="1">
        <v>0.34</v>
      </c>
      <c r="O63" s="1">
        <v>0.82099999999999995</v>
      </c>
      <c r="P63" s="1">
        <v>4.79</v>
      </c>
      <c r="Q63" s="1">
        <f t="shared" si="8"/>
        <v>1.9836666666666669</v>
      </c>
      <c r="S63" s="20" t="s">
        <v>4</v>
      </c>
      <c r="T63" s="20">
        <v>0.36299999999999999</v>
      </c>
      <c r="U63" s="20">
        <v>0.56200000000000006</v>
      </c>
      <c r="V63" s="20">
        <v>3.06</v>
      </c>
      <c r="W63" s="3">
        <f t="shared" si="9"/>
        <v>1.3283333333333334</v>
      </c>
      <c r="Y63" s="20" t="s">
        <v>4</v>
      </c>
      <c r="Z63" s="20">
        <v>0.34200000000000003</v>
      </c>
      <c r="AA63" s="20">
        <v>0.65</v>
      </c>
      <c r="AB63" s="20">
        <v>3.7469999999999999</v>
      </c>
      <c r="AC63">
        <f t="shared" si="14"/>
        <v>1.5796666666666666</v>
      </c>
      <c r="AF63" s="20" t="s">
        <v>4</v>
      </c>
      <c r="AG63" s="20">
        <v>1.157</v>
      </c>
      <c r="AH63" s="20">
        <v>3.4969999999999999</v>
      </c>
      <c r="AI63" s="20">
        <v>4.3559999999999999</v>
      </c>
      <c r="AJ63">
        <f t="shared" si="10"/>
        <v>3.0033333333333334</v>
      </c>
      <c r="AM63" s="20">
        <v>0.67700000000000005</v>
      </c>
      <c r="AN63" s="20">
        <v>5.6079999999999997</v>
      </c>
      <c r="AO63" s="109">
        <v>3.7469999999999999</v>
      </c>
      <c r="AP63">
        <f t="shared" si="11"/>
        <v>3.3439999999999999</v>
      </c>
      <c r="AR63" s="20">
        <v>1.157</v>
      </c>
      <c r="AS63" s="20">
        <v>3.4969999999999999</v>
      </c>
      <c r="AT63" s="20">
        <v>4.3559999999999999</v>
      </c>
      <c r="AU63" s="20">
        <f t="shared" si="12"/>
        <v>3.0033333333333334</v>
      </c>
      <c r="AW63" s="20">
        <v>0.75700000000000001</v>
      </c>
      <c r="AX63" s="20">
        <v>2.282</v>
      </c>
      <c r="AY63" s="20">
        <v>8.2780000000000005</v>
      </c>
      <c r="AZ63">
        <f t="shared" si="31"/>
        <v>3.7723333333333335</v>
      </c>
      <c r="BB63" s="23" t="s">
        <v>4</v>
      </c>
      <c r="BD63" s="23"/>
      <c r="BE63" s="23"/>
      <c r="BF63" s="22"/>
    </row>
    <row r="64" spans="1:58" ht="16" x14ac:dyDescent="0.2">
      <c r="A64" s="1" t="s">
        <v>3</v>
      </c>
      <c r="B64" s="1">
        <f t="shared" ref="B64:B67" si="45">Q64</f>
        <v>1.5450000017881365</v>
      </c>
      <c r="C64" s="1">
        <f t="shared" ref="C64:C67" si="46">W64</f>
        <v>0.75300001000000005</v>
      </c>
      <c r="D64" s="1">
        <f t="shared" ref="D64:D67" si="47">AC64</f>
        <v>1.0956666500000001</v>
      </c>
      <c r="E64" s="1">
        <f t="shared" si="4"/>
        <v>2.3459999766666666</v>
      </c>
      <c r="F64" s="1">
        <f t="shared" si="5"/>
        <v>2.4403334033333337</v>
      </c>
      <c r="G64" s="1">
        <f t="shared" si="6"/>
        <v>2.3459999766666666</v>
      </c>
      <c r="H64" s="1">
        <f t="shared" si="7"/>
        <v>3.0620000366666669</v>
      </c>
      <c r="I64" s="35">
        <f t="shared" si="44"/>
        <v>1.9411</v>
      </c>
      <c r="J64" t="str">
        <f t="shared" si="13"/>
        <v xml:space="preserve">&amp; 1,9411 </v>
      </c>
      <c r="M64" t="s">
        <v>3</v>
      </c>
      <c r="N64" s="1">
        <v>7.9999998211860601E-2</v>
      </c>
      <c r="O64" s="1">
        <v>0.74599999189376798</v>
      </c>
      <c r="P64" s="1">
        <v>3.8090000152587802</v>
      </c>
      <c r="Q64" s="1">
        <f t="shared" si="8"/>
        <v>1.5450000017881365</v>
      </c>
      <c r="S64" s="20" t="s">
        <v>3</v>
      </c>
      <c r="T64" s="20">
        <v>0.17100000000000001</v>
      </c>
      <c r="U64" s="20">
        <v>0.43200000999999999</v>
      </c>
      <c r="V64" s="20">
        <v>1.65600002</v>
      </c>
      <c r="W64" s="3">
        <f t="shared" si="9"/>
        <v>0.75300001000000005</v>
      </c>
      <c r="Y64" s="20" t="s">
        <v>3</v>
      </c>
      <c r="Z64" s="20">
        <v>8.4000000000000005E-2</v>
      </c>
      <c r="AA64" s="20">
        <v>0.54799998000000005</v>
      </c>
      <c r="AB64" s="20">
        <v>2.65499997</v>
      </c>
      <c r="AC64">
        <f t="shared" si="14"/>
        <v>1.0956666500000001</v>
      </c>
      <c r="AF64" s="20" t="s">
        <v>3</v>
      </c>
      <c r="AG64" s="20">
        <v>0.96499997000000004</v>
      </c>
      <c r="AH64" s="20">
        <v>2.8250000499999999</v>
      </c>
      <c r="AI64" s="20">
        <v>3.2479999099999999</v>
      </c>
      <c r="AJ64">
        <f t="shared" si="10"/>
        <v>2.3459999766666666</v>
      </c>
      <c r="AM64" s="20">
        <v>0.36000000999999998</v>
      </c>
      <c r="AN64" s="20">
        <v>4.3060002300000004</v>
      </c>
      <c r="AO64" s="109">
        <v>2.65499997</v>
      </c>
      <c r="AP64">
        <f t="shared" si="11"/>
        <v>2.4403334033333337</v>
      </c>
      <c r="AR64" s="20">
        <v>0.96499997000000004</v>
      </c>
      <c r="AS64" s="20">
        <v>2.8250000499999999</v>
      </c>
      <c r="AT64" s="20">
        <v>3.2479999099999999</v>
      </c>
      <c r="AU64" s="20">
        <f t="shared" si="12"/>
        <v>2.3459999766666666</v>
      </c>
      <c r="AW64" s="20">
        <v>0.53100002000000002</v>
      </c>
      <c r="AX64" s="20">
        <v>1.31400001</v>
      </c>
      <c r="AY64" s="20">
        <v>7.3410000799999997</v>
      </c>
      <c r="AZ64">
        <f t="shared" si="31"/>
        <v>3.0620000366666669</v>
      </c>
      <c r="BB64" s="23" t="s">
        <v>3</v>
      </c>
      <c r="BD64" s="23"/>
      <c r="BE64" s="23"/>
      <c r="BF64" s="22"/>
    </row>
    <row r="65" spans="1:58" ht="16" x14ac:dyDescent="0.2">
      <c r="A65" s="1" t="s">
        <v>2</v>
      </c>
      <c r="B65" s="1">
        <f t="shared" si="45"/>
        <v>8.5333332264174999E-2</v>
      </c>
      <c r="C65" s="1">
        <f t="shared" si="46"/>
        <v>4.2000000000000003E-2</v>
      </c>
      <c r="D65" s="1">
        <f t="shared" si="47"/>
        <v>6.0666666666666667E-2</v>
      </c>
      <c r="E65" s="1">
        <f t="shared" si="4"/>
        <v>0.13033333999999999</v>
      </c>
      <c r="F65" s="1">
        <f t="shared" si="5"/>
        <v>0.13533333</v>
      </c>
      <c r="G65" s="1">
        <f t="shared" si="6"/>
        <v>0.13033333999999999</v>
      </c>
      <c r="H65" s="1">
        <f t="shared" si="7"/>
        <v>0.16999999666666665</v>
      </c>
      <c r="I65" s="35">
        <f t="shared" si="44"/>
        <v>0.1077</v>
      </c>
      <c r="J65" t="str">
        <f t="shared" si="13"/>
        <v xml:space="preserve">&amp; 0,1077 </v>
      </c>
      <c r="M65" t="s">
        <v>2</v>
      </c>
      <c r="N65" s="1">
        <v>4.0000001899898E-3</v>
      </c>
      <c r="O65" s="1">
        <v>4.1000001132488202E-2</v>
      </c>
      <c r="P65" s="1">
        <v>0.210999995470047</v>
      </c>
      <c r="Q65" s="1">
        <f t="shared" si="8"/>
        <v>8.5333332264174999E-2</v>
      </c>
      <c r="S65" s="20" t="s">
        <v>2</v>
      </c>
      <c r="T65" s="20">
        <v>0.01</v>
      </c>
      <c r="U65" s="20">
        <v>2.4E-2</v>
      </c>
      <c r="V65" s="20">
        <v>9.1999999999999998E-2</v>
      </c>
      <c r="W65" s="3">
        <f t="shared" si="9"/>
        <v>4.2000000000000003E-2</v>
      </c>
      <c r="Y65" s="20" t="s">
        <v>2</v>
      </c>
      <c r="Z65" s="20">
        <v>5.0000000000000001E-3</v>
      </c>
      <c r="AA65" s="20">
        <v>0.03</v>
      </c>
      <c r="AB65" s="20">
        <v>0.14699999999999999</v>
      </c>
      <c r="AC65">
        <f t="shared" si="14"/>
        <v>6.0666666666666667E-2</v>
      </c>
      <c r="AF65" s="20" t="s">
        <v>2</v>
      </c>
      <c r="AG65" s="20">
        <v>5.3999999999999999E-2</v>
      </c>
      <c r="AH65" s="20">
        <v>0.15700001</v>
      </c>
      <c r="AI65" s="20">
        <v>0.18000000999999999</v>
      </c>
      <c r="AJ65">
        <f t="shared" si="10"/>
        <v>0.13033333999999999</v>
      </c>
      <c r="AM65" s="20">
        <v>0.02</v>
      </c>
      <c r="AN65" s="20">
        <v>0.23899999</v>
      </c>
      <c r="AO65" s="109">
        <v>0.14699999999999999</v>
      </c>
      <c r="AP65">
        <f t="shared" si="11"/>
        <v>0.13533333</v>
      </c>
      <c r="AR65" s="20">
        <v>5.3999999999999999E-2</v>
      </c>
      <c r="AS65" s="20">
        <v>0.15700001</v>
      </c>
      <c r="AT65" s="20">
        <v>0.18000000999999999</v>
      </c>
      <c r="AU65" s="20">
        <f t="shared" si="12"/>
        <v>0.13033333999999999</v>
      </c>
      <c r="AW65" s="20">
        <v>2.9000000000000001E-2</v>
      </c>
      <c r="AX65" s="20">
        <v>7.2999999999999995E-2</v>
      </c>
      <c r="AY65" s="20">
        <v>0.40799998999999998</v>
      </c>
      <c r="AZ65">
        <f t="shared" si="31"/>
        <v>0.16999999666666665</v>
      </c>
      <c r="BB65" s="23" t="s">
        <v>2</v>
      </c>
      <c r="BD65" s="23"/>
      <c r="BE65" s="23"/>
      <c r="BF65" s="22"/>
    </row>
    <row r="66" spans="1:58" ht="16" x14ac:dyDescent="0.2">
      <c r="A66" s="1" t="s">
        <v>1</v>
      </c>
      <c r="B66" s="1">
        <f t="shared" si="45"/>
        <v>0.94130674997965469</v>
      </c>
      <c r="C66" s="1">
        <f t="shared" si="46"/>
        <v>0.96526547333333335</v>
      </c>
      <c r="D66" s="1">
        <f t="shared" si="47"/>
        <v>0.94788349000000005</v>
      </c>
      <c r="E66" s="1">
        <f t="shared" si="4"/>
        <v>0.94811437333333337</v>
      </c>
      <c r="F66" s="1">
        <f t="shared" si="5"/>
        <v>0.95421544999999997</v>
      </c>
      <c r="G66" s="1">
        <f t="shared" si="6"/>
        <v>0.94811437333333337</v>
      </c>
      <c r="H66" s="1">
        <f t="shared" si="7"/>
        <v>0.94639573666666665</v>
      </c>
      <c r="I66" s="35">
        <f t="shared" si="44"/>
        <v>0.95020000000000004</v>
      </c>
      <c r="J66" t="str">
        <f t="shared" si="13"/>
        <v xml:space="preserve">&amp; 0,9502 </v>
      </c>
      <c r="M66" t="s">
        <v>1</v>
      </c>
      <c r="N66" s="1">
        <v>0.91067266464233398</v>
      </c>
      <c r="O66" s="1">
        <v>0.96383094787597601</v>
      </c>
      <c r="P66" s="1">
        <v>0.94941663742065396</v>
      </c>
      <c r="Q66" s="1">
        <f t="shared" si="8"/>
        <v>0.94130674997965469</v>
      </c>
      <c r="S66" s="20" t="s">
        <v>1</v>
      </c>
      <c r="T66" s="20">
        <v>0.96504772000000005</v>
      </c>
      <c r="U66" s="20">
        <v>0.97342788999999996</v>
      </c>
      <c r="V66" s="20">
        <v>0.95732081000000002</v>
      </c>
      <c r="W66" s="3">
        <f t="shared" si="9"/>
        <v>0.96526547333333335</v>
      </c>
      <c r="Y66" s="20" t="s">
        <v>110</v>
      </c>
      <c r="Z66" s="20">
        <v>0.92321277000000002</v>
      </c>
      <c r="AA66" s="20">
        <v>0.96666098</v>
      </c>
      <c r="AB66" s="20">
        <v>0.95377672000000002</v>
      </c>
      <c r="AC66">
        <f t="shared" si="14"/>
        <v>0.94788349000000005</v>
      </c>
      <c r="AF66" s="20" t="s">
        <v>1</v>
      </c>
      <c r="AG66" s="20">
        <v>0.94746333000000005</v>
      </c>
      <c r="AH66" s="20">
        <v>0.94924920999999995</v>
      </c>
      <c r="AI66" s="20">
        <v>0.94763058</v>
      </c>
      <c r="AJ66">
        <f t="shared" si="10"/>
        <v>0.94811437333333337</v>
      </c>
      <c r="AM66" s="20">
        <v>0.96709829999999997</v>
      </c>
      <c r="AN66" s="20">
        <v>0.94177133000000002</v>
      </c>
      <c r="AO66" s="109">
        <v>0.95377672000000002</v>
      </c>
      <c r="AP66">
        <f t="shared" si="11"/>
        <v>0.95421544999999997</v>
      </c>
      <c r="AR66" s="20">
        <v>0.94746333000000005</v>
      </c>
      <c r="AS66" s="20">
        <v>0.94924920999999995</v>
      </c>
      <c r="AT66" s="20">
        <v>0.94763058</v>
      </c>
      <c r="AU66" s="20">
        <f t="shared" si="12"/>
        <v>0.94811437333333337</v>
      </c>
      <c r="AW66" s="20">
        <v>0.95434839000000005</v>
      </c>
      <c r="AX66" s="20">
        <v>0.93703997000000006</v>
      </c>
      <c r="AY66" s="20">
        <v>0.94779884999999997</v>
      </c>
      <c r="AZ66">
        <f t="shared" si="31"/>
        <v>0.94639573666666665</v>
      </c>
      <c r="BB66" s="23" t="s">
        <v>1</v>
      </c>
      <c r="BD66" s="23"/>
      <c r="BE66" s="23"/>
      <c r="BF66" s="22"/>
    </row>
    <row r="67" spans="1:58" ht="16" x14ac:dyDescent="0.2">
      <c r="A67" s="1" t="s">
        <v>0</v>
      </c>
      <c r="B67" s="1">
        <f t="shared" si="45"/>
        <v>15.340333333333334</v>
      </c>
      <c r="C67" s="1">
        <f t="shared" si="46"/>
        <v>28.394666666666666</v>
      </c>
      <c r="D67" s="1">
        <f t="shared" si="47"/>
        <v>35.364666666666665</v>
      </c>
      <c r="E67" s="1">
        <f t="shared" si="4"/>
        <v>24.125333333333334</v>
      </c>
      <c r="F67" s="1">
        <f t="shared" si="5"/>
        <v>37.669000000000004</v>
      </c>
      <c r="G67" s="1">
        <f t="shared" si="6"/>
        <v>24.05</v>
      </c>
      <c r="H67" s="1">
        <f t="shared" si="7"/>
        <v>39.57266666666667</v>
      </c>
      <c r="I67" s="35">
        <f t="shared" si="44"/>
        <v>29.216699999999999</v>
      </c>
      <c r="J67" t="str">
        <f t="shared" si="13"/>
        <v xml:space="preserve">&amp; 29,2167 </v>
      </c>
      <c r="M67" t="s">
        <v>0</v>
      </c>
      <c r="N67" s="1">
        <v>11.861000000000001</v>
      </c>
      <c r="O67" s="1">
        <v>15.864000000000001</v>
      </c>
      <c r="P67" s="1">
        <v>18.295999999999999</v>
      </c>
      <c r="Q67" s="1">
        <f t="shared" si="8"/>
        <v>15.340333333333334</v>
      </c>
      <c r="S67" s="20" t="s">
        <v>0</v>
      </c>
      <c r="T67" s="20">
        <v>16.082000000000001</v>
      </c>
      <c r="U67" s="20">
        <v>29.169</v>
      </c>
      <c r="V67" s="20">
        <v>39.933</v>
      </c>
      <c r="W67" s="3">
        <f t="shared" si="9"/>
        <v>28.394666666666666</v>
      </c>
      <c r="Y67" s="20" t="s">
        <v>0</v>
      </c>
      <c r="Z67" s="20">
        <v>12.098000000000001</v>
      </c>
      <c r="AA67" s="20">
        <v>33.021000000000001</v>
      </c>
      <c r="AB67" s="20">
        <v>60.975000000000001</v>
      </c>
      <c r="AC67">
        <f t="shared" si="14"/>
        <v>35.364666666666665</v>
      </c>
      <c r="AF67" s="20" t="s">
        <v>0</v>
      </c>
      <c r="AG67" s="20">
        <v>12.324999999999999</v>
      </c>
      <c r="AH67" s="20">
        <v>18.675000000000001</v>
      </c>
      <c r="AI67" s="20">
        <v>41.375999999999998</v>
      </c>
      <c r="AJ67">
        <f t="shared" si="10"/>
        <v>24.125333333333334</v>
      </c>
      <c r="AM67" s="20">
        <v>16.844999999999999</v>
      </c>
      <c r="AN67" s="20">
        <v>35.186999999999998</v>
      </c>
      <c r="AO67" s="109">
        <v>60.975000000000001</v>
      </c>
      <c r="AP67">
        <f t="shared" si="11"/>
        <v>37.669000000000004</v>
      </c>
      <c r="AR67" s="20">
        <v>11.4</v>
      </c>
      <c r="AS67" s="20">
        <v>21.667999999999999</v>
      </c>
      <c r="AT67" s="20">
        <v>39.082000000000001</v>
      </c>
      <c r="AU67" s="20">
        <f t="shared" si="12"/>
        <v>24.05</v>
      </c>
      <c r="AW67" s="20">
        <v>19.773</v>
      </c>
      <c r="AX67" s="20">
        <v>32.689</v>
      </c>
      <c r="AY67" s="20">
        <v>66.256</v>
      </c>
      <c r="AZ67">
        <f t="shared" ref="AZ67:AZ97" si="48">AVERAGE(AW67:AY67)</f>
        <v>39.57266666666667</v>
      </c>
      <c r="BB67" s="23" t="s">
        <v>0</v>
      </c>
      <c r="BD67" s="23"/>
      <c r="BE67" s="23"/>
      <c r="BF67" s="22"/>
    </row>
    <row r="68" spans="1:58" ht="16" x14ac:dyDescent="0.2">
      <c r="A68" s="1" t="s">
        <v>6</v>
      </c>
      <c r="B68" s="86" t="s">
        <v>10</v>
      </c>
      <c r="C68" s="86"/>
      <c r="D68" s="86"/>
      <c r="E68" s="86"/>
      <c r="F68" s="86"/>
      <c r="G68" s="86"/>
      <c r="H68" s="86"/>
      <c r="J68" t="str">
        <f t="shared" ref="J68:J97" si="49">_xlfn.CONCAT($J$2,I68," ")</f>
        <v xml:space="preserve">&amp;  </v>
      </c>
      <c r="M68" t="s">
        <v>6</v>
      </c>
      <c r="N68" s="1" t="s">
        <v>10</v>
      </c>
      <c r="O68" s="1" t="s">
        <v>10</v>
      </c>
      <c r="P68" s="1" t="s">
        <v>10</v>
      </c>
      <c r="Q68" s="1" t="e">
        <f t="shared" ref="Q68:Q97" si="50">AVERAGE(N68:P68)</f>
        <v>#DIV/0!</v>
      </c>
      <c r="S68" s="20" t="s">
        <v>6</v>
      </c>
      <c r="T68" s="20" t="s">
        <v>10</v>
      </c>
      <c r="U68" s="20" t="s">
        <v>10</v>
      </c>
      <c r="V68" s="20" t="s">
        <v>10</v>
      </c>
      <c r="W68" s="3" t="e">
        <f t="shared" ref="W68:W97" si="51">AVERAGE(T68:V68)</f>
        <v>#DIV/0!</v>
      </c>
      <c r="Y68" s="20" t="s">
        <v>6</v>
      </c>
      <c r="Z68" s="20" t="s">
        <v>10</v>
      </c>
      <c r="AA68" s="20" t="s">
        <v>10</v>
      </c>
      <c r="AB68" s="20" t="s">
        <v>10</v>
      </c>
      <c r="AC68" t="e">
        <f t="shared" si="14"/>
        <v>#DIV/0!</v>
      </c>
      <c r="AF68" s="20" t="s">
        <v>6</v>
      </c>
      <c r="AG68" s="20" t="s">
        <v>10</v>
      </c>
      <c r="AH68" s="20" t="s">
        <v>10</v>
      </c>
      <c r="AI68" s="20" t="s">
        <v>10</v>
      </c>
      <c r="AJ68" t="e">
        <f t="shared" ref="AJ68:AJ97" si="52">AVERAGE(AG68:AI68)</f>
        <v>#DIV/0!</v>
      </c>
      <c r="AM68" s="20" t="s">
        <v>10</v>
      </c>
      <c r="AN68" s="20" t="s">
        <v>10</v>
      </c>
      <c r="AO68" s="109" t="s">
        <v>10</v>
      </c>
      <c r="AP68" t="e">
        <f t="shared" ref="AP68:AP97" si="53">AVERAGE(AM68:AO68)</f>
        <v>#DIV/0!</v>
      </c>
      <c r="AR68" s="20" t="s">
        <v>10</v>
      </c>
      <c r="AS68" s="20" t="s">
        <v>10</v>
      </c>
      <c r="AT68" s="20" t="s">
        <v>10</v>
      </c>
      <c r="AU68" s="20" t="e">
        <f t="shared" ref="AU68:AU97" si="54">AVERAGE(AR68:AT68)</f>
        <v>#DIV/0!</v>
      </c>
      <c r="AW68" s="20" t="s">
        <v>10</v>
      </c>
      <c r="AX68" s="20" t="s">
        <v>10</v>
      </c>
      <c r="AY68" s="20" t="s">
        <v>10</v>
      </c>
      <c r="AZ68" t="e">
        <f t="shared" si="48"/>
        <v>#DIV/0!</v>
      </c>
      <c r="BB68" s="23" t="s">
        <v>6</v>
      </c>
      <c r="BD68" s="23"/>
      <c r="BE68" s="23"/>
      <c r="BF68" s="22"/>
    </row>
    <row r="69" spans="1:58" ht="16" x14ac:dyDescent="0.2">
      <c r="A69" s="1" t="s">
        <v>4</v>
      </c>
      <c r="B69" s="1">
        <f>Q69</f>
        <v>1.9836666666666669</v>
      </c>
      <c r="C69" s="1">
        <f>W69</f>
        <v>1.3283333333333334</v>
      </c>
      <c r="D69" s="1">
        <f>AC69</f>
        <v>1.5796666666666666</v>
      </c>
      <c r="E69" s="1">
        <f t="shared" ref="E68:E97" si="55">AJ69</f>
        <v>3.0033333333333334</v>
      </c>
      <c r="F69" s="1">
        <f t="shared" ref="F68:F97" si="56">AP69</f>
        <v>3.3439999999999999</v>
      </c>
      <c r="G69" s="1">
        <f t="shared" ref="G68:G97" si="57">AU69</f>
        <v>3.0033333333333334</v>
      </c>
      <c r="H69" s="1">
        <f t="shared" ref="H68:H97" si="58">AZ69</f>
        <v>3.7723333333333335</v>
      </c>
      <c r="I69" s="35">
        <f t="shared" si="44"/>
        <v>2.5735000000000001</v>
      </c>
      <c r="J69" t="str">
        <f t="shared" si="49"/>
        <v xml:space="preserve">&amp; 2,5735 </v>
      </c>
      <c r="M69" t="s">
        <v>4</v>
      </c>
      <c r="N69" s="1">
        <v>0.34</v>
      </c>
      <c r="O69" s="1">
        <v>0.82099999999999995</v>
      </c>
      <c r="P69" s="1">
        <v>4.79</v>
      </c>
      <c r="Q69" s="1">
        <f t="shared" si="50"/>
        <v>1.9836666666666669</v>
      </c>
      <c r="S69" s="20" t="s">
        <v>4</v>
      </c>
      <c r="T69" s="20">
        <v>0.36299999999999999</v>
      </c>
      <c r="U69" s="20">
        <v>0.56200000000000006</v>
      </c>
      <c r="V69" s="20">
        <v>3.06</v>
      </c>
      <c r="W69" s="3">
        <f t="shared" si="51"/>
        <v>1.3283333333333334</v>
      </c>
      <c r="Y69" s="20" t="s">
        <v>4</v>
      </c>
      <c r="Z69" s="20">
        <v>0.34200000000000003</v>
      </c>
      <c r="AA69" s="20">
        <v>0.65</v>
      </c>
      <c r="AB69" s="20">
        <v>3.7469999999999999</v>
      </c>
      <c r="AC69">
        <f t="shared" ref="AC69:AC97" si="59">AVERAGE(Z69:AB69)</f>
        <v>1.5796666666666666</v>
      </c>
      <c r="AF69" s="20" t="s">
        <v>4</v>
      </c>
      <c r="AG69" s="20">
        <v>1.157</v>
      </c>
      <c r="AH69" s="20">
        <v>3.4969999999999999</v>
      </c>
      <c r="AI69" s="20">
        <v>4.3559999999999999</v>
      </c>
      <c r="AJ69">
        <f t="shared" si="52"/>
        <v>3.0033333333333334</v>
      </c>
      <c r="AM69" s="20">
        <v>0.67700000000000005</v>
      </c>
      <c r="AN69" s="20">
        <v>5.6079999999999997</v>
      </c>
      <c r="AO69" s="109">
        <v>3.7469999999999999</v>
      </c>
      <c r="AP69">
        <f t="shared" si="53"/>
        <v>3.3439999999999999</v>
      </c>
      <c r="AR69" s="20">
        <v>1.157</v>
      </c>
      <c r="AS69" s="20">
        <v>3.4969999999999999</v>
      </c>
      <c r="AT69" s="20">
        <v>4.3559999999999999</v>
      </c>
      <c r="AU69" s="20">
        <f t="shared" si="54"/>
        <v>3.0033333333333334</v>
      </c>
      <c r="AW69" s="20">
        <v>0.75700000000000001</v>
      </c>
      <c r="AX69" s="20">
        <v>2.282</v>
      </c>
      <c r="AY69" s="20">
        <v>8.2780000000000005</v>
      </c>
      <c r="AZ69">
        <f t="shared" si="48"/>
        <v>3.7723333333333335</v>
      </c>
      <c r="BB69" s="23" t="s">
        <v>4</v>
      </c>
      <c r="BD69" s="23"/>
      <c r="BE69" s="23"/>
      <c r="BF69" s="22"/>
    </row>
    <row r="70" spans="1:58" ht="16" x14ac:dyDescent="0.2">
      <c r="A70" s="1" t="s">
        <v>3</v>
      </c>
      <c r="B70" s="1">
        <f t="shared" ref="B70:B73" si="60">Q70</f>
        <v>1.5450000017881365</v>
      </c>
      <c r="C70" s="1">
        <f t="shared" ref="C70:C73" si="61">W70</f>
        <v>0.75300001000000005</v>
      </c>
      <c r="D70" s="1">
        <f t="shared" ref="D70:D73" si="62">AC70</f>
        <v>1.0956666500000001</v>
      </c>
      <c r="E70" s="1">
        <f t="shared" si="55"/>
        <v>2.3459999766666666</v>
      </c>
      <c r="F70" s="1">
        <f t="shared" si="56"/>
        <v>2.4403334033333337</v>
      </c>
      <c r="G70" s="1">
        <f t="shared" si="57"/>
        <v>2.3459999766666666</v>
      </c>
      <c r="H70" s="1">
        <f t="shared" si="58"/>
        <v>3.0620000366666669</v>
      </c>
      <c r="I70" s="35">
        <f t="shared" si="44"/>
        <v>1.9411</v>
      </c>
      <c r="J70" t="str">
        <f t="shared" si="49"/>
        <v xml:space="preserve">&amp; 1,9411 </v>
      </c>
      <c r="M70" t="s">
        <v>3</v>
      </c>
      <c r="N70" s="1">
        <v>7.9999998211860601E-2</v>
      </c>
      <c r="O70" s="1">
        <v>0.74599999189376798</v>
      </c>
      <c r="P70" s="1">
        <v>3.8090000152587802</v>
      </c>
      <c r="Q70" s="1">
        <f t="shared" si="50"/>
        <v>1.5450000017881365</v>
      </c>
      <c r="S70" s="20" t="s">
        <v>3</v>
      </c>
      <c r="T70" s="20">
        <v>0.17100000000000001</v>
      </c>
      <c r="U70" s="20">
        <v>0.43200000999999999</v>
      </c>
      <c r="V70" s="20">
        <v>1.65600002</v>
      </c>
      <c r="W70" s="3">
        <f t="shared" si="51"/>
        <v>0.75300001000000005</v>
      </c>
      <c r="Y70" s="20" t="s">
        <v>3</v>
      </c>
      <c r="Z70" s="20">
        <v>8.4000000000000005E-2</v>
      </c>
      <c r="AA70" s="20">
        <v>0.54799998000000005</v>
      </c>
      <c r="AB70" s="20">
        <v>2.65499997</v>
      </c>
      <c r="AC70">
        <f t="shared" si="59"/>
        <v>1.0956666500000001</v>
      </c>
      <c r="AF70" s="20" t="s">
        <v>3</v>
      </c>
      <c r="AG70" s="20">
        <v>0.96499997000000004</v>
      </c>
      <c r="AH70" s="20">
        <v>2.8250000499999999</v>
      </c>
      <c r="AI70" s="20">
        <v>3.2479999099999999</v>
      </c>
      <c r="AJ70">
        <f t="shared" si="52"/>
        <v>2.3459999766666666</v>
      </c>
      <c r="AM70" s="20">
        <v>0.36000000999999998</v>
      </c>
      <c r="AN70" s="20">
        <v>4.3060002300000004</v>
      </c>
      <c r="AO70" s="109">
        <v>2.65499997</v>
      </c>
      <c r="AP70">
        <f t="shared" si="53"/>
        <v>2.4403334033333337</v>
      </c>
      <c r="AR70" s="20">
        <v>0.96499997000000004</v>
      </c>
      <c r="AS70" s="20">
        <v>2.8250000499999999</v>
      </c>
      <c r="AT70" s="20">
        <v>3.2479999099999999</v>
      </c>
      <c r="AU70" s="20">
        <f t="shared" si="54"/>
        <v>2.3459999766666666</v>
      </c>
      <c r="AW70" s="20">
        <v>0.53100002000000002</v>
      </c>
      <c r="AX70" s="20">
        <v>1.31400001</v>
      </c>
      <c r="AY70" s="20">
        <v>7.3410000799999997</v>
      </c>
      <c r="AZ70">
        <f t="shared" si="48"/>
        <v>3.0620000366666669</v>
      </c>
      <c r="BB70" s="23" t="s">
        <v>3</v>
      </c>
      <c r="BD70" s="23"/>
      <c r="BE70" s="23"/>
      <c r="BF70" s="22"/>
    </row>
    <row r="71" spans="1:58" ht="16" x14ac:dyDescent="0.2">
      <c r="A71" s="1" t="s">
        <v>2</v>
      </c>
      <c r="B71" s="1">
        <f t="shared" si="60"/>
        <v>8.5333332264174999E-2</v>
      </c>
      <c r="C71" s="1">
        <f t="shared" si="61"/>
        <v>4.2000000000000003E-2</v>
      </c>
      <c r="D71" s="1">
        <f t="shared" si="62"/>
        <v>6.0666666666666667E-2</v>
      </c>
      <c r="E71" s="1">
        <f t="shared" si="55"/>
        <v>0.13033333999999999</v>
      </c>
      <c r="F71" s="1">
        <f t="shared" si="56"/>
        <v>0.13533333</v>
      </c>
      <c r="G71" s="1">
        <f t="shared" si="57"/>
        <v>0.13033333999999999</v>
      </c>
      <c r="H71" s="1">
        <f t="shared" si="58"/>
        <v>0.16999999666666665</v>
      </c>
      <c r="I71" s="35">
        <f t="shared" si="44"/>
        <v>0.1077</v>
      </c>
      <c r="J71" t="str">
        <f t="shared" si="49"/>
        <v xml:space="preserve">&amp; 0,1077 </v>
      </c>
      <c r="M71" t="s">
        <v>2</v>
      </c>
      <c r="N71" s="1">
        <v>4.0000001899898E-3</v>
      </c>
      <c r="O71" s="1">
        <v>4.1000001132488202E-2</v>
      </c>
      <c r="P71" s="1">
        <v>0.210999995470047</v>
      </c>
      <c r="Q71" s="1">
        <f t="shared" si="50"/>
        <v>8.5333332264174999E-2</v>
      </c>
      <c r="S71" s="20" t="s">
        <v>2</v>
      </c>
      <c r="T71" s="20">
        <v>0.01</v>
      </c>
      <c r="U71" s="20">
        <v>2.4E-2</v>
      </c>
      <c r="V71" s="20">
        <v>9.1999999999999998E-2</v>
      </c>
      <c r="W71" s="3">
        <f t="shared" si="51"/>
        <v>4.2000000000000003E-2</v>
      </c>
      <c r="Y71" s="20" t="s">
        <v>2</v>
      </c>
      <c r="Z71" s="20">
        <v>5.0000000000000001E-3</v>
      </c>
      <c r="AA71" s="20">
        <v>0.03</v>
      </c>
      <c r="AB71" s="20">
        <v>0.14699999999999999</v>
      </c>
      <c r="AC71">
        <f t="shared" si="59"/>
        <v>6.0666666666666667E-2</v>
      </c>
      <c r="AF71" s="20" t="s">
        <v>2</v>
      </c>
      <c r="AG71" s="20">
        <v>5.3999999999999999E-2</v>
      </c>
      <c r="AH71" s="20">
        <v>0.15700001</v>
      </c>
      <c r="AI71" s="20">
        <v>0.18000000999999999</v>
      </c>
      <c r="AJ71">
        <f t="shared" si="52"/>
        <v>0.13033333999999999</v>
      </c>
      <c r="AM71" s="20">
        <v>0.02</v>
      </c>
      <c r="AN71" s="20">
        <v>0.23899999</v>
      </c>
      <c r="AO71" s="109">
        <v>0.14699999999999999</v>
      </c>
      <c r="AP71">
        <f t="shared" si="53"/>
        <v>0.13533333</v>
      </c>
      <c r="AR71" s="20">
        <v>5.3999999999999999E-2</v>
      </c>
      <c r="AS71" s="20">
        <v>0.15700001</v>
      </c>
      <c r="AT71" s="20">
        <v>0.18000000999999999</v>
      </c>
      <c r="AU71" s="20">
        <f t="shared" si="54"/>
        <v>0.13033333999999999</v>
      </c>
      <c r="AW71" s="20">
        <v>2.9000000000000001E-2</v>
      </c>
      <c r="AX71" s="20">
        <v>7.2999999999999995E-2</v>
      </c>
      <c r="AY71" s="20">
        <v>0.40799998999999998</v>
      </c>
      <c r="AZ71">
        <f t="shared" si="48"/>
        <v>0.16999999666666665</v>
      </c>
      <c r="BB71" s="23" t="s">
        <v>2</v>
      </c>
      <c r="BD71" s="23"/>
      <c r="BE71" s="23"/>
      <c r="BF71" s="22"/>
    </row>
    <row r="72" spans="1:58" ht="16" x14ac:dyDescent="0.2">
      <c r="A72" s="1" t="s">
        <v>1</v>
      </c>
      <c r="B72" s="1">
        <f t="shared" si="60"/>
        <v>0.94130674997965469</v>
      </c>
      <c r="C72" s="1">
        <f t="shared" si="61"/>
        <v>0.96526547333333335</v>
      </c>
      <c r="D72" s="1">
        <f t="shared" si="62"/>
        <v>0.94788349000000005</v>
      </c>
      <c r="E72" s="1">
        <f t="shared" si="55"/>
        <v>0.94811437333333337</v>
      </c>
      <c r="F72" s="1">
        <f t="shared" si="56"/>
        <v>0.95421544999999997</v>
      </c>
      <c r="G72" s="1">
        <f t="shared" si="57"/>
        <v>0.94811437333333337</v>
      </c>
      <c r="H72" s="1">
        <f t="shared" si="58"/>
        <v>0.94639573666666665</v>
      </c>
      <c r="I72" s="35">
        <f t="shared" si="44"/>
        <v>0.95020000000000004</v>
      </c>
      <c r="J72" t="str">
        <f t="shared" si="49"/>
        <v xml:space="preserve">&amp; 0,9502 </v>
      </c>
      <c r="M72" t="s">
        <v>1</v>
      </c>
      <c r="N72" s="1">
        <v>0.91067266464233398</v>
      </c>
      <c r="O72" s="1">
        <v>0.96383094787597601</v>
      </c>
      <c r="P72" s="1">
        <v>0.94941663742065396</v>
      </c>
      <c r="Q72" s="1">
        <f t="shared" si="50"/>
        <v>0.94130674997965469</v>
      </c>
      <c r="S72" s="20" t="s">
        <v>1</v>
      </c>
      <c r="T72" s="20">
        <v>0.96504772000000005</v>
      </c>
      <c r="U72" s="20">
        <v>0.97342788999999996</v>
      </c>
      <c r="V72" s="20">
        <v>0.95732081000000002</v>
      </c>
      <c r="W72" s="3">
        <f t="shared" si="51"/>
        <v>0.96526547333333335</v>
      </c>
      <c r="Y72" s="20" t="s">
        <v>110</v>
      </c>
      <c r="Z72" s="20">
        <v>0.92321277000000002</v>
      </c>
      <c r="AA72" s="20">
        <v>0.96666098</v>
      </c>
      <c r="AB72" s="20">
        <v>0.95377672000000002</v>
      </c>
      <c r="AC72">
        <f t="shared" si="59"/>
        <v>0.94788349000000005</v>
      </c>
      <c r="AF72" s="20" t="s">
        <v>1</v>
      </c>
      <c r="AG72" s="20">
        <v>0.94746333000000005</v>
      </c>
      <c r="AH72" s="20">
        <v>0.94924920999999995</v>
      </c>
      <c r="AI72" s="20">
        <v>0.94763058</v>
      </c>
      <c r="AJ72">
        <f t="shared" si="52"/>
        <v>0.94811437333333337</v>
      </c>
      <c r="AM72" s="20">
        <v>0.96709829999999997</v>
      </c>
      <c r="AN72" s="20">
        <v>0.94177133000000002</v>
      </c>
      <c r="AO72" s="109">
        <v>0.95377672000000002</v>
      </c>
      <c r="AP72">
        <f t="shared" si="53"/>
        <v>0.95421544999999997</v>
      </c>
      <c r="AR72" s="20">
        <v>0.94746333000000005</v>
      </c>
      <c r="AS72" s="20">
        <v>0.94924920999999995</v>
      </c>
      <c r="AT72" s="20">
        <v>0.94763058</v>
      </c>
      <c r="AU72" s="20">
        <f t="shared" si="54"/>
        <v>0.94811437333333337</v>
      </c>
      <c r="AW72" s="20">
        <v>0.95434839000000005</v>
      </c>
      <c r="AX72" s="20">
        <v>0.93703997000000006</v>
      </c>
      <c r="AY72" s="20">
        <v>0.94779884999999997</v>
      </c>
      <c r="AZ72">
        <f t="shared" si="48"/>
        <v>0.94639573666666665</v>
      </c>
      <c r="BB72" s="23" t="s">
        <v>1</v>
      </c>
      <c r="BD72" s="23"/>
      <c r="BE72" s="23"/>
      <c r="BF72" s="22"/>
    </row>
    <row r="73" spans="1:58" ht="16" x14ac:dyDescent="0.2">
      <c r="A73" s="1" t="s">
        <v>0</v>
      </c>
      <c r="B73" s="1">
        <f t="shared" si="60"/>
        <v>15.137</v>
      </c>
      <c r="C73" s="1">
        <f t="shared" si="61"/>
        <v>28.269000000000002</v>
      </c>
      <c r="D73" s="1">
        <f t="shared" si="62"/>
        <v>31.570999999999998</v>
      </c>
      <c r="E73" s="1">
        <f t="shared" si="55"/>
        <v>25.052999999999997</v>
      </c>
      <c r="F73" s="1">
        <f t="shared" si="56"/>
        <v>33.212666666666671</v>
      </c>
      <c r="G73" s="1">
        <f t="shared" si="57"/>
        <v>24.321333333333332</v>
      </c>
      <c r="H73" s="1">
        <f t="shared" si="58"/>
        <v>37.537333333333329</v>
      </c>
      <c r="I73" s="35">
        <f t="shared" si="44"/>
        <v>27.871600000000001</v>
      </c>
      <c r="J73" t="str">
        <f t="shared" si="49"/>
        <v xml:space="preserve">&amp; 27,8716 </v>
      </c>
      <c r="M73" t="s">
        <v>0</v>
      </c>
      <c r="N73" s="1">
        <v>10.692</v>
      </c>
      <c r="O73" s="1">
        <v>15.95</v>
      </c>
      <c r="P73" s="1">
        <v>18.768999999999998</v>
      </c>
      <c r="Q73" s="1">
        <f t="shared" si="50"/>
        <v>15.137</v>
      </c>
      <c r="S73" s="20" t="s">
        <v>0</v>
      </c>
      <c r="T73" s="20">
        <v>16.018999999999998</v>
      </c>
      <c r="U73" s="20">
        <v>29.562000000000001</v>
      </c>
      <c r="V73" s="20">
        <v>39.225999999999999</v>
      </c>
      <c r="W73" s="3">
        <f t="shared" si="51"/>
        <v>28.269000000000002</v>
      </c>
      <c r="Y73" s="20" t="s">
        <v>0</v>
      </c>
      <c r="Z73" s="20">
        <v>12.252000000000001</v>
      </c>
      <c r="AA73" s="20">
        <v>32.128</v>
      </c>
      <c r="AB73" s="20">
        <v>50.332999999999998</v>
      </c>
      <c r="AC73">
        <f t="shared" si="59"/>
        <v>31.570999999999998</v>
      </c>
      <c r="AF73" s="20" t="s">
        <v>0</v>
      </c>
      <c r="AG73" s="20">
        <v>14.132</v>
      </c>
      <c r="AH73" s="20">
        <v>20.649000000000001</v>
      </c>
      <c r="AI73" s="20">
        <v>40.378</v>
      </c>
      <c r="AJ73">
        <f t="shared" si="52"/>
        <v>25.052999999999997</v>
      </c>
      <c r="AM73" s="20">
        <v>16.524000000000001</v>
      </c>
      <c r="AN73" s="20">
        <v>32.780999999999999</v>
      </c>
      <c r="AO73" s="109">
        <v>50.332999999999998</v>
      </c>
      <c r="AP73">
        <f t="shared" si="53"/>
        <v>33.212666666666671</v>
      </c>
      <c r="AR73" s="20">
        <v>12.358000000000001</v>
      </c>
      <c r="AS73" s="20">
        <v>20.952999999999999</v>
      </c>
      <c r="AT73" s="20">
        <v>39.652999999999999</v>
      </c>
      <c r="AU73" s="20">
        <f t="shared" si="54"/>
        <v>24.321333333333332</v>
      </c>
      <c r="AW73" s="20">
        <v>15.972</v>
      </c>
      <c r="AX73" s="20">
        <v>32.515999999999998</v>
      </c>
      <c r="AY73" s="20">
        <v>64.123999999999995</v>
      </c>
      <c r="AZ73">
        <f t="shared" si="48"/>
        <v>37.537333333333329</v>
      </c>
      <c r="BB73" s="23" t="s">
        <v>0</v>
      </c>
      <c r="BD73" s="23"/>
      <c r="BE73" s="23"/>
      <c r="BF73" s="22"/>
    </row>
    <row r="74" spans="1:58" ht="16" x14ac:dyDescent="0.2">
      <c r="A74" s="1" t="s">
        <v>6</v>
      </c>
      <c r="B74" s="86" t="s">
        <v>9</v>
      </c>
      <c r="C74" s="86"/>
      <c r="D74" s="86"/>
      <c r="E74" s="86"/>
      <c r="F74" s="86"/>
      <c r="G74" s="86"/>
      <c r="H74" s="86"/>
      <c r="J74" t="str">
        <f t="shared" si="49"/>
        <v xml:space="preserve">&amp;  </v>
      </c>
      <c r="M74" t="s">
        <v>6</v>
      </c>
      <c r="N74" s="1" t="s">
        <v>9</v>
      </c>
      <c r="O74" s="1" t="s">
        <v>9</v>
      </c>
      <c r="P74" s="1" t="s">
        <v>9</v>
      </c>
      <c r="Q74" s="1" t="e">
        <f t="shared" si="50"/>
        <v>#DIV/0!</v>
      </c>
      <c r="S74" s="20" t="s">
        <v>6</v>
      </c>
      <c r="T74" s="20" t="s">
        <v>9</v>
      </c>
      <c r="U74" s="20" t="s">
        <v>9</v>
      </c>
      <c r="V74" s="20" t="s">
        <v>9</v>
      </c>
      <c r="W74" s="3" t="e">
        <f t="shared" si="51"/>
        <v>#DIV/0!</v>
      </c>
      <c r="Y74" s="20" t="s">
        <v>6</v>
      </c>
      <c r="Z74" s="20" t="s">
        <v>9</v>
      </c>
      <c r="AA74" s="20" t="s">
        <v>9</v>
      </c>
      <c r="AB74" s="20" t="s">
        <v>9</v>
      </c>
      <c r="AC74" t="e">
        <f t="shared" si="59"/>
        <v>#DIV/0!</v>
      </c>
      <c r="AF74" s="20" t="s">
        <v>6</v>
      </c>
      <c r="AG74" s="20" t="s">
        <v>9</v>
      </c>
      <c r="AH74" s="20" t="s">
        <v>9</v>
      </c>
      <c r="AI74" s="20" t="s">
        <v>9</v>
      </c>
      <c r="AJ74" t="e">
        <f t="shared" si="52"/>
        <v>#DIV/0!</v>
      </c>
      <c r="AM74" s="20" t="s">
        <v>9</v>
      </c>
      <c r="AN74" s="20" t="s">
        <v>9</v>
      </c>
      <c r="AO74" s="109" t="s">
        <v>9</v>
      </c>
      <c r="AP74" t="e">
        <f t="shared" si="53"/>
        <v>#DIV/0!</v>
      </c>
      <c r="AR74" s="20" t="s">
        <v>9</v>
      </c>
      <c r="AS74" s="20" t="s">
        <v>9</v>
      </c>
      <c r="AT74" s="20" t="s">
        <v>9</v>
      </c>
      <c r="AU74" s="20" t="e">
        <f t="shared" si="54"/>
        <v>#DIV/0!</v>
      </c>
      <c r="AW74" s="20" t="s">
        <v>9</v>
      </c>
      <c r="AX74" s="20" t="s">
        <v>9</v>
      </c>
      <c r="AY74" s="20" t="s">
        <v>9</v>
      </c>
      <c r="AZ74" t="e">
        <f t="shared" si="48"/>
        <v>#DIV/0!</v>
      </c>
      <c r="BB74" s="23" t="s">
        <v>6</v>
      </c>
      <c r="BD74" s="23"/>
      <c r="BE74" s="23"/>
      <c r="BF74" s="22"/>
    </row>
    <row r="75" spans="1:58" ht="16" x14ac:dyDescent="0.2">
      <c r="A75" s="1" t="s">
        <v>4</v>
      </c>
      <c r="B75" s="1">
        <f>Q75</f>
        <v>25.010999999999996</v>
      </c>
      <c r="C75" s="1">
        <f>W75</f>
        <v>69.995999999999995</v>
      </c>
      <c r="D75" s="1">
        <f>AC75</f>
        <v>58.280333333333338</v>
      </c>
      <c r="E75" s="1">
        <f t="shared" si="55"/>
        <v>97.872</v>
      </c>
      <c r="F75" s="1">
        <f t="shared" si="56"/>
        <v>467.88233333333329</v>
      </c>
      <c r="G75" s="1">
        <f t="shared" si="57"/>
        <v>97.872</v>
      </c>
      <c r="H75" s="1">
        <f t="shared" si="58"/>
        <v>97.249333333333325</v>
      </c>
      <c r="I75" s="35">
        <f t="shared" si="44"/>
        <v>130.59469999999999</v>
      </c>
      <c r="J75" t="str">
        <f t="shared" si="49"/>
        <v xml:space="preserve">&amp; 130,5947 </v>
      </c>
      <c r="M75" t="s">
        <v>4</v>
      </c>
      <c r="N75" s="1">
        <v>4.7249999999999996</v>
      </c>
      <c r="O75" s="1">
        <v>18.559999999999999</v>
      </c>
      <c r="P75" s="1">
        <v>51.747999999999998</v>
      </c>
      <c r="Q75" s="1">
        <f t="shared" si="50"/>
        <v>25.010999999999996</v>
      </c>
      <c r="S75" s="20" t="s">
        <v>4</v>
      </c>
      <c r="T75" s="20">
        <v>5.3440000000000003</v>
      </c>
      <c r="U75" s="20">
        <v>71.650000000000006</v>
      </c>
      <c r="V75" s="20">
        <v>132.994</v>
      </c>
      <c r="W75" s="3">
        <f t="shared" si="51"/>
        <v>69.995999999999995</v>
      </c>
      <c r="Y75" s="20" t="s">
        <v>4</v>
      </c>
      <c r="Z75" s="20">
        <v>4.2300000000000004</v>
      </c>
      <c r="AA75" s="20">
        <v>69.206000000000003</v>
      </c>
      <c r="AB75" s="20">
        <v>101.405</v>
      </c>
      <c r="AC75">
        <f t="shared" si="59"/>
        <v>58.280333333333338</v>
      </c>
      <c r="AF75" s="20" t="s">
        <v>4</v>
      </c>
      <c r="AG75" s="20">
        <v>5.1219999999999999</v>
      </c>
      <c r="AH75" s="20">
        <v>241.441</v>
      </c>
      <c r="AI75" s="20">
        <v>47.052999999999997</v>
      </c>
      <c r="AJ75">
        <f t="shared" si="52"/>
        <v>97.872</v>
      </c>
      <c r="AM75" s="20">
        <v>22.875</v>
      </c>
      <c r="AN75" s="20">
        <v>1279.367</v>
      </c>
      <c r="AO75" s="109">
        <v>101.405</v>
      </c>
      <c r="AP75">
        <f t="shared" si="53"/>
        <v>467.88233333333329</v>
      </c>
      <c r="AR75" s="20">
        <v>5.1219999999999999</v>
      </c>
      <c r="AS75" s="20">
        <v>241.441</v>
      </c>
      <c r="AT75" s="20">
        <v>47.052999999999997</v>
      </c>
      <c r="AU75" s="20">
        <f t="shared" si="54"/>
        <v>97.872</v>
      </c>
      <c r="AW75" s="20">
        <v>4.5640000000000001</v>
      </c>
      <c r="AX75" s="20">
        <v>244.72800000000001</v>
      </c>
      <c r="AY75" s="20">
        <v>42.456000000000003</v>
      </c>
      <c r="AZ75">
        <f t="shared" si="48"/>
        <v>97.249333333333325</v>
      </c>
      <c r="BB75" s="23" t="s">
        <v>4</v>
      </c>
      <c r="BD75" s="23"/>
      <c r="BE75" s="23"/>
      <c r="BF75" s="22"/>
    </row>
    <row r="76" spans="1:58" ht="16" x14ac:dyDescent="0.2">
      <c r="A76" s="1" t="s">
        <v>3</v>
      </c>
      <c r="B76" s="1">
        <f t="shared" ref="B76:B79" si="63">Q76</f>
        <v>24.145667076110797</v>
      </c>
      <c r="C76" s="1">
        <f t="shared" ref="C76:C79" si="64">W76</f>
        <v>67.885334243333332</v>
      </c>
      <c r="D76" s="1">
        <f t="shared" ref="D76:D79" si="65">AC76</f>
        <v>56.544000153333322</v>
      </c>
      <c r="E76" s="1">
        <f t="shared" si="55"/>
        <v>90.513664956666659</v>
      </c>
      <c r="F76" s="1">
        <f t="shared" si="56"/>
        <v>418.67199963333337</v>
      </c>
      <c r="G76" s="1">
        <f t="shared" si="57"/>
        <v>90.513664956666659</v>
      </c>
      <c r="H76" s="1">
        <f t="shared" si="58"/>
        <v>89.916666103333341</v>
      </c>
      <c r="I76" s="35">
        <f t="shared" si="44"/>
        <v>119.74160000000001</v>
      </c>
      <c r="J76" t="str">
        <f t="shared" si="49"/>
        <v xml:space="preserve">&amp; 119,7416 </v>
      </c>
      <c r="M76" t="s">
        <v>3</v>
      </c>
      <c r="N76" s="1">
        <v>4.4980001449584899</v>
      </c>
      <c r="O76" s="1">
        <v>18.051000595092699</v>
      </c>
      <c r="P76" s="1">
        <v>49.8880004882812</v>
      </c>
      <c r="Q76" s="1">
        <f t="shared" si="50"/>
        <v>24.145667076110797</v>
      </c>
      <c r="S76" s="20" t="s">
        <v>3</v>
      </c>
      <c r="T76" s="20">
        <v>4.9390001300000002</v>
      </c>
      <c r="U76" s="20">
        <v>69.773002599999998</v>
      </c>
      <c r="V76" s="20">
        <v>128.94399999999999</v>
      </c>
      <c r="W76" s="3">
        <f t="shared" si="51"/>
        <v>67.885334243333332</v>
      </c>
      <c r="Y76" s="20" t="s">
        <v>3</v>
      </c>
      <c r="Z76" s="20">
        <v>3.99399996</v>
      </c>
      <c r="AA76" s="20">
        <v>67.373001099999996</v>
      </c>
      <c r="AB76" s="20">
        <v>98.264999399999994</v>
      </c>
      <c r="AC76">
        <f t="shared" si="59"/>
        <v>56.544000153333322</v>
      </c>
      <c r="AF76" s="20" t="s">
        <v>3</v>
      </c>
      <c r="AG76" s="20">
        <v>4.1490001699999999</v>
      </c>
      <c r="AH76" s="20">
        <v>222.82899499999999</v>
      </c>
      <c r="AI76" s="20">
        <v>44.562999699999999</v>
      </c>
      <c r="AJ76">
        <f t="shared" si="52"/>
        <v>90.513664956666659</v>
      </c>
      <c r="AM76" s="20">
        <v>19.177999499999999</v>
      </c>
      <c r="AN76" s="20">
        <v>1138.5730000000001</v>
      </c>
      <c r="AO76" s="109">
        <v>98.264999399999994</v>
      </c>
      <c r="AP76">
        <f t="shared" si="53"/>
        <v>418.67199963333337</v>
      </c>
      <c r="AR76" s="20">
        <v>4.1490001699999999</v>
      </c>
      <c r="AS76" s="20">
        <v>222.82899499999999</v>
      </c>
      <c r="AT76" s="20">
        <v>44.562999699999999</v>
      </c>
      <c r="AU76" s="20">
        <f t="shared" si="54"/>
        <v>90.513664956666659</v>
      </c>
      <c r="AW76" s="20">
        <v>3.66300011</v>
      </c>
      <c r="AX76" s="20">
        <v>225.904999</v>
      </c>
      <c r="AY76" s="20">
        <v>40.1819992</v>
      </c>
      <c r="AZ76">
        <f t="shared" si="48"/>
        <v>89.916666103333341</v>
      </c>
      <c r="BB76" s="23" t="s">
        <v>3</v>
      </c>
      <c r="BD76" s="23"/>
      <c r="BE76" s="23"/>
      <c r="BF76" s="22"/>
    </row>
    <row r="77" spans="1:58" ht="16" x14ac:dyDescent="0.2">
      <c r="A77" s="1" t="s">
        <v>2</v>
      </c>
      <c r="B77" s="1">
        <f t="shared" si="63"/>
        <v>76.08433469136547</v>
      </c>
      <c r="C77" s="1">
        <f t="shared" si="64"/>
        <v>214.19067079999999</v>
      </c>
      <c r="D77" s="1">
        <f t="shared" si="65"/>
        <v>178.12100426666666</v>
      </c>
      <c r="E77" s="1">
        <f t="shared" si="55"/>
        <v>287.23934253333334</v>
      </c>
      <c r="F77" s="1">
        <f t="shared" si="56"/>
        <v>1294.9390043000001</v>
      </c>
      <c r="G77" s="1">
        <f t="shared" si="57"/>
        <v>287.23934253333334</v>
      </c>
      <c r="H77" s="1">
        <f t="shared" si="58"/>
        <v>285.498334</v>
      </c>
      <c r="I77" s="35">
        <f t="shared" si="44"/>
        <v>374.75889999999998</v>
      </c>
      <c r="J77" t="str">
        <f t="shared" si="49"/>
        <v xml:space="preserve">&amp; 374,7589 </v>
      </c>
      <c r="M77" t="s">
        <v>2</v>
      </c>
      <c r="N77" s="1">
        <v>13.6079998016357</v>
      </c>
      <c r="O77" s="1">
        <v>56.1640014648437</v>
      </c>
      <c r="P77" s="1">
        <v>158.48100280761699</v>
      </c>
      <c r="Q77" s="1">
        <f t="shared" si="50"/>
        <v>76.08433469136547</v>
      </c>
      <c r="S77" s="20" t="s">
        <v>2</v>
      </c>
      <c r="T77" s="20">
        <v>15.2320004</v>
      </c>
      <c r="U77" s="20">
        <v>217.425003</v>
      </c>
      <c r="V77" s="20">
        <v>409.915009</v>
      </c>
      <c r="W77" s="3">
        <f t="shared" si="51"/>
        <v>214.19067079999999</v>
      </c>
      <c r="Y77" s="20" t="s">
        <v>2</v>
      </c>
      <c r="Z77" s="20">
        <v>12.067999800000001</v>
      </c>
      <c r="AA77" s="20">
        <v>209.94000199999999</v>
      </c>
      <c r="AB77" s="20">
        <v>312.35501099999999</v>
      </c>
      <c r="AC77">
        <f t="shared" si="59"/>
        <v>178.12100426666666</v>
      </c>
      <c r="AF77" s="20" t="s">
        <v>2</v>
      </c>
      <c r="AG77" s="20">
        <v>12.3669996</v>
      </c>
      <c r="AH77" s="20">
        <v>712.65002400000003</v>
      </c>
      <c r="AI77" s="20">
        <v>136.70100400000001</v>
      </c>
      <c r="AJ77">
        <f t="shared" si="52"/>
        <v>287.23934253333334</v>
      </c>
      <c r="AM77" s="20">
        <v>59.566001900000003</v>
      </c>
      <c r="AN77" s="20">
        <v>3512.8960000000002</v>
      </c>
      <c r="AO77" s="109">
        <v>312.35501099999999</v>
      </c>
      <c r="AP77">
        <f t="shared" si="53"/>
        <v>1294.9390043000001</v>
      </c>
      <c r="AR77" s="20">
        <v>12.3669996</v>
      </c>
      <c r="AS77" s="20">
        <v>712.65002400000003</v>
      </c>
      <c r="AT77" s="20">
        <v>136.70100400000001</v>
      </c>
      <c r="AU77" s="20">
        <f t="shared" si="54"/>
        <v>287.23934253333334</v>
      </c>
      <c r="AW77" s="20">
        <v>10.875</v>
      </c>
      <c r="AX77" s="20">
        <v>722.49200399999995</v>
      </c>
      <c r="AY77" s="20">
        <v>123.12799800000001</v>
      </c>
      <c r="AZ77">
        <f t="shared" si="48"/>
        <v>285.498334</v>
      </c>
      <c r="BB77" s="23" t="s">
        <v>2</v>
      </c>
      <c r="BD77" s="23"/>
      <c r="BE77" s="23"/>
      <c r="BF77" s="22"/>
    </row>
    <row r="78" spans="1:58" ht="16" x14ac:dyDescent="0.2">
      <c r="A78" s="1" t="s">
        <v>1</v>
      </c>
      <c r="B78" s="1">
        <f t="shared" si="63"/>
        <v>0.95959379275639833</v>
      </c>
      <c r="C78" s="1">
        <f t="shared" si="64"/>
        <v>0.96313156666666666</v>
      </c>
      <c r="D78" s="1">
        <f t="shared" si="65"/>
        <v>0.96436214666666675</v>
      </c>
      <c r="E78" s="1">
        <f t="shared" si="55"/>
        <v>0.94214717333333331</v>
      </c>
      <c r="F78" s="1">
        <f t="shared" si="56"/>
        <v>0.94383714666666663</v>
      </c>
      <c r="G78" s="1">
        <f t="shared" si="57"/>
        <v>0.94214717333333331</v>
      </c>
      <c r="H78" s="1">
        <f t="shared" si="58"/>
        <v>0.94823517333333329</v>
      </c>
      <c r="I78" s="35">
        <f t="shared" si="44"/>
        <v>0.95189999999999997</v>
      </c>
      <c r="J78" t="str">
        <f t="shared" si="49"/>
        <v xml:space="preserve">&amp; 0,9519 </v>
      </c>
      <c r="M78" t="s">
        <v>1</v>
      </c>
      <c r="N78" s="1">
        <v>0.98327261209487904</v>
      </c>
      <c r="O78" s="1">
        <v>0.95596444606780995</v>
      </c>
      <c r="P78" s="1">
        <v>0.93954432010650601</v>
      </c>
      <c r="Q78" s="1">
        <f t="shared" si="50"/>
        <v>0.95959379275639833</v>
      </c>
      <c r="S78" s="20" t="s">
        <v>1</v>
      </c>
      <c r="T78" s="20">
        <v>0.98193145000000004</v>
      </c>
      <c r="U78" s="20">
        <v>0.95380723000000001</v>
      </c>
      <c r="V78" s="20">
        <v>0.95365602000000005</v>
      </c>
      <c r="W78" s="3">
        <f t="shared" si="51"/>
        <v>0.96313156666666666</v>
      </c>
      <c r="Y78" s="20" t="s">
        <v>110</v>
      </c>
      <c r="Z78" s="20">
        <v>0.98559934000000005</v>
      </c>
      <c r="AA78" s="20">
        <v>0.95381749000000005</v>
      </c>
      <c r="AB78" s="20">
        <v>0.95366960999999995</v>
      </c>
      <c r="AC78">
        <f t="shared" si="59"/>
        <v>0.96436214666666675</v>
      </c>
      <c r="AF78" s="20" t="s">
        <v>1</v>
      </c>
      <c r="AG78" s="20">
        <v>0.96020925000000001</v>
      </c>
      <c r="AH78" s="20">
        <v>0.94950765000000004</v>
      </c>
      <c r="AI78" s="20">
        <v>0.91672461999999999</v>
      </c>
      <c r="AJ78">
        <f t="shared" si="52"/>
        <v>0.94214717333333331</v>
      </c>
      <c r="AM78" s="20">
        <v>0.93602246</v>
      </c>
      <c r="AN78" s="20">
        <v>0.94181937000000004</v>
      </c>
      <c r="AO78" s="109">
        <v>0.95366960999999995</v>
      </c>
      <c r="AP78">
        <f t="shared" si="53"/>
        <v>0.94383714666666663</v>
      </c>
      <c r="AR78" s="20">
        <v>0.96020925000000001</v>
      </c>
      <c r="AS78" s="20">
        <v>0.94950765000000004</v>
      </c>
      <c r="AT78" s="20">
        <v>0.91672461999999999</v>
      </c>
      <c r="AU78" s="20">
        <f t="shared" si="54"/>
        <v>0.94214717333333331</v>
      </c>
      <c r="AW78" s="20">
        <v>0.96335989</v>
      </c>
      <c r="AX78" s="20">
        <v>0.94951998999999998</v>
      </c>
      <c r="AY78" s="20">
        <v>0.93182564000000001</v>
      </c>
      <c r="AZ78">
        <f t="shared" si="48"/>
        <v>0.94823517333333329</v>
      </c>
      <c r="BB78" s="23" t="s">
        <v>1</v>
      </c>
      <c r="BD78" s="23"/>
      <c r="BE78" s="23"/>
      <c r="BF78" s="22"/>
    </row>
    <row r="79" spans="1:58" ht="16" x14ac:dyDescent="0.2">
      <c r="A79" s="1" t="s">
        <v>0</v>
      </c>
      <c r="B79" s="1">
        <f t="shared" si="63"/>
        <v>15.758666666666665</v>
      </c>
      <c r="C79" s="1">
        <f t="shared" si="64"/>
        <v>22.776</v>
      </c>
      <c r="D79" s="1">
        <f t="shared" si="65"/>
        <v>29.923666666666673</v>
      </c>
      <c r="E79" s="1">
        <f t="shared" si="55"/>
        <v>20.709999999999997</v>
      </c>
      <c r="F79" s="1">
        <f t="shared" si="56"/>
        <v>29.959333333333337</v>
      </c>
      <c r="G79" s="1">
        <f t="shared" si="57"/>
        <v>21.929999999999996</v>
      </c>
      <c r="H79" s="1">
        <f t="shared" si="58"/>
        <v>35.358333333333327</v>
      </c>
      <c r="I79" s="35">
        <f t="shared" si="44"/>
        <v>25.202300000000001</v>
      </c>
      <c r="J79" t="str">
        <f t="shared" si="49"/>
        <v xml:space="preserve">&amp; 25,2023 </v>
      </c>
      <c r="M79" t="s">
        <v>0</v>
      </c>
      <c r="N79" s="1">
        <v>8.1690000000000005</v>
      </c>
      <c r="O79" s="1">
        <v>14.853999999999999</v>
      </c>
      <c r="P79" s="1">
        <v>24.253</v>
      </c>
      <c r="Q79" s="1">
        <f t="shared" si="50"/>
        <v>15.758666666666665</v>
      </c>
      <c r="S79" s="20" t="s">
        <v>0</v>
      </c>
      <c r="T79" s="20">
        <v>12.039</v>
      </c>
      <c r="U79" s="20">
        <v>22.143000000000001</v>
      </c>
      <c r="V79" s="20">
        <v>34.146000000000001</v>
      </c>
      <c r="W79" s="3">
        <f t="shared" si="51"/>
        <v>22.776</v>
      </c>
      <c r="Y79" s="20" t="s">
        <v>0</v>
      </c>
      <c r="Z79" s="20">
        <v>13.157999999999999</v>
      </c>
      <c r="AA79" s="20">
        <v>34.843000000000004</v>
      </c>
      <c r="AB79" s="20">
        <v>41.77</v>
      </c>
      <c r="AC79">
        <f t="shared" si="59"/>
        <v>29.923666666666673</v>
      </c>
      <c r="AF79" s="20" t="s">
        <v>0</v>
      </c>
      <c r="AG79" s="20">
        <v>11.228999999999999</v>
      </c>
      <c r="AH79" s="20">
        <v>17.863</v>
      </c>
      <c r="AI79" s="20">
        <v>33.037999999999997</v>
      </c>
      <c r="AJ79">
        <f t="shared" si="52"/>
        <v>20.709999999999997</v>
      </c>
      <c r="AM79" s="20">
        <v>16.183</v>
      </c>
      <c r="AN79" s="20">
        <v>31.925000000000001</v>
      </c>
      <c r="AO79" s="109">
        <v>41.77</v>
      </c>
      <c r="AP79">
        <f t="shared" si="53"/>
        <v>29.959333333333337</v>
      </c>
      <c r="AR79" s="20">
        <v>11.345000000000001</v>
      </c>
      <c r="AS79" s="20">
        <v>17.922999999999998</v>
      </c>
      <c r="AT79" s="20">
        <v>36.521999999999998</v>
      </c>
      <c r="AU79" s="20">
        <f t="shared" si="54"/>
        <v>21.929999999999996</v>
      </c>
      <c r="AW79" s="20">
        <v>17.148</v>
      </c>
      <c r="AX79" s="20">
        <v>37.643000000000001</v>
      </c>
      <c r="AY79" s="20">
        <v>51.283999999999999</v>
      </c>
      <c r="AZ79">
        <f t="shared" si="48"/>
        <v>35.358333333333327</v>
      </c>
      <c r="BB79" s="23" t="s">
        <v>0</v>
      </c>
      <c r="BD79" s="23"/>
      <c r="BE79" s="23"/>
      <c r="BF79" s="22"/>
    </row>
    <row r="80" spans="1:58" ht="16" x14ac:dyDescent="0.2">
      <c r="A80" s="1" t="s">
        <v>6</v>
      </c>
      <c r="B80" s="86" t="s">
        <v>8</v>
      </c>
      <c r="C80" s="86"/>
      <c r="D80" s="86"/>
      <c r="E80" s="86"/>
      <c r="F80" s="86"/>
      <c r="G80" s="86"/>
      <c r="H80" s="86"/>
      <c r="J80" t="str">
        <f t="shared" si="49"/>
        <v xml:space="preserve">&amp;  </v>
      </c>
      <c r="M80" t="s">
        <v>6</v>
      </c>
      <c r="N80" s="1" t="s">
        <v>8</v>
      </c>
      <c r="O80" s="1" t="s">
        <v>8</v>
      </c>
      <c r="P80" s="1" t="s">
        <v>8</v>
      </c>
      <c r="Q80" s="1" t="e">
        <f t="shared" si="50"/>
        <v>#DIV/0!</v>
      </c>
      <c r="S80" s="20" t="s">
        <v>6</v>
      </c>
      <c r="T80" s="20" t="s">
        <v>8</v>
      </c>
      <c r="U80" s="20" t="s">
        <v>8</v>
      </c>
      <c r="V80" s="20" t="s">
        <v>8</v>
      </c>
      <c r="W80" s="3" t="e">
        <f t="shared" si="51"/>
        <v>#DIV/0!</v>
      </c>
      <c r="Y80" s="20" t="s">
        <v>6</v>
      </c>
      <c r="Z80" s="20" t="s">
        <v>8</v>
      </c>
      <c r="AA80" s="20" t="s">
        <v>8</v>
      </c>
      <c r="AB80" s="20" t="s">
        <v>8</v>
      </c>
      <c r="AC80" t="e">
        <f t="shared" si="59"/>
        <v>#DIV/0!</v>
      </c>
      <c r="AF80" s="20" t="s">
        <v>6</v>
      </c>
      <c r="AG80" s="20" t="s">
        <v>8</v>
      </c>
      <c r="AH80" s="20" t="s">
        <v>8</v>
      </c>
      <c r="AI80" s="20" t="s">
        <v>8</v>
      </c>
      <c r="AJ80" t="e">
        <f t="shared" si="52"/>
        <v>#DIV/0!</v>
      </c>
      <c r="AM80" s="20" t="s">
        <v>8</v>
      </c>
      <c r="AN80" s="20" t="s">
        <v>8</v>
      </c>
      <c r="AO80" s="109" t="s">
        <v>8</v>
      </c>
      <c r="AP80" t="e">
        <f t="shared" si="53"/>
        <v>#DIV/0!</v>
      </c>
      <c r="AR80" s="20" t="s">
        <v>8</v>
      </c>
      <c r="AS80" s="20" t="s">
        <v>8</v>
      </c>
      <c r="AT80" s="20" t="s">
        <v>8</v>
      </c>
      <c r="AU80" s="20" t="e">
        <f t="shared" si="54"/>
        <v>#DIV/0!</v>
      </c>
      <c r="AW80" s="20" t="s">
        <v>8</v>
      </c>
      <c r="AX80" s="20" t="s">
        <v>8</v>
      </c>
      <c r="AY80" s="20" t="s">
        <v>8</v>
      </c>
      <c r="AZ80" t="e">
        <f t="shared" si="48"/>
        <v>#DIV/0!</v>
      </c>
      <c r="BB80" s="23" t="s">
        <v>6</v>
      </c>
      <c r="BD80" s="23"/>
      <c r="BE80" s="23"/>
      <c r="BF80" s="22"/>
    </row>
    <row r="81" spans="1:58" ht="16" x14ac:dyDescent="0.2">
      <c r="A81" s="1" t="s">
        <v>4</v>
      </c>
      <c r="B81" s="1">
        <f>Q81</f>
        <v>5.2096666666666662</v>
      </c>
      <c r="C81" s="1">
        <f>W81</f>
        <v>4.7993333333333332</v>
      </c>
      <c r="D81" s="1">
        <f>AC81</f>
        <v>5.1013333333333337</v>
      </c>
      <c r="E81" s="1">
        <f t="shared" si="55"/>
        <v>23.356333333333328</v>
      </c>
      <c r="F81" s="1">
        <f t="shared" si="56"/>
        <v>10.590000000000002</v>
      </c>
      <c r="G81" s="1">
        <f t="shared" si="57"/>
        <v>23.356333333333328</v>
      </c>
      <c r="H81" s="1">
        <f t="shared" si="58"/>
        <v>22.923666666666666</v>
      </c>
      <c r="I81" s="35">
        <f t="shared" si="44"/>
        <v>13.6195</v>
      </c>
      <c r="J81" t="str">
        <f t="shared" si="49"/>
        <v xml:space="preserve">&amp; 13,6195 </v>
      </c>
      <c r="M81" t="s">
        <v>4</v>
      </c>
      <c r="N81" s="1">
        <v>3.718</v>
      </c>
      <c r="O81" s="1">
        <v>4.9790000000000001</v>
      </c>
      <c r="P81" s="1">
        <v>6.9320000000000004</v>
      </c>
      <c r="Q81" s="1">
        <f t="shared" si="50"/>
        <v>5.2096666666666662</v>
      </c>
      <c r="S81" s="20" t="s">
        <v>4</v>
      </c>
      <c r="T81" s="20">
        <v>3.722</v>
      </c>
      <c r="U81" s="20">
        <v>5.08</v>
      </c>
      <c r="V81" s="20">
        <v>5.5960000000000001</v>
      </c>
      <c r="W81" s="3">
        <f t="shared" si="51"/>
        <v>4.7993333333333332</v>
      </c>
      <c r="Y81" s="20" t="s">
        <v>4</v>
      </c>
      <c r="Z81" s="20">
        <v>3.714</v>
      </c>
      <c r="AA81" s="20">
        <v>4.7949999999999999</v>
      </c>
      <c r="AB81" s="20">
        <v>6.7949999999999999</v>
      </c>
      <c r="AC81">
        <f t="shared" si="59"/>
        <v>5.1013333333333337</v>
      </c>
      <c r="AF81" s="20" t="s">
        <v>4</v>
      </c>
      <c r="AG81" s="20">
        <v>15.224</v>
      </c>
      <c r="AH81" s="20">
        <v>19.405999999999999</v>
      </c>
      <c r="AI81" s="20">
        <v>35.439</v>
      </c>
      <c r="AJ81">
        <f t="shared" si="52"/>
        <v>23.356333333333328</v>
      </c>
      <c r="AM81" s="20">
        <v>4.93</v>
      </c>
      <c r="AN81" s="20">
        <v>20.045000000000002</v>
      </c>
      <c r="AO81" s="109">
        <v>6.7949999999999999</v>
      </c>
      <c r="AP81">
        <f t="shared" si="53"/>
        <v>10.590000000000002</v>
      </c>
      <c r="AR81" s="20">
        <v>15.224</v>
      </c>
      <c r="AS81" s="20">
        <v>19.405999999999999</v>
      </c>
      <c r="AT81" s="20">
        <v>35.439</v>
      </c>
      <c r="AU81" s="20">
        <f t="shared" si="54"/>
        <v>23.356333333333328</v>
      </c>
      <c r="AW81" s="20">
        <v>25.814</v>
      </c>
      <c r="AX81" s="20">
        <v>10.208</v>
      </c>
      <c r="AY81" s="20">
        <v>32.749000000000002</v>
      </c>
      <c r="AZ81">
        <f t="shared" si="48"/>
        <v>22.923666666666666</v>
      </c>
      <c r="BB81" s="23" t="s">
        <v>4</v>
      </c>
      <c r="BD81" s="23"/>
      <c r="BE81" s="23"/>
      <c r="BF81" s="22"/>
    </row>
    <row r="82" spans="1:58" ht="16" x14ac:dyDescent="0.2">
      <c r="A82" s="1" t="s">
        <v>3</v>
      </c>
      <c r="B82" s="1">
        <f t="shared" ref="B82:B85" si="66">Q82</f>
        <v>4.6623334089914934</v>
      </c>
      <c r="C82" s="1">
        <f t="shared" ref="C82:C85" si="67">W82</f>
        <v>4.2553332633333332</v>
      </c>
      <c r="D82" s="1">
        <f t="shared" ref="D82:D85" si="68">AC82</f>
        <v>4.4586668033333332</v>
      </c>
      <c r="E82" s="1">
        <f t="shared" si="55"/>
        <v>21.771000533333336</v>
      </c>
      <c r="F82" s="1">
        <f t="shared" si="56"/>
        <v>9.5923336233333334</v>
      </c>
      <c r="G82" s="1">
        <f t="shared" si="57"/>
        <v>21.771000533333336</v>
      </c>
      <c r="H82" s="1">
        <f t="shared" si="58"/>
        <v>20.653999976666668</v>
      </c>
      <c r="I82" s="35">
        <f t="shared" si="44"/>
        <v>12.4521</v>
      </c>
      <c r="J82" t="str">
        <f t="shared" si="49"/>
        <v xml:space="preserve">&amp; 12,4521 </v>
      </c>
      <c r="M82" t="s">
        <v>3</v>
      </c>
      <c r="N82" s="1">
        <v>2.6140000820159899</v>
      </c>
      <c r="O82" s="1">
        <v>4.5209999084472603</v>
      </c>
      <c r="P82" s="1">
        <v>6.8520002365112296</v>
      </c>
      <c r="Q82" s="1">
        <f t="shared" si="50"/>
        <v>4.6623334089914934</v>
      </c>
      <c r="S82" s="20" t="s">
        <v>3</v>
      </c>
      <c r="T82" s="20">
        <v>2.6449999800000001</v>
      </c>
      <c r="U82" s="20">
        <v>4.6409997900000004</v>
      </c>
      <c r="V82" s="20">
        <v>5.4800000200000003</v>
      </c>
      <c r="W82" s="3">
        <f t="shared" si="51"/>
        <v>4.2553332633333332</v>
      </c>
      <c r="Y82" s="20" t="s">
        <v>3</v>
      </c>
      <c r="Z82" s="20">
        <v>2.3610000599999998</v>
      </c>
      <c r="AA82" s="20">
        <v>4.3010001200000003</v>
      </c>
      <c r="AB82" s="20">
        <v>6.7140002299999999</v>
      </c>
      <c r="AC82">
        <f t="shared" si="59"/>
        <v>4.4586668033333332</v>
      </c>
      <c r="AF82" s="20" t="s">
        <v>3</v>
      </c>
      <c r="AG82" s="20">
        <v>13.7329998</v>
      </c>
      <c r="AH82" s="20">
        <v>17.686000799999999</v>
      </c>
      <c r="AI82" s="20">
        <v>33.894001000000003</v>
      </c>
      <c r="AJ82">
        <f t="shared" si="52"/>
        <v>21.771000533333336</v>
      </c>
      <c r="AM82" s="20">
        <v>4.0679998399999997</v>
      </c>
      <c r="AN82" s="20">
        <v>17.9950008</v>
      </c>
      <c r="AO82" s="109">
        <v>6.7140002299999999</v>
      </c>
      <c r="AP82">
        <f t="shared" si="53"/>
        <v>9.5923336233333334</v>
      </c>
      <c r="AR82" s="20">
        <v>13.7329998</v>
      </c>
      <c r="AS82" s="20">
        <v>17.686000799999999</v>
      </c>
      <c r="AT82" s="20">
        <v>33.894001000000003</v>
      </c>
      <c r="AU82" s="20">
        <f t="shared" si="54"/>
        <v>21.771000533333336</v>
      </c>
      <c r="AW82" s="20">
        <v>21.298999800000001</v>
      </c>
      <c r="AX82" s="20">
        <v>9.2959995299999996</v>
      </c>
      <c r="AY82" s="20">
        <v>31.367000600000001</v>
      </c>
      <c r="AZ82">
        <f t="shared" si="48"/>
        <v>20.653999976666668</v>
      </c>
      <c r="BB82" s="23" t="s">
        <v>3</v>
      </c>
      <c r="BD82" s="23"/>
      <c r="BE82" s="23"/>
      <c r="BF82" s="22"/>
    </row>
    <row r="83" spans="1:58" ht="16" x14ac:dyDescent="0.2">
      <c r="A83" s="1" t="s">
        <v>2</v>
      </c>
      <c r="B83" s="1">
        <f t="shared" si="66"/>
        <v>8.5810001691182354</v>
      </c>
      <c r="C83" s="1">
        <f t="shared" si="67"/>
        <v>7.8376665133333345</v>
      </c>
      <c r="D83" s="1">
        <f t="shared" si="68"/>
        <v>8.2290000800000005</v>
      </c>
      <c r="E83" s="1">
        <f t="shared" si="55"/>
        <v>38.38400013333333</v>
      </c>
      <c r="F83" s="1">
        <f t="shared" si="56"/>
        <v>17.216333376666665</v>
      </c>
      <c r="G83" s="1">
        <f t="shared" si="57"/>
        <v>38.38400013333333</v>
      </c>
      <c r="H83" s="1">
        <f t="shared" si="58"/>
        <v>36.283665333333332</v>
      </c>
      <c r="I83" s="35">
        <f t="shared" si="44"/>
        <v>22.130800000000001</v>
      </c>
      <c r="J83" t="str">
        <f t="shared" si="49"/>
        <v xml:space="preserve">&amp; 22,1308 </v>
      </c>
      <c r="M83" t="s">
        <v>2</v>
      </c>
      <c r="N83" s="1">
        <v>4.8169999122619602</v>
      </c>
      <c r="O83" s="1">
        <v>8.3920001983642507</v>
      </c>
      <c r="P83" s="1">
        <v>12.5340003967285</v>
      </c>
      <c r="Q83" s="1">
        <f t="shared" si="50"/>
        <v>8.5810001691182354</v>
      </c>
      <c r="S83" s="20" t="s">
        <v>2</v>
      </c>
      <c r="T83" s="20">
        <v>4.8660001800000003</v>
      </c>
      <c r="U83" s="20">
        <v>8.6099996599999997</v>
      </c>
      <c r="V83" s="20">
        <v>10.036999700000001</v>
      </c>
      <c r="W83" s="3">
        <f t="shared" si="51"/>
        <v>7.8376665133333345</v>
      </c>
      <c r="Y83" s="20" t="s">
        <v>2</v>
      </c>
      <c r="Z83" s="20">
        <v>4.4130001099999996</v>
      </c>
      <c r="AA83" s="20">
        <v>7.9930000300000001</v>
      </c>
      <c r="AB83" s="20">
        <v>12.2810001</v>
      </c>
      <c r="AC83">
        <f t="shared" si="59"/>
        <v>8.2290000800000005</v>
      </c>
      <c r="AF83" s="20" t="s">
        <v>2</v>
      </c>
      <c r="AG83" s="20">
        <v>24.972000099999999</v>
      </c>
      <c r="AH83" s="20">
        <v>32.1570015</v>
      </c>
      <c r="AI83" s="20">
        <v>58.022998800000003</v>
      </c>
      <c r="AJ83">
        <f t="shared" si="52"/>
        <v>38.38400013333333</v>
      </c>
      <c r="AM83" s="20">
        <v>7.6180000300000001</v>
      </c>
      <c r="AN83" s="20">
        <v>31.75</v>
      </c>
      <c r="AO83" s="109">
        <v>12.2810001</v>
      </c>
      <c r="AP83">
        <f t="shared" si="53"/>
        <v>17.216333376666665</v>
      </c>
      <c r="AR83" s="20">
        <v>24.972000099999999</v>
      </c>
      <c r="AS83" s="20">
        <v>32.1570015</v>
      </c>
      <c r="AT83" s="20">
        <v>58.022998800000003</v>
      </c>
      <c r="AU83" s="20">
        <f t="shared" si="54"/>
        <v>38.38400013333333</v>
      </c>
      <c r="AW83" s="20">
        <v>38.293998700000003</v>
      </c>
      <c r="AX83" s="20">
        <v>16.872999199999999</v>
      </c>
      <c r="AY83" s="20">
        <v>53.683998099999997</v>
      </c>
      <c r="AZ83">
        <f t="shared" si="48"/>
        <v>36.283665333333332</v>
      </c>
      <c r="BB83" s="23" t="s">
        <v>2</v>
      </c>
      <c r="BD83" s="23"/>
      <c r="BE83" s="23"/>
      <c r="BF83" s="22"/>
    </row>
    <row r="84" spans="1:58" ht="16" x14ac:dyDescent="0.2">
      <c r="A84" s="1" t="s">
        <v>1</v>
      </c>
      <c r="B84" s="1">
        <f t="shared" si="66"/>
        <v>0.98001108566919937</v>
      </c>
      <c r="C84" s="1">
        <f t="shared" si="67"/>
        <v>0.98414166999999997</v>
      </c>
      <c r="D84" s="1">
        <f t="shared" si="68"/>
        <v>0.97177521</v>
      </c>
      <c r="E84" s="1">
        <f t="shared" si="55"/>
        <v>0.94941548666666664</v>
      </c>
      <c r="F84" s="1">
        <f t="shared" si="56"/>
        <v>0.9478104100000001</v>
      </c>
      <c r="G84" s="1">
        <f t="shared" si="57"/>
        <v>0.94941548666666664</v>
      </c>
      <c r="H84" s="1">
        <f t="shared" si="58"/>
        <v>0.94491014666666662</v>
      </c>
      <c r="I84" s="35">
        <f t="shared" si="44"/>
        <v>0.96109999999999995</v>
      </c>
      <c r="J84" t="str">
        <f t="shared" si="49"/>
        <v xml:space="preserve">&amp; 0,9611 </v>
      </c>
      <c r="M84" t="s">
        <v>1</v>
      </c>
      <c r="N84" s="1">
        <v>0.98587262630462602</v>
      </c>
      <c r="O84" s="1">
        <v>0.99153244495391801</v>
      </c>
      <c r="P84" s="1">
        <v>0.96262818574905396</v>
      </c>
      <c r="Q84" s="1">
        <f t="shared" si="50"/>
        <v>0.98001108566919937</v>
      </c>
      <c r="S84" s="20" t="s">
        <v>1</v>
      </c>
      <c r="T84" s="20">
        <v>0.98635048000000003</v>
      </c>
      <c r="U84" s="20">
        <v>0.99464476000000002</v>
      </c>
      <c r="V84" s="20">
        <v>0.97142976999999997</v>
      </c>
      <c r="W84" s="3">
        <f t="shared" si="51"/>
        <v>0.98414166999999997</v>
      </c>
      <c r="Y84" s="20" t="s">
        <v>110</v>
      </c>
      <c r="Z84" s="20">
        <v>0.98024040000000001</v>
      </c>
      <c r="AA84" s="20">
        <v>0.97166353000000005</v>
      </c>
      <c r="AB84" s="20">
        <v>0.96342170000000005</v>
      </c>
      <c r="AC84">
        <f t="shared" si="59"/>
        <v>0.97177521</v>
      </c>
      <c r="AF84" s="20" t="s">
        <v>1</v>
      </c>
      <c r="AG84" s="20">
        <v>0.94914125999999999</v>
      </c>
      <c r="AH84" s="20">
        <v>0.94762283999999997</v>
      </c>
      <c r="AI84" s="20">
        <v>0.95148235999999997</v>
      </c>
      <c r="AJ84">
        <f t="shared" si="52"/>
        <v>0.94941548666666664</v>
      </c>
      <c r="AM84" s="20">
        <v>0.93283874</v>
      </c>
      <c r="AN84" s="20">
        <v>0.94717079000000004</v>
      </c>
      <c r="AO84" s="109">
        <v>0.96342170000000005</v>
      </c>
      <c r="AP84">
        <f t="shared" si="53"/>
        <v>0.9478104100000001</v>
      </c>
      <c r="AR84" s="20">
        <v>0.94914125999999999</v>
      </c>
      <c r="AS84" s="20">
        <v>0.94762283999999997</v>
      </c>
      <c r="AT84" s="20">
        <v>0.95148235999999997</v>
      </c>
      <c r="AU84" s="20">
        <f t="shared" si="54"/>
        <v>0.94941548666666664</v>
      </c>
      <c r="AW84" s="20">
        <v>0.93385547000000002</v>
      </c>
      <c r="AX84" s="20">
        <v>0.94915395999999996</v>
      </c>
      <c r="AY84" s="20">
        <v>0.95172100999999998</v>
      </c>
      <c r="AZ84">
        <f t="shared" si="48"/>
        <v>0.94491014666666662</v>
      </c>
      <c r="BB84" s="23" t="s">
        <v>1</v>
      </c>
      <c r="BD84" s="23"/>
      <c r="BE84" s="23"/>
      <c r="BF84" s="22"/>
    </row>
    <row r="85" spans="1:58" ht="16" x14ac:dyDescent="0.2">
      <c r="A85" s="1" t="s">
        <v>0</v>
      </c>
      <c r="B85" s="1">
        <f t="shared" si="66"/>
        <v>18.018333333333334</v>
      </c>
      <c r="C85" s="1">
        <f t="shared" si="67"/>
        <v>21.836000000000002</v>
      </c>
      <c r="D85" s="1">
        <f t="shared" si="68"/>
        <v>25.586666666666662</v>
      </c>
      <c r="E85" s="1">
        <f t="shared" si="55"/>
        <v>18.272000000000002</v>
      </c>
      <c r="F85" s="1">
        <f t="shared" si="56"/>
        <v>30.020999999999997</v>
      </c>
      <c r="G85" s="1">
        <f t="shared" si="57"/>
        <v>17.866</v>
      </c>
      <c r="H85" s="1">
        <f t="shared" si="58"/>
        <v>38.171666666666667</v>
      </c>
      <c r="I85" s="35">
        <f t="shared" si="44"/>
        <v>24.2531</v>
      </c>
      <c r="J85" t="str">
        <f t="shared" si="49"/>
        <v xml:space="preserve">&amp; 24,2531 </v>
      </c>
      <c r="M85" t="s">
        <v>0</v>
      </c>
      <c r="N85" s="1">
        <v>13.036</v>
      </c>
      <c r="O85" s="1">
        <v>15.974</v>
      </c>
      <c r="P85" s="1">
        <v>25.045000000000002</v>
      </c>
      <c r="Q85" s="1">
        <f t="shared" si="50"/>
        <v>18.018333333333334</v>
      </c>
      <c r="S85" s="20" t="s">
        <v>0</v>
      </c>
      <c r="T85" s="20">
        <v>9.7870000000000008</v>
      </c>
      <c r="U85" s="20">
        <v>23.538</v>
      </c>
      <c r="V85" s="20">
        <v>32.183</v>
      </c>
      <c r="W85" s="3">
        <f t="shared" si="51"/>
        <v>21.836000000000002</v>
      </c>
      <c r="Y85" s="20" t="s">
        <v>0</v>
      </c>
      <c r="Z85" s="20">
        <v>10.64</v>
      </c>
      <c r="AA85" s="20">
        <v>28.972999999999999</v>
      </c>
      <c r="AB85" s="20">
        <v>37.146999999999998</v>
      </c>
      <c r="AC85">
        <f t="shared" si="59"/>
        <v>25.586666666666662</v>
      </c>
      <c r="AF85" s="20" t="s">
        <v>0</v>
      </c>
      <c r="AG85" s="20">
        <v>9.2270000000000003</v>
      </c>
      <c r="AH85" s="20">
        <v>16.768999999999998</v>
      </c>
      <c r="AI85" s="20">
        <v>28.82</v>
      </c>
      <c r="AJ85">
        <f t="shared" si="52"/>
        <v>18.272000000000002</v>
      </c>
      <c r="AM85" s="20">
        <v>21.864999999999998</v>
      </c>
      <c r="AN85" s="20">
        <v>31.050999999999998</v>
      </c>
      <c r="AO85" s="109">
        <v>37.146999999999998</v>
      </c>
      <c r="AP85">
        <f t="shared" si="53"/>
        <v>30.020999999999997</v>
      </c>
      <c r="AR85" s="20">
        <v>9.4819999999999993</v>
      </c>
      <c r="AS85" s="20">
        <v>16.710999999999999</v>
      </c>
      <c r="AT85" s="20">
        <v>27.405000000000001</v>
      </c>
      <c r="AU85" s="20">
        <f t="shared" si="54"/>
        <v>17.866</v>
      </c>
      <c r="AW85" s="20">
        <v>17.137</v>
      </c>
      <c r="AX85" s="20">
        <v>34.228999999999999</v>
      </c>
      <c r="AY85" s="20">
        <v>63.149000000000001</v>
      </c>
      <c r="AZ85">
        <f t="shared" si="48"/>
        <v>38.171666666666667</v>
      </c>
      <c r="BB85" s="23" t="s">
        <v>0</v>
      </c>
      <c r="BD85" s="23"/>
      <c r="BE85" s="23"/>
      <c r="BF85" s="22"/>
    </row>
    <row r="86" spans="1:58" ht="16" x14ac:dyDescent="0.2">
      <c r="A86" s="1" t="s">
        <v>6</v>
      </c>
      <c r="B86" s="86" t="s">
        <v>7</v>
      </c>
      <c r="C86" s="86"/>
      <c r="D86" s="86"/>
      <c r="E86" s="86"/>
      <c r="F86" s="86"/>
      <c r="G86" s="86"/>
      <c r="H86" s="86"/>
      <c r="J86" t="str">
        <f t="shared" si="49"/>
        <v xml:space="preserve">&amp;  </v>
      </c>
      <c r="M86" t="s">
        <v>6</v>
      </c>
      <c r="N86" s="1" t="s">
        <v>7</v>
      </c>
      <c r="O86" s="1" t="s">
        <v>7</v>
      </c>
      <c r="P86" s="1" t="s">
        <v>7</v>
      </c>
      <c r="Q86" s="1" t="e">
        <f t="shared" si="50"/>
        <v>#DIV/0!</v>
      </c>
      <c r="S86" s="20" t="s">
        <v>6</v>
      </c>
      <c r="T86" s="20" t="s">
        <v>7</v>
      </c>
      <c r="U86" s="20" t="s">
        <v>7</v>
      </c>
      <c r="V86" s="20" t="s">
        <v>7</v>
      </c>
      <c r="W86" s="3" t="e">
        <f t="shared" si="51"/>
        <v>#DIV/0!</v>
      </c>
      <c r="Y86" s="20" t="s">
        <v>6</v>
      </c>
      <c r="Z86" s="20" t="s">
        <v>7</v>
      </c>
      <c r="AA86" s="20" t="s">
        <v>7</v>
      </c>
      <c r="AB86" s="20" t="s">
        <v>7</v>
      </c>
      <c r="AC86" t="e">
        <f t="shared" si="59"/>
        <v>#DIV/0!</v>
      </c>
      <c r="AF86" s="20" t="s">
        <v>6</v>
      </c>
      <c r="AG86" s="20" t="s">
        <v>7</v>
      </c>
      <c r="AH86" s="20" t="s">
        <v>7</v>
      </c>
      <c r="AI86" s="20" t="s">
        <v>7</v>
      </c>
      <c r="AJ86" t="e">
        <f t="shared" si="52"/>
        <v>#DIV/0!</v>
      </c>
      <c r="AM86" s="20" t="s">
        <v>7</v>
      </c>
      <c r="AN86" s="20" t="s">
        <v>7</v>
      </c>
      <c r="AO86" s="109" t="s">
        <v>7</v>
      </c>
      <c r="AP86" t="e">
        <f t="shared" si="53"/>
        <v>#DIV/0!</v>
      </c>
      <c r="AR86" s="20" t="s">
        <v>7</v>
      </c>
      <c r="AS86" s="20" t="s">
        <v>7</v>
      </c>
      <c r="AT86" s="20" t="s">
        <v>7</v>
      </c>
      <c r="AU86" s="20" t="e">
        <f t="shared" si="54"/>
        <v>#DIV/0!</v>
      </c>
      <c r="AW86" s="20" t="s">
        <v>7</v>
      </c>
      <c r="AX86" s="20" t="s">
        <v>7</v>
      </c>
      <c r="AY86" s="20" t="s">
        <v>7</v>
      </c>
      <c r="AZ86" t="e">
        <f t="shared" si="48"/>
        <v>#DIV/0!</v>
      </c>
      <c r="BB86" s="23" t="s">
        <v>6</v>
      </c>
      <c r="BD86" s="23"/>
      <c r="BE86" s="23"/>
      <c r="BF86" s="22"/>
    </row>
    <row r="87" spans="1:58" ht="16" x14ac:dyDescent="0.2">
      <c r="A87" s="1" t="s">
        <v>4</v>
      </c>
      <c r="B87" s="1">
        <f>Q87</f>
        <v>0.39533333333333331</v>
      </c>
      <c r="C87" s="1">
        <f>W87</f>
        <v>0.14400000000000002</v>
      </c>
      <c r="D87" s="1">
        <f>AC87</f>
        <v>0.17699999999999996</v>
      </c>
      <c r="E87" s="1">
        <f t="shared" si="55"/>
        <v>2.6876666666666664</v>
      </c>
      <c r="F87" s="1">
        <f t="shared" si="56"/>
        <v>0.61533333333333329</v>
      </c>
      <c r="G87" s="1">
        <f t="shared" si="57"/>
        <v>2.6876666666666664</v>
      </c>
      <c r="H87" s="1">
        <f t="shared" si="58"/>
        <v>1.0586666666666666</v>
      </c>
      <c r="I87" s="35">
        <f t="shared" si="44"/>
        <v>1.1093999999999999</v>
      </c>
      <c r="J87" t="str">
        <f t="shared" si="49"/>
        <v xml:space="preserve">&amp; 1,1094 </v>
      </c>
      <c r="M87" t="s">
        <v>4</v>
      </c>
      <c r="N87" s="1">
        <v>0.16500000000000001</v>
      </c>
      <c r="O87" s="1">
        <v>0.20300000000000001</v>
      </c>
      <c r="P87" s="1">
        <v>0.81799999999999995</v>
      </c>
      <c r="Q87" s="1">
        <f t="shared" si="50"/>
        <v>0.39533333333333331</v>
      </c>
      <c r="S87" s="20" t="s">
        <v>4</v>
      </c>
      <c r="T87" s="20">
        <v>0.126</v>
      </c>
      <c r="U87" s="20">
        <v>0.153</v>
      </c>
      <c r="V87" s="20">
        <v>0.153</v>
      </c>
      <c r="W87" s="3">
        <f t="shared" si="51"/>
        <v>0.14400000000000002</v>
      </c>
      <c r="Y87" s="20" t="s">
        <v>4</v>
      </c>
      <c r="Z87" s="20">
        <v>0.14799999999999999</v>
      </c>
      <c r="AA87" s="20">
        <v>0.184</v>
      </c>
      <c r="AB87" s="20">
        <v>0.19900000000000001</v>
      </c>
      <c r="AC87">
        <f t="shared" si="59"/>
        <v>0.17699999999999996</v>
      </c>
      <c r="AF87" s="20" t="s">
        <v>4</v>
      </c>
      <c r="AG87" s="20">
        <v>0.86699999999999999</v>
      </c>
      <c r="AH87" s="20">
        <v>0.77700000000000002</v>
      </c>
      <c r="AI87" s="20">
        <v>6.4189999999999996</v>
      </c>
      <c r="AJ87">
        <f t="shared" si="52"/>
        <v>2.6876666666666664</v>
      </c>
      <c r="AM87" s="20">
        <v>0.81499999999999995</v>
      </c>
      <c r="AN87" s="20">
        <v>0.83199999999999996</v>
      </c>
      <c r="AO87" s="109">
        <v>0.19900000000000001</v>
      </c>
      <c r="AP87">
        <f t="shared" si="53"/>
        <v>0.61533333333333329</v>
      </c>
      <c r="AR87" s="20">
        <v>0.86699999999999999</v>
      </c>
      <c r="AS87" s="20">
        <v>0.77700000000000002</v>
      </c>
      <c r="AT87" s="20">
        <v>6.4189999999999996</v>
      </c>
      <c r="AU87" s="20">
        <f t="shared" si="54"/>
        <v>2.6876666666666664</v>
      </c>
      <c r="AW87" s="20">
        <v>0.71199999999999997</v>
      </c>
      <c r="AX87" s="20">
        <v>0.65500000000000003</v>
      </c>
      <c r="AY87" s="20">
        <v>1.8089999999999999</v>
      </c>
      <c r="AZ87">
        <f t="shared" si="48"/>
        <v>1.0586666666666666</v>
      </c>
      <c r="BB87" s="23" t="s">
        <v>4</v>
      </c>
      <c r="BD87" s="23"/>
      <c r="BE87" s="23"/>
      <c r="BF87" s="22"/>
    </row>
    <row r="88" spans="1:58" ht="16" x14ac:dyDescent="0.2">
      <c r="A88" s="1" t="s">
        <v>3</v>
      </c>
      <c r="B88" s="1">
        <f t="shared" ref="B88:B91" si="69">Q88</f>
        <v>0.37166667977968837</v>
      </c>
      <c r="C88" s="1">
        <f t="shared" ref="C88:C91" si="70">W88</f>
        <v>0.13100000000000001</v>
      </c>
      <c r="D88" s="1">
        <f t="shared" ref="D88:D91" si="71">AC88</f>
        <v>0.16033333666666669</v>
      </c>
      <c r="E88" s="1">
        <f t="shared" si="55"/>
        <v>2.4460000399999999</v>
      </c>
      <c r="F88" s="1">
        <f t="shared" si="56"/>
        <v>0.55100000333333332</v>
      </c>
      <c r="G88" s="1">
        <f t="shared" si="57"/>
        <v>2.4460000399999999</v>
      </c>
      <c r="H88" s="1">
        <f t="shared" si="58"/>
        <v>0.96433333666666654</v>
      </c>
      <c r="I88" s="35">
        <f t="shared" si="44"/>
        <v>1.01</v>
      </c>
      <c r="J88" t="str">
        <f t="shared" si="49"/>
        <v xml:space="preserve">&amp; 1,01 </v>
      </c>
      <c r="M88" t="s">
        <v>3</v>
      </c>
      <c r="N88" s="1">
        <v>0.164000004529953</v>
      </c>
      <c r="O88" s="1">
        <v>0.18000000715255701</v>
      </c>
      <c r="P88" s="1">
        <v>0.77100002765655495</v>
      </c>
      <c r="Q88" s="1">
        <f t="shared" si="50"/>
        <v>0.37166667977968837</v>
      </c>
      <c r="S88" s="20" t="s">
        <v>3</v>
      </c>
      <c r="T88" s="20">
        <v>0.126</v>
      </c>
      <c r="U88" s="20">
        <v>0.13400000000000001</v>
      </c>
      <c r="V88" s="20">
        <v>0.13300000000000001</v>
      </c>
      <c r="W88" s="3">
        <f t="shared" si="51"/>
        <v>0.13100000000000001</v>
      </c>
      <c r="Y88" s="20" t="s">
        <v>3</v>
      </c>
      <c r="Z88" s="20">
        <v>0.14599999999999999</v>
      </c>
      <c r="AA88" s="20">
        <v>0.16300000000000001</v>
      </c>
      <c r="AB88" s="20">
        <v>0.17200001000000001</v>
      </c>
      <c r="AC88">
        <f t="shared" si="59"/>
        <v>0.16033333666666669</v>
      </c>
      <c r="AF88" s="20" t="s">
        <v>3</v>
      </c>
      <c r="AG88" s="20">
        <v>0.73299998</v>
      </c>
      <c r="AH88" s="20">
        <v>0.71200001000000002</v>
      </c>
      <c r="AI88" s="20">
        <v>5.8930001299999999</v>
      </c>
      <c r="AJ88">
        <f t="shared" si="52"/>
        <v>2.4460000399999999</v>
      </c>
      <c r="AM88" s="20">
        <v>0.71899997999999998</v>
      </c>
      <c r="AN88" s="20">
        <v>0.76200002</v>
      </c>
      <c r="AO88" s="109">
        <v>0.17200001000000001</v>
      </c>
      <c r="AP88">
        <f t="shared" si="53"/>
        <v>0.55100000333333332</v>
      </c>
      <c r="AR88" s="20">
        <v>0.73299998</v>
      </c>
      <c r="AS88" s="20">
        <v>0.71200001000000002</v>
      </c>
      <c r="AT88" s="20">
        <v>5.8930001299999999</v>
      </c>
      <c r="AU88" s="20">
        <f t="shared" si="54"/>
        <v>2.4460000399999999</v>
      </c>
      <c r="AW88" s="20">
        <v>0.59699999999999998</v>
      </c>
      <c r="AX88" s="20">
        <v>0.60199999999999998</v>
      </c>
      <c r="AY88" s="20">
        <v>1.6940000099999999</v>
      </c>
      <c r="AZ88">
        <f t="shared" si="48"/>
        <v>0.96433333666666654</v>
      </c>
      <c r="BB88" s="23" t="s">
        <v>3</v>
      </c>
      <c r="BD88" s="23"/>
      <c r="BE88" s="23"/>
      <c r="BF88" s="22"/>
    </row>
    <row r="89" spans="1:58" ht="16" x14ac:dyDescent="0.2">
      <c r="A89" s="1" t="s">
        <v>2</v>
      </c>
      <c r="B89" s="1">
        <f t="shared" si="69"/>
        <v>1.2366666793823236</v>
      </c>
      <c r="C89" s="1">
        <f t="shared" si="70"/>
        <v>0.44</v>
      </c>
      <c r="D89" s="1">
        <f t="shared" si="71"/>
        <v>0.53933332</v>
      </c>
      <c r="E89" s="1">
        <f t="shared" si="55"/>
        <v>8.0280001166666661</v>
      </c>
      <c r="F89" s="1">
        <f t="shared" si="56"/>
        <v>1.8223333366666667</v>
      </c>
      <c r="G89" s="1">
        <f t="shared" si="57"/>
        <v>8.0280001166666661</v>
      </c>
      <c r="H89" s="1">
        <f t="shared" si="58"/>
        <v>3.1790000166666665</v>
      </c>
      <c r="I89" s="35">
        <f t="shared" si="44"/>
        <v>3.3248000000000002</v>
      </c>
      <c r="J89" t="str">
        <f t="shared" si="49"/>
        <v xml:space="preserve">&amp; 3,3248 </v>
      </c>
      <c r="M89" t="s">
        <v>2</v>
      </c>
      <c r="N89" s="1">
        <v>0.56599998474121005</v>
      </c>
      <c r="O89" s="1">
        <v>0.60199999809265103</v>
      </c>
      <c r="P89" s="1">
        <v>2.5420000553131099</v>
      </c>
      <c r="Q89" s="1">
        <f t="shared" si="50"/>
        <v>1.2366666793823236</v>
      </c>
      <c r="S89" s="20" t="s">
        <v>2</v>
      </c>
      <c r="T89" s="20">
        <v>0.43399999</v>
      </c>
      <c r="U89" s="20">
        <v>0.44700000000000001</v>
      </c>
      <c r="V89" s="20">
        <v>0.43900001</v>
      </c>
      <c r="W89" s="3">
        <f t="shared" si="51"/>
        <v>0.44</v>
      </c>
      <c r="Y89" s="20" t="s">
        <v>2</v>
      </c>
      <c r="Z89" s="20">
        <v>0.50599998000000002</v>
      </c>
      <c r="AA89" s="20">
        <v>0.54600000000000004</v>
      </c>
      <c r="AB89" s="20">
        <v>0.56599997999999996</v>
      </c>
      <c r="AC89">
        <f t="shared" si="59"/>
        <v>0.53933332</v>
      </c>
      <c r="AF89" s="20" t="s">
        <v>2</v>
      </c>
      <c r="AG89" s="20">
        <v>2.4660000800000001</v>
      </c>
      <c r="AH89" s="20">
        <v>2.35100007</v>
      </c>
      <c r="AI89" s="20">
        <v>19.267000199999998</v>
      </c>
      <c r="AJ89">
        <f t="shared" si="52"/>
        <v>8.0280001166666661</v>
      </c>
      <c r="AM89" s="20">
        <v>2.4000001000000002</v>
      </c>
      <c r="AN89" s="20">
        <v>2.5009999299999999</v>
      </c>
      <c r="AO89" s="109">
        <v>0.56599997999999996</v>
      </c>
      <c r="AP89">
        <f t="shared" si="53"/>
        <v>1.8223333366666667</v>
      </c>
      <c r="AR89" s="20">
        <v>2.4660000800000001</v>
      </c>
      <c r="AS89" s="20">
        <v>2.35100007</v>
      </c>
      <c r="AT89" s="20">
        <v>19.267000199999998</v>
      </c>
      <c r="AU89" s="20">
        <f t="shared" si="54"/>
        <v>8.0280001166666661</v>
      </c>
      <c r="AW89" s="20">
        <v>2.00900006</v>
      </c>
      <c r="AX89" s="20">
        <v>1.9889999599999999</v>
      </c>
      <c r="AY89" s="20">
        <v>5.5390000300000004</v>
      </c>
      <c r="AZ89">
        <f t="shared" si="48"/>
        <v>3.1790000166666665</v>
      </c>
      <c r="BB89" s="23" t="s">
        <v>2</v>
      </c>
      <c r="BD89" s="23"/>
      <c r="BE89" s="23"/>
      <c r="BF89" s="22"/>
    </row>
    <row r="90" spans="1:58" ht="16" x14ac:dyDescent="0.2">
      <c r="A90" s="1" t="s">
        <v>1</v>
      </c>
      <c r="B90" s="1">
        <f t="shared" si="69"/>
        <v>0.94261487325032489</v>
      </c>
      <c r="C90" s="1">
        <f t="shared" si="70"/>
        <v>0.91250868666666662</v>
      </c>
      <c r="D90" s="1">
        <f t="shared" si="71"/>
        <v>0.93176404666666668</v>
      </c>
      <c r="E90" s="1">
        <f t="shared" si="55"/>
        <v>0.93173459999999997</v>
      </c>
      <c r="F90" s="1">
        <f t="shared" si="56"/>
        <v>0.93202201666666662</v>
      </c>
      <c r="G90" s="1">
        <f t="shared" si="57"/>
        <v>0.93173459999999997</v>
      </c>
      <c r="H90" s="1">
        <f t="shared" si="58"/>
        <v>0.92344365333333334</v>
      </c>
      <c r="I90" s="35">
        <f t="shared" si="44"/>
        <v>0.9294</v>
      </c>
      <c r="J90" t="str">
        <f t="shared" si="49"/>
        <v xml:space="preserve">&amp; 0,9294 </v>
      </c>
      <c r="M90" t="s">
        <v>1</v>
      </c>
      <c r="N90" s="1">
        <v>0.95628905296325595</v>
      </c>
      <c r="O90" s="1">
        <v>0.92559051513671797</v>
      </c>
      <c r="P90" s="1">
        <v>0.94596505165100098</v>
      </c>
      <c r="Q90" s="1">
        <f t="shared" si="50"/>
        <v>0.94261487325032489</v>
      </c>
      <c r="S90" s="20" t="s">
        <v>1</v>
      </c>
      <c r="T90" s="20">
        <v>0.9556154</v>
      </c>
      <c r="U90" s="20">
        <v>0.94656724000000003</v>
      </c>
      <c r="V90" s="20">
        <v>0.83534341999999995</v>
      </c>
      <c r="W90" s="3">
        <f t="shared" si="51"/>
        <v>0.91250868666666662</v>
      </c>
      <c r="Y90" s="20" t="s">
        <v>110</v>
      </c>
      <c r="Z90" s="20">
        <v>0.95597637000000002</v>
      </c>
      <c r="AA90" s="20">
        <v>0.95156275999999995</v>
      </c>
      <c r="AB90" s="20">
        <v>0.88775300999999995</v>
      </c>
      <c r="AC90">
        <f t="shared" si="59"/>
        <v>0.93176404666666668</v>
      </c>
      <c r="AF90" s="20" t="s">
        <v>1</v>
      </c>
      <c r="AG90" s="20">
        <v>0.95336001999999997</v>
      </c>
      <c r="AH90" s="20">
        <v>0.89778875999999996</v>
      </c>
      <c r="AI90" s="20">
        <v>0.94405501999999997</v>
      </c>
      <c r="AJ90">
        <f t="shared" si="52"/>
        <v>0.93173459999999997</v>
      </c>
      <c r="AM90" s="20">
        <v>0.95480597</v>
      </c>
      <c r="AN90" s="20">
        <v>0.95350707000000001</v>
      </c>
      <c r="AO90" s="109">
        <v>0.88775300999999995</v>
      </c>
      <c r="AP90">
        <f t="shared" si="53"/>
        <v>0.93202201666666662</v>
      </c>
      <c r="AR90" s="20">
        <v>0.95336001999999997</v>
      </c>
      <c r="AS90" s="20">
        <v>0.89778875999999996</v>
      </c>
      <c r="AT90" s="20">
        <v>0.94405501999999997</v>
      </c>
      <c r="AU90" s="20">
        <f t="shared" si="54"/>
        <v>0.93173459999999997</v>
      </c>
      <c r="AW90" s="20">
        <v>0.95403492000000001</v>
      </c>
      <c r="AX90" s="20">
        <v>0.87268155999999997</v>
      </c>
      <c r="AY90" s="20">
        <v>0.94361448000000003</v>
      </c>
      <c r="AZ90">
        <f t="shared" si="48"/>
        <v>0.92344365333333334</v>
      </c>
      <c r="BB90" s="23" t="s">
        <v>1</v>
      </c>
      <c r="BD90" s="23"/>
      <c r="BE90" s="23"/>
      <c r="BF90" s="22"/>
    </row>
    <row r="91" spans="1:58" ht="16" x14ac:dyDescent="0.2">
      <c r="A91" s="1" t="s">
        <v>0</v>
      </c>
      <c r="B91" s="1">
        <f t="shared" si="69"/>
        <v>14.877666666666665</v>
      </c>
      <c r="C91" s="1">
        <f t="shared" si="70"/>
        <v>23.901666666666667</v>
      </c>
      <c r="D91" s="1">
        <f t="shared" si="71"/>
        <v>25.702333333333332</v>
      </c>
      <c r="E91" s="1">
        <f t="shared" si="55"/>
        <v>19.673666666666666</v>
      </c>
      <c r="F91" s="1">
        <f t="shared" si="56"/>
        <v>26.233000000000004</v>
      </c>
      <c r="G91" s="1">
        <f t="shared" si="57"/>
        <v>19.247</v>
      </c>
      <c r="H91" s="1">
        <f t="shared" si="58"/>
        <v>34.051333333333332</v>
      </c>
      <c r="I91" s="35">
        <f t="shared" ref="I91:I122" si="72">ROUND(AVERAGE(B91:H91),4)</f>
        <v>23.383800000000001</v>
      </c>
      <c r="J91" t="str">
        <f t="shared" si="49"/>
        <v xml:space="preserve">&amp; 23,3838 </v>
      </c>
      <c r="M91" t="s">
        <v>0</v>
      </c>
      <c r="N91" s="1">
        <v>7.3310000000000004</v>
      </c>
      <c r="O91" s="1">
        <v>15.582000000000001</v>
      </c>
      <c r="P91" s="1">
        <v>21.72</v>
      </c>
      <c r="Q91" s="1">
        <f t="shared" si="50"/>
        <v>14.877666666666665</v>
      </c>
      <c r="S91" s="20" t="s">
        <v>0</v>
      </c>
      <c r="T91" s="20">
        <v>11.199</v>
      </c>
      <c r="U91" s="20">
        <v>27.001999999999999</v>
      </c>
      <c r="V91" s="20">
        <v>33.503999999999998</v>
      </c>
      <c r="W91" s="3">
        <f t="shared" si="51"/>
        <v>23.901666666666667</v>
      </c>
      <c r="Y91" s="20" t="s">
        <v>0</v>
      </c>
      <c r="Z91" s="20">
        <v>11.988</v>
      </c>
      <c r="AA91" s="20">
        <v>30.105</v>
      </c>
      <c r="AB91" s="20">
        <v>35.014000000000003</v>
      </c>
      <c r="AC91">
        <f t="shared" si="59"/>
        <v>25.702333333333332</v>
      </c>
      <c r="AF91" s="20" t="s">
        <v>0</v>
      </c>
      <c r="AG91" s="20">
        <v>8.7189999999999994</v>
      </c>
      <c r="AH91" s="20">
        <v>24.196999999999999</v>
      </c>
      <c r="AI91" s="20">
        <v>26.105</v>
      </c>
      <c r="AJ91">
        <f t="shared" si="52"/>
        <v>19.673666666666666</v>
      </c>
      <c r="AM91" s="20">
        <v>13.712</v>
      </c>
      <c r="AN91" s="20">
        <v>29.972999999999999</v>
      </c>
      <c r="AO91" s="109">
        <v>35.014000000000003</v>
      </c>
      <c r="AP91">
        <f t="shared" si="53"/>
        <v>26.233000000000004</v>
      </c>
      <c r="AR91" s="20">
        <v>7.8879999999999999</v>
      </c>
      <c r="AS91" s="20">
        <v>25.356000000000002</v>
      </c>
      <c r="AT91" s="20">
        <v>24.497</v>
      </c>
      <c r="AU91" s="20">
        <f t="shared" si="54"/>
        <v>19.247</v>
      </c>
      <c r="AW91" s="20">
        <v>17.608000000000001</v>
      </c>
      <c r="AX91" s="20">
        <v>38.356000000000002</v>
      </c>
      <c r="AY91" s="20">
        <v>46.19</v>
      </c>
      <c r="AZ91">
        <f t="shared" si="48"/>
        <v>34.051333333333332</v>
      </c>
      <c r="BB91" s="23" t="s">
        <v>0</v>
      </c>
      <c r="BD91" s="23"/>
      <c r="BE91" s="23"/>
      <c r="BF91" s="22"/>
    </row>
    <row r="92" spans="1:58" ht="16" x14ac:dyDescent="0.2">
      <c r="A92" s="1" t="s">
        <v>6</v>
      </c>
      <c r="B92" s="86" t="s">
        <v>5</v>
      </c>
      <c r="C92" s="86"/>
      <c r="D92" s="86"/>
      <c r="E92" s="86"/>
      <c r="F92" s="86"/>
      <c r="G92" s="86"/>
      <c r="H92" s="86"/>
      <c r="J92" t="str">
        <f t="shared" si="49"/>
        <v xml:space="preserve">&amp;  </v>
      </c>
      <c r="M92" t="s">
        <v>6</v>
      </c>
      <c r="N92" s="1" t="s">
        <v>5</v>
      </c>
      <c r="O92" s="1" t="s">
        <v>5</v>
      </c>
      <c r="P92" s="1" t="s">
        <v>5</v>
      </c>
      <c r="Q92" s="1" t="e">
        <f t="shared" si="50"/>
        <v>#DIV/0!</v>
      </c>
      <c r="S92" s="20" t="s">
        <v>6</v>
      </c>
      <c r="T92" s="20" t="s">
        <v>5</v>
      </c>
      <c r="U92" s="20" t="s">
        <v>5</v>
      </c>
      <c r="V92" s="20" t="s">
        <v>5</v>
      </c>
      <c r="W92" s="3" t="e">
        <f t="shared" si="51"/>
        <v>#DIV/0!</v>
      </c>
      <c r="Y92" s="20" t="s">
        <v>6</v>
      </c>
      <c r="Z92" s="20" t="s">
        <v>5</v>
      </c>
      <c r="AA92" s="20" t="s">
        <v>5</v>
      </c>
      <c r="AB92" s="20" t="s">
        <v>5</v>
      </c>
      <c r="AC92" t="e">
        <f t="shared" si="59"/>
        <v>#DIV/0!</v>
      </c>
      <c r="AF92" s="20" t="s">
        <v>6</v>
      </c>
      <c r="AG92" s="20" t="s">
        <v>5</v>
      </c>
      <c r="AH92" s="20" t="s">
        <v>5</v>
      </c>
      <c r="AI92" s="20" t="s">
        <v>5</v>
      </c>
      <c r="AJ92" t="e">
        <f t="shared" si="52"/>
        <v>#DIV/0!</v>
      </c>
      <c r="AM92" s="20" t="s">
        <v>5</v>
      </c>
      <c r="AN92" s="20" t="s">
        <v>5</v>
      </c>
      <c r="AO92" s="109" t="s">
        <v>5</v>
      </c>
      <c r="AP92" t="e">
        <f t="shared" si="53"/>
        <v>#DIV/0!</v>
      </c>
      <c r="AR92" s="20" t="s">
        <v>5</v>
      </c>
      <c r="AS92" s="20" t="s">
        <v>5</v>
      </c>
      <c r="AT92" s="20" t="s">
        <v>5</v>
      </c>
      <c r="AU92" s="20" t="e">
        <f t="shared" si="54"/>
        <v>#DIV/0!</v>
      </c>
      <c r="AW92" s="20" t="s">
        <v>5</v>
      </c>
      <c r="AX92" s="20" t="s">
        <v>5</v>
      </c>
      <c r="AY92" s="20" t="s">
        <v>5</v>
      </c>
      <c r="AZ92" t="e">
        <f t="shared" si="48"/>
        <v>#DIV/0!</v>
      </c>
      <c r="BB92" s="23" t="s">
        <v>6</v>
      </c>
      <c r="BD92" s="23"/>
      <c r="BE92" s="23"/>
      <c r="BF92" s="22"/>
    </row>
    <row r="93" spans="1:58" ht="16" x14ac:dyDescent="0.2">
      <c r="A93" s="1" t="s">
        <v>4</v>
      </c>
      <c r="B93" s="1">
        <f>Q93</f>
        <v>9.6666666666666654E-3</v>
      </c>
      <c r="C93" s="1">
        <f>W93</f>
        <v>9.6666666666666654E-3</v>
      </c>
      <c r="D93" s="1">
        <f>AC93</f>
        <v>9.6666666666666654E-3</v>
      </c>
      <c r="E93" s="1">
        <f t="shared" si="55"/>
        <v>4.5666666666666668E-2</v>
      </c>
      <c r="F93" s="1">
        <f t="shared" si="56"/>
        <v>3.6000000000000004E-2</v>
      </c>
      <c r="G93" s="1">
        <f t="shared" si="57"/>
        <v>4.5666666666666668E-2</v>
      </c>
      <c r="H93" s="1">
        <f t="shared" si="58"/>
        <v>4.5666666666666668E-2</v>
      </c>
      <c r="I93" s="35">
        <f t="shared" si="72"/>
        <v>2.8899999999999999E-2</v>
      </c>
      <c r="J93" t="str">
        <f t="shared" si="49"/>
        <v xml:space="preserve">&amp; 0,0289 </v>
      </c>
      <c r="M93" t="s">
        <v>4</v>
      </c>
      <c r="N93" s="1">
        <v>0</v>
      </c>
      <c r="O93" s="1">
        <v>7.0000000000000001E-3</v>
      </c>
      <c r="P93" s="1">
        <v>2.1999999999999999E-2</v>
      </c>
      <c r="Q93" s="1">
        <f t="shared" si="50"/>
        <v>9.6666666666666654E-3</v>
      </c>
      <c r="S93" s="20" t="s">
        <v>4</v>
      </c>
      <c r="T93" s="20">
        <v>0</v>
      </c>
      <c r="U93" s="20">
        <v>7.0000000000000001E-3</v>
      </c>
      <c r="V93" s="20">
        <v>2.1999999999999999E-2</v>
      </c>
      <c r="W93" s="3">
        <f t="shared" si="51"/>
        <v>9.6666666666666654E-3</v>
      </c>
      <c r="Y93" s="20" t="s">
        <v>4</v>
      </c>
      <c r="Z93" s="20">
        <v>0</v>
      </c>
      <c r="AA93" s="20">
        <v>7.0000000000000001E-3</v>
      </c>
      <c r="AB93" s="20">
        <v>2.1999999999999999E-2</v>
      </c>
      <c r="AC93">
        <f t="shared" si="59"/>
        <v>9.6666666666666654E-3</v>
      </c>
      <c r="AF93" s="20" t="s">
        <v>4</v>
      </c>
      <c r="AG93" s="20">
        <v>1.2999999999999999E-2</v>
      </c>
      <c r="AH93" s="20">
        <v>4.3999999999999997E-2</v>
      </c>
      <c r="AI93" s="20">
        <v>0.08</v>
      </c>
      <c r="AJ93">
        <f t="shared" si="52"/>
        <v>4.5666666666666668E-2</v>
      </c>
      <c r="AM93" s="20">
        <v>1.9E-2</v>
      </c>
      <c r="AN93" s="20">
        <v>6.7000000000000004E-2</v>
      </c>
      <c r="AO93" s="109">
        <v>2.1999999999999999E-2</v>
      </c>
      <c r="AP93">
        <f t="shared" si="53"/>
        <v>3.6000000000000004E-2</v>
      </c>
      <c r="AR93" s="20">
        <v>1.2999999999999999E-2</v>
      </c>
      <c r="AS93" s="20">
        <v>4.3999999999999997E-2</v>
      </c>
      <c r="AT93" s="20">
        <v>0.08</v>
      </c>
      <c r="AU93" s="20">
        <f t="shared" si="54"/>
        <v>4.5666666666666668E-2</v>
      </c>
      <c r="AW93" s="20">
        <v>1.2999999999999999E-2</v>
      </c>
      <c r="AX93" s="20">
        <v>4.3999999999999997E-2</v>
      </c>
      <c r="AY93" s="20">
        <v>0.08</v>
      </c>
      <c r="AZ93">
        <f t="shared" si="48"/>
        <v>4.5666666666666668E-2</v>
      </c>
      <c r="BB93" s="23" t="s">
        <v>4</v>
      </c>
      <c r="BD93" s="23"/>
      <c r="BE93" s="23"/>
      <c r="BF93" s="22"/>
    </row>
    <row r="94" spans="1:58" ht="16" x14ac:dyDescent="0.2">
      <c r="A94" s="1" t="s">
        <v>3</v>
      </c>
      <c r="B94" s="1">
        <f t="shared" ref="B94:B97" si="73">Q94</f>
        <v>9.3333333109815765E-3</v>
      </c>
      <c r="C94" s="1">
        <f t="shared" ref="C94:C97" si="74">W94</f>
        <v>9.3333333333333341E-3</v>
      </c>
      <c r="D94" s="1">
        <f t="shared" ref="D94:D97" si="75">AC94</f>
        <v>9.3333333333333341E-3</v>
      </c>
      <c r="E94" s="1">
        <f t="shared" si="55"/>
        <v>0.04</v>
      </c>
      <c r="F94" s="1">
        <f t="shared" si="56"/>
        <v>3.1333333333333338E-2</v>
      </c>
      <c r="G94" s="1">
        <f t="shared" si="57"/>
        <v>0.04</v>
      </c>
      <c r="H94" s="1">
        <f t="shared" si="58"/>
        <v>0.04</v>
      </c>
      <c r="I94" s="35">
        <f t="shared" si="72"/>
        <v>2.5600000000000001E-2</v>
      </c>
      <c r="J94" t="str">
        <f t="shared" si="49"/>
        <v xml:space="preserve">&amp; 0,0256 </v>
      </c>
      <c r="M94" t="s">
        <v>3</v>
      </c>
      <c r="N94" s="1">
        <v>0</v>
      </c>
      <c r="O94" s="1">
        <v>7.0000002160668304E-3</v>
      </c>
      <c r="P94" s="1">
        <v>2.0999999716877899E-2</v>
      </c>
      <c r="Q94" s="1">
        <f t="shared" si="50"/>
        <v>9.3333333109815765E-3</v>
      </c>
      <c r="S94" s="20" t="s">
        <v>3</v>
      </c>
      <c r="T94" s="20">
        <v>0</v>
      </c>
      <c r="U94" s="20">
        <v>7.0000000000000001E-3</v>
      </c>
      <c r="V94" s="20">
        <v>2.1000000000000001E-2</v>
      </c>
      <c r="W94" s="3">
        <f t="shared" si="51"/>
        <v>9.3333333333333341E-3</v>
      </c>
      <c r="Y94" s="20" t="s">
        <v>3</v>
      </c>
      <c r="Z94" s="20">
        <v>0</v>
      </c>
      <c r="AA94" s="20">
        <v>7.0000000000000001E-3</v>
      </c>
      <c r="AB94" s="20">
        <v>2.1000000000000001E-2</v>
      </c>
      <c r="AC94">
        <f t="shared" si="59"/>
        <v>9.3333333333333341E-3</v>
      </c>
      <c r="AF94" s="20" t="s">
        <v>3</v>
      </c>
      <c r="AG94" s="20">
        <v>1.0999999999999999E-2</v>
      </c>
      <c r="AH94" s="20">
        <v>3.7999999999999999E-2</v>
      </c>
      <c r="AI94" s="20">
        <v>7.0999999999999994E-2</v>
      </c>
      <c r="AJ94">
        <f t="shared" si="52"/>
        <v>0.04</v>
      </c>
      <c r="AM94" s="20">
        <v>1.4999999999999999E-2</v>
      </c>
      <c r="AN94" s="20">
        <v>5.8000000000000003E-2</v>
      </c>
      <c r="AO94" s="109">
        <v>2.1000000000000001E-2</v>
      </c>
      <c r="AP94">
        <f t="shared" si="53"/>
        <v>3.1333333333333338E-2</v>
      </c>
      <c r="AR94" s="20">
        <v>1.0999999999999999E-2</v>
      </c>
      <c r="AS94" s="20">
        <v>3.7999999999999999E-2</v>
      </c>
      <c r="AT94" s="20">
        <v>7.0999999999999994E-2</v>
      </c>
      <c r="AU94" s="20">
        <f t="shared" si="54"/>
        <v>0.04</v>
      </c>
      <c r="AW94" s="20">
        <v>1.0999999999999999E-2</v>
      </c>
      <c r="AX94" s="20">
        <v>3.7999999999999999E-2</v>
      </c>
      <c r="AY94" s="20">
        <v>7.0999999999999994E-2</v>
      </c>
      <c r="AZ94">
        <f t="shared" si="48"/>
        <v>0.04</v>
      </c>
      <c r="BB94" s="23" t="s">
        <v>3</v>
      </c>
      <c r="BD94" s="23"/>
      <c r="BE94" s="23"/>
      <c r="BF94" s="22"/>
    </row>
    <row r="95" spans="1:58" ht="16" x14ac:dyDescent="0.2">
      <c r="A95" s="1" t="s">
        <v>2</v>
      </c>
      <c r="B95" s="1">
        <f t="shared" si="73"/>
        <v>9.3333333109815765E-3</v>
      </c>
      <c r="C95" s="1">
        <f t="shared" si="74"/>
        <v>9.3333333333333341E-3</v>
      </c>
      <c r="D95" s="1">
        <f t="shared" si="75"/>
        <v>9.3333333333333341E-3</v>
      </c>
      <c r="E95" s="1">
        <f t="shared" si="55"/>
        <v>4.0666666666666663E-2</v>
      </c>
      <c r="F95" s="1">
        <f t="shared" si="56"/>
        <v>3.1666666666666669E-2</v>
      </c>
      <c r="G95" s="1">
        <f t="shared" si="57"/>
        <v>4.0666666666666663E-2</v>
      </c>
      <c r="H95" s="1">
        <f t="shared" si="58"/>
        <v>4.0666666666666663E-2</v>
      </c>
      <c r="I95" s="35">
        <f t="shared" si="72"/>
        <v>2.5999999999999999E-2</v>
      </c>
      <c r="J95" t="str">
        <f t="shared" si="49"/>
        <v xml:space="preserve">&amp; 0,026 </v>
      </c>
      <c r="M95" t="s">
        <v>2</v>
      </c>
      <c r="N95" s="1">
        <v>0</v>
      </c>
      <c r="O95" s="1">
        <v>7.0000002160668304E-3</v>
      </c>
      <c r="P95" s="1">
        <v>2.0999999716877899E-2</v>
      </c>
      <c r="Q95" s="1">
        <f t="shared" si="50"/>
        <v>9.3333333109815765E-3</v>
      </c>
      <c r="S95" s="20" t="s">
        <v>2</v>
      </c>
      <c r="T95" s="20">
        <v>0</v>
      </c>
      <c r="U95" s="20">
        <v>7.0000000000000001E-3</v>
      </c>
      <c r="V95" s="20">
        <v>2.1000000000000001E-2</v>
      </c>
      <c r="W95" s="3">
        <f t="shared" si="51"/>
        <v>9.3333333333333341E-3</v>
      </c>
      <c r="Y95" s="20" t="s">
        <v>2</v>
      </c>
      <c r="Z95" s="20">
        <v>0</v>
      </c>
      <c r="AA95" s="20">
        <v>7.0000000000000001E-3</v>
      </c>
      <c r="AB95" s="20">
        <v>2.1000000000000001E-2</v>
      </c>
      <c r="AC95">
        <f t="shared" si="59"/>
        <v>9.3333333333333341E-3</v>
      </c>
      <c r="AF95" s="20" t="s">
        <v>2</v>
      </c>
      <c r="AG95" s="20">
        <v>1.0999999999999999E-2</v>
      </c>
      <c r="AH95" s="20">
        <v>3.9E-2</v>
      </c>
      <c r="AI95" s="20">
        <v>7.1999999999999995E-2</v>
      </c>
      <c r="AJ95">
        <f t="shared" si="52"/>
        <v>4.0666666666666663E-2</v>
      </c>
      <c r="AM95" s="20">
        <v>1.4999999999999999E-2</v>
      </c>
      <c r="AN95" s="20">
        <v>5.8999999999999997E-2</v>
      </c>
      <c r="AO95" s="109">
        <v>2.1000000000000001E-2</v>
      </c>
      <c r="AP95">
        <f t="shared" si="53"/>
        <v>3.1666666666666669E-2</v>
      </c>
      <c r="AR95" s="20">
        <v>1.0999999999999999E-2</v>
      </c>
      <c r="AS95" s="20">
        <v>3.9E-2</v>
      </c>
      <c r="AT95" s="20">
        <v>7.1999999999999995E-2</v>
      </c>
      <c r="AU95" s="20">
        <f t="shared" si="54"/>
        <v>4.0666666666666663E-2</v>
      </c>
      <c r="AW95" s="20">
        <v>1.0999999999999999E-2</v>
      </c>
      <c r="AX95" s="20">
        <v>3.9E-2</v>
      </c>
      <c r="AY95" s="20">
        <v>7.1999999999999995E-2</v>
      </c>
      <c r="AZ95">
        <f t="shared" si="48"/>
        <v>4.0666666666666663E-2</v>
      </c>
      <c r="BB95" s="23" t="s">
        <v>2</v>
      </c>
      <c r="BD95" s="23"/>
      <c r="BE95" s="23"/>
      <c r="BF95" s="22"/>
    </row>
    <row r="96" spans="1:58" ht="16" x14ac:dyDescent="0.2">
      <c r="A96" s="1" t="s">
        <v>1</v>
      </c>
      <c r="B96" s="1">
        <f t="shared" si="73"/>
        <v>0.95442763964335064</v>
      </c>
      <c r="C96" s="1">
        <f t="shared" si="74"/>
        <v>0.95442764000000002</v>
      </c>
      <c r="D96" s="1">
        <f t="shared" si="75"/>
        <v>0.95442764000000002</v>
      </c>
      <c r="E96" s="1">
        <f t="shared" si="55"/>
        <v>0.95328227666666665</v>
      </c>
      <c r="F96" s="1">
        <f t="shared" si="56"/>
        <v>0.95333325999999996</v>
      </c>
      <c r="G96" s="1">
        <f t="shared" si="57"/>
        <v>0.95328227666666665</v>
      </c>
      <c r="H96" s="1">
        <f t="shared" si="58"/>
        <v>0.95328227666666665</v>
      </c>
      <c r="I96" s="35">
        <f t="shared" si="72"/>
        <v>0.95379999999999998</v>
      </c>
      <c r="J96" t="str">
        <f t="shared" si="49"/>
        <v xml:space="preserve">&amp; 0,9538 </v>
      </c>
      <c r="M96" t="s">
        <v>1</v>
      </c>
      <c r="N96" s="1">
        <v>0.95455813407897905</v>
      </c>
      <c r="O96" s="1">
        <v>0.954545378684997</v>
      </c>
      <c r="P96" s="1">
        <v>0.95417940616607599</v>
      </c>
      <c r="Q96" s="1">
        <f t="shared" si="50"/>
        <v>0.95442763964335064</v>
      </c>
      <c r="S96" s="20" t="s">
        <v>1</v>
      </c>
      <c r="T96" s="20">
        <v>0.95455813</v>
      </c>
      <c r="U96" s="20">
        <v>0.95454538</v>
      </c>
      <c r="V96" s="20">
        <v>0.95417940999999995</v>
      </c>
      <c r="W96" s="3">
        <f t="shared" si="51"/>
        <v>0.95442764000000002</v>
      </c>
      <c r="Y96" s="20" t="s">
        <v>110</v>
      </c>
      <c r="Z96" s="20">
        <v>0.95455813</v>
      </c>
      <c r="AA96" s="20">
        <v>0.95454538</v>
      </c>
      <c r="AB96" s="20">
        <v>0.95417940999999995</v>
      </c>
      <c r="AC96">
        <f t="shared" si="59"/>
        <v>0.95442764000000002</v>
      </c>
      <c r="AF96" s="20" t="s">
        <v>1</v>
      </c>
      <c r="AG96" s="20">
        <v>0.95434730999999995</v>
      </c>
      <c r="AH96" s="20">
        <v>0.95307355999999999</v>
      </c>
      <c r="AI96" s="20">
        <v>0.95242596000000002</v>
      </c>
      <c r="AJ96">
        <f t="shared" si="52"/>
        <v>0.95328227666666665</v>
      </c>
      <c r="AM96" s="20">
        <v>0.95372902999999998</v>
      </c>
      <c r="AN96" s="20">
        <v>0.95209133999999995</v>
      </c>
      <c r="AO96" s="109">
        <v>0.95417940999999995</v>
      </c>
      <c r="AP96">
        <f t="shared" si="53"/>
        <v>0.95333325999999996</v>
      </c>
      <c r="AR96" s="20">
        <v>0.95434730999999995</v>
      </c>
      <c r="AS96" s="20">
        <v>0.95307355999999999</v>
      </c>
      <c r="AT96" s="20">
        <v>0.95242596000000002</v>
      </c>
      <c r="AU96" s="20">
        <f t="shared" si="54"/>
        <v>0.95328227666666665</v>
      </c>
      <c r="AW96" s="20">
        <v>0.95434730999999995</v>
      </c>
      <c r="AX96" s="20">
        <v>0.95307355999999999</v>
      </c>
      <c r="AY96" s="20">
        <v>0.95242596000000002</v>
      </c>
      <c r="AZ96">
        <f t="shared" si="48"/>
        <v>0.95328227666666665</v>
      </c>
      <c r="BB96" s="23" t="s">
        <v>1</v>
      </c>
      <c r="BD96" s="23"/>
      <c r="BE96" s="23"/>
      <c r="BF96" s="22"/>
    </row>
    <row r="97" spans="1:58" ht="16" x14ac:dyDescent="0.2">
      <c r="A97" s="1" t="s">
        <v>0</v>
      </c>
      <c r="B97" s="1">
        <f t="shared" si="73"/>
        <v>11.375999999999999</v>
      </c>
      <c r="C97" s="1">
        <f t="shared" si="74"/>
        <v>16.694666666666667</v>
      </c>
      <c r="D97" s="1">
        <f t="shared" si="75"/>
        <v>18.590333333333334</v>
      </c>
      <c r="E97" s="1">
        <f t="shared" si="55"/>
        <v>14.31</v>
      </c>
      <c r="F97" s="1">
        <f t="shared" si="56"/>
        <v>18.615666666666666</v>
      </c>
      <c r="G97" s="1">
        <f t="shared" si="57"/>
        <v>13.303666666666667</v>
      </c>
      <c r="H97" s="1">
        <f t="shared" si="58"/>
        <v>29.507333333333335</v>
      </c>
      <c r="I97" s="35">
        <f t="shared" si="72"/>
        <v>17.485399999999998</v>
      </c>
      <c r="J97" t="str">
        <f t="shared" si="49"/>
        <v xml:space="preserve">&amp; 17,4854 </v>
      </c>
      <c r="M97" t="s">
        <v>0</v>
      </c>
      <c r="N97" s="1">
        <v>6.4610000000000003</v>
      </c>
      <c r="O97" s="1">
        <v>8.5350000000000001</v>
      </c>
      <c r="P97" s="1">
        <v>19.132000000000001</v>
      </c>
      <c r="Q97" s="1">
        <f t="shared" si="50"/>
        <v>11.375999999999999</v>
      </c>
      <c r="S97" s="20" t="s">
        <v>0</v>
      </c>
      <c r="T97" s="20">
        <v>9.6489999999999991</v>
      </c>
      <c r="U97" s="20">
        <v>21.513000000000002</v>
      </c>
      <c r="V97" s="20">
        <v>18.922000000000001</v>
      </c>
      <c r="W97" s="3">
        <f t="shared" si="51"/>
        <v>16.694666666666667</v>
      </c>
      <c r="Y97" s="20" t="s">
        <v>0</v>
      </c>
      <c r="Z97" s="20">
        <v>4.867</v>
      </c>
      <c r="AA97" s="20">
        <v>20.844999999999999</v>
      </c>
      <c r="AB97" s="20">
        <v>30.059000000000001</v>
      </c>
      <c r="AC97">
        <f t="shared" si="59"/>
        <v>18.590333333333334</v>
      </c>
      <c r="AF97" s="20" t="s">
        <v>0</v>
      </c>
      <c r="AG97" s="20">
        <v>7.2450000000000001</v>
      </c>
      <c r="AH97" s="20">
        <v>12.997999999999999</v>
      </c>
      <c r="AI97" s="20">
        <v>22.687000000000001</v>
      </c>
      <c r="AJ97">
        <f t="shared" si="52"/>
        <v>14.31</v>
      </c>
      <c r="AM97" s="20">
        <v>8.5749999999999993</v>
      </c>
      <c r="AN97" s="20">
        <v>17.213000000000001</v>
      </c>
      <c r="AO97" s="109">
        <v>30.059000000000001</v>
      </c>
      <c r="AP97">
        <f t="shared" si="53"/>
        <v>18.615666666666666</v>
      </c>
      <c r="AR97" s="20">
        <v>7.7549999999999999</v>
      </c>
      <c r="AS97" s="20">
        <v>12.336</v>
      </c>
      <c r="AT97" s="20">
        <v>19.82</v>
      </c>
      <c r="AU97" s="20">
        <f t="shared" si="54"/>
        <v>13.303666666666667</v>
      </c>
      <c r="AW97" s="20">
        <v>19.654</v>
      </c>
      <c r="AX97" s="20">
        <v>26.356000000000002</v>
      </c>
      <c r="AY97" s="20">
        <v>42.512</v>
      </c>
      <c r="AZ97">
        <f t="shared" si="48"/>
        <v>29.507333333333335</v>
      </c>
      <c r="BB97" s="23" t="s">
        <v>0</v>
      </c>
      <c r="BD97" s="23"/>
      <c r="BE97" s="23"/>
      <c r="BF97" s="22"/>
    </row>
    <row r="98" spans="1:58" ht="16" x14ac:dyDescent="0.2">
      <c r="B98" s="1"/>
      <c r="C98" s="1"/>
      <c r="D98" s="1"/>
      <c r="E98" s="1"/>
      <c r="F98" s="1"/>
      <c r="G98" s="1"/>
      <c r="H98" s="1"/>
      <c r="Q98" s="1"/>
      <c r="S98" s="20"/>
      <c r="T98" s="20"/>
      <c r="U98" s="20"/>
      <c r="V98" s="20"/>
      <c r="Y98" s="20"/>
      <c r="Z98" s="20"/>
      <c r="AA98" s="20"/>
      <c r="AB98" s="20"/>
      <c r="AF98" s="20"/>
      <c r="AG98" s="20"/>
      <c r="AH98" s="20"/>
      <c r="AI98" s="20"/>
      <c r="AJ98" s="20"/>
      <c r="AM98" s="20"/>
      <c r="AN98" s="20"/>
      <c r="AR98" s="20"/>
      <c r="AS98" s="20"/>
      <c r="AT98" s="20"/>
      <c r="AU98" s="20"/>
      <c r="AW98" s="20"/>
      <c r="AX98" s="20"/>
      <c r="AY98" s="20"/>
    </row>
    <row r="99" spans="1:58" ht="16" x14ac:dyDescent="0.2">
      <c r="AJ99" s="20"/>
      <c r="AN99" s="20"/>
    </row>
    <row r="100" spans="1:58" ht="16" x14ac:dyDescent="0.2">
      <c r="AJ100" s="20"/>
      <c r="AN100" s="20"/>
    </row>
    <row r="101" spans="1:58" ht="16" x14ac:dyDescent="0.2">
      <c r="AJ101" s="20"/>
      <c r="AN101" s="20"/>
    </row>
    <row r="102" spans="1:58" ht="16" x14ac:dyDescent="0.2">
      <c r="AJ102" s="20"/>
      <c r="AN102" s="20"/>
    </row>
    <row r="103" spans="1:58" ht="16" x14ac:dyDescent="0.2">
      <c r="AJ103" s="20"/>
      <c r="AN103" s="20"/>
    </row>
    <row r="104" spans="1:58" ht="16" x14ac:dyDescent="0.2">
      <c r="AJ104" s="20"/>
      <c r="AN104" s="20"/>
    </row>
    <row r="105" spans="1:58" ht="16" x14ac:dyDescent="0.2">
      <c r="AJ105" s="20"/>
      <c r="AN105" s="20"/>
    </row>
    <row r="106" spans="1:58" ht="16" x14ac:dyDescent="0.2">
      <c r="I106" s="1" t="s">
        <v>23</v>
      </c>
      <c r="J106" t="str">
        <f>_xlfn.CONCAT(J3,J9,J15,J21,J27,J33,J39,J45,J51,J57,J63,J69,J75,J81,J87,J93)</f>
        <v xml:space="preserve">&amp; 1,026 &amp; 1,1401 &amp; 1,6575 &amp; 1,284 &amp; 12419,2478 &amp; 194,9241 &amp; 4,8992 &amp; 4,8992 &amp; 4,639 &amp; 4,639 &amp; 2,5735 &amp; 2,5735 &amp; 130,5947 &amp; 13,6195 &amp; 1,1094 &amp; 0,0289 </v>
      </c>
      <c r="AJ106" s="20"/>
      <c r="AN106" s="20"/>
    </row>
    <row r="107" spans="1:58" ht="16" x14ac:dyDescent="0.2">
      <c r="I107" s="1" t="s">
        <v>24</v>
      </c>
      <c r="J107" t="str">
        <f t="shared" ref="J107:J110" si="76">_xlfn.CONCAT(J4,J10,J16,J22,J28,J34,J40,J46,J52,J58,J64,J70,J76,J82,J88,J94)</f>
        <v xml:space="preserve">&amp; 0,9367 &amp; 1,051 &amp; 1,4405 &amp; 1,1535 &amp; 11486,0614 &amp; 171,8344 &amp; 4,4297 &amp; 4,4297 &amp; 4,1894 &amp; 4,1894 &amp; 1,9411 &amp; 1,9411 &amp; 119,7416 &amp; 12,4521 &amp; 1,01 &amp; 0,0256 </v>
      </c>
      <c r="AJ107" s="20"/>
      <c r="AN107" s="20"/>
    </row>
    <row r="108" spans="1:58" ht="16" x14ac:dyDescent="0.2">
      <c r="I108" s="1" t="s">
        <v>25</v>
      </c>
      <c r="J108" t="str">
        <f t="shared" si="76"/>
        <v xml:space="preserve">&amp; 25,9676 &amp; 22,7343 &amp; 1,9236 &amp; 2,511 &amp; 875216382792,08 &amp; 1323,1999 &amp; 29,4088 &amp; 29,4088 &amp; 27,8074 &amp; 27,8074 &amp; 0,1077 &amp; 0,1077 &amp; 374,7589 &amp; 22,1308 &amp; 3,3248 &amp; 0,026 </v>
      </c>
      <c r="AJ108" s="20"/>
      <c r="AN108" s="20"/>
    </row>
    <row r="109" spans="1:58" ht="16" x14ac:dyDescent="0.2">
      <c r="I109" s="1" t="s">
        <v>27</v>
      </c>
      <c r="J109" t="str">
        <f t="shared" si="76"/>
        <v xml:space="preserve">&amp; 0,9509 &amp; 0,9613 &amp; 0,938 &amp; 0,9394 &amp; 0,955 &amp; 0,9466 &amp; 0,9165 &amp; 0,9165 &amp; 0,9175 &amp; 0,9175 &amp; 0,9502 &amp; 0,9502 &amp; 0,9519 &amp; 0,9611 &amp; 0,9294 &amp; 0,9538 </v>
      </c>
      <c r="AJ109" s="20"/>
      <c r="AN109" s="20"/>
    </row>
    <row r="110" spans="1:58" ht="16" x14ac:dyDescent="0.2">
      <c r="I110" s="1" t="s">
        <v>26</v>
      </c>
      <c r="J110" t="str">
        <f t="shared" si="76"/>
        <v xml:space="preserve">&amp; 26,1506 &amp; 24,2009 &amp; 23,5261 &amp; 24,2653 &amp; 23,4879 &amp; 23,421 &amp; 24,6447 &amp; 25,3127 &amp; 23,7202 &amp; 23,7741 &amp; 29,2167 &amp; 27,8716 &amp; 25,2023 &amp; 24,2531 &amp; 23,3838 &amp; 17,4854 </v>
      </c>
      <c r="AJ110" s="20"/>
      <c r="AN110" s="20"/>
    </row>
    <row r="111" spans="1:58" ht="16" x14ac:dyDescent="0.2">
      <c r="AJ111" s="20"/>
      <c r="AN111" s="20"/>
    </row>
    <row r="112" spans="1:58" ht="16" x14ac:dyDescent="0.2">
      <c r="AJ112" s="20"/>
      <c r="AN112" s="20"/>
    </row>
    <row r="113" spans="36:40" ht="16" x14ac:dyDescent="0.2">
      <c r="AJ113" s="20"/>
      <c r="AN113" s="20"/>
    </row>
    <row r="114" spans="36:40" ht="16" x14ac:dyDescent="0.2">
      <c r="AJ114" s="20"/>
      <c r="AN114" s="20"/>
    </row>
    <row r="115" spans="36:40" ht="16" x14ac:dyDescent="0.2">
      <c r="AN115" s="20"/>
    </row>
    <row r="116" spans="36:40" ht="16" x14ac:dyDescent="0.2">
      <c r="AN116" s="20"/>
    </row>
    <row r="117" spans="36:40" ht="16" x14ac:dyDescent="0.2">
      <c r="AN117" s="20"/>
    </row>
    <row r="118" spans="36:40" ht="16" x14ac:dyDescent="0.2">
      <c r="AN118" s="20"/>
    </row>
    <row r="119" spans="36:40" ht="16" x14ac:dyDescent="0.2">
      <c r="AN119" s="20"/>
    </row>
    <row r="120" spans="36:40" ht="16" x14ac:dyDescent="0.2">
      <c r="AN120" s="20"/>
    </row>
    <row r="121" spans="36:40" ht="16" x14ac:dyDescent="0.2">
      <c r="AN121" s="20"/>
    </row>
    <row r="122" spans="36:40" ht="16" x14ac:dyDescent="0.2">
      <c r="AN122" s="20"/>
    </row>
    <row r="123" spans="36:40" ht="16" x14ac:dyDescent="0.2">
      <c r="AN123" s="20"/>
    </row>
    <row r="124" spans="36:40" ht="16" x14ac:dyDescent="0.2">
      <c r="AN124" s="20"/>
    </row>
    <row r="125" spans="36:40" ht="16" x14ac:dyDescent="0.2">
      <c r="AN125" s="20"/>
    </row>
    <row r="126" spans="36:40" ht="16" x14ac:dyDescent="0.2">
      <c r="AN126" s="20"/>
    </row>
    <row r="127" spans="36:40" ht="16" x14ac:dyDescent="0.2">
      <c r="AN127" s="20"/>
    </row>
    <row r="128" spans="36:40" ht="16" x14ac:dyDescent="0.2">
      <c r="AN128" s="20"/>
    </row>
    <row r="129" spans="40:40" ht="16" x14ac:dyDescent="0.2">
      <c r="AN129" s="20"/>
    </row>
    <row r="130" spans="40:40" ht="16" x14ac:dyDescent="0.2">
      <c r="AN130" s="20"/>
    </row>
    <row r="131" spans="40:40" ht="16" x14ac:dyDescent="0.2">
      <c r="AN131" s="20"/>
    </row>
    <row r="132" spans="40:40" ht="16" x14ac:dyDescent="0.2">
      <c r="AN132" s="20"/>
    </row>
    <row r="133" spans="40:40" ht="16" x14ac:dyDescent="0.2">
      <c r="AN133" s="20"/>
    </row>
    <row r="134" spans="40:40" ht="16" x14ac:dyDescent="0.2">
      <c r="AN134" s="20"/>
    </row>
    <row r="135" spans="40:40" ht="16" x14ac:dyDescent="0.2">
      <c r="AN135" s="20"/>
    </row>
    <row r="136" spans="40:40" ht="16" x14ac:dyDescent="0.2">
      <c r="AN136" s="20"/>
    </row>
    <row r="137" spans="40:40" ht="16" x14ac:dyDescent="0.2">
      <c r="AN137" s="20"/>
    </row>
    <row r="138" spans="40:40" ht="16" x14ac:dyDescent="0.2">
      <c r="AN138" s="20"/>
    </row>
    <row r="139" spans="40:40" ht="16" x14ac:dyDescent="0.2">
      <c r="AN139" s="20"/>
    </row>
    <row r="140" spans="40:40" ht="16" x14ac:dyDescent="0.2">
      <c r="AN140" s="20"/>
    </row>
    <row r="141" spans="40:40" ht="16" x14ac:dyDescent="0.2">
      <c r="AN141" s="20"/>
    </row>
    <row r="142" spans="40:40" ht="16" x14ac:dyDescent="0.2">
      <c r="AN142" s="20"/>
    </row>
    <row r="143" spans="40:40" ht="16" x14ac:dyDescent="0.2">
      <c r="AN143" s="20"/>
    </row>
    <row r="144" spans="40:40" ht="16" x14ac:dyDescent="0.2">
      <c r="AN144" s="20"/>
    </row>
    <row r="145" spans="40:40" ht="16" x14ac:dyDescent="0.2">
      <c r="AN145" s="20"/>
    </row>
    <row r="146" spans="40:40" ht="16" x14ac:dyDescent="0.2">
      <c r="AN146" s="20"/>
    </row>
    <row r="194" spans="54:58" ht="16" x14ac:dyDescent="0.2">
      <c r="BB194" s="23" t="s">
        <v>6</v>
      </c>
      <c r="BF194" s="22"/>
    </row>
    <row r="195" spans="54:58" ht="16" x14ac:dyDescent="0.2">
      <c r="BB195" s="23" t="s">
        <v>4</v>
      </c>
      <c r="BF195" s="22"/>
    </row>
    <row r="196" spans="54:58" ht="16" x14ac:dyDescent="0.2">
      <c r="BB196" s="23" t="s">
        <v>3</v>
      </c>
      <c r="BF196" s="22"/>
    </row>
    <row r="197" spans="54:58" ht="16" x14ac:dyDescent="0.2">
      <c r="BB197" s="23" t="s">
        <v>2</v>
      </c>
      <c r="BF197" s="22"/>
    </row>
    <row r="198" spans="54:58" ht="16" x14ac:dyDescent="0.2">
      <c r="BB198" s="23" t="s">
        <v>1</v>
      </c>
      <c r="BF198" s="22"/>
    </row>
    <row r="199" spans="54:58" ht="16" x14ac:dyDescent="0.2">
      <c r="BB199" s="23" t="s">
        <v>0</v>
      </c>
      <c r="BF199" s="22"/>
    </row>
    <row r="200" spans="54:58" ht="16" x14ac:dyDescent="0.2">
      <c r="BB200" s="23" t="s">
        <v>6</v>
      </c>
      <c r="BF200" s="22"/>
    </row>
    <row r="201" spans="54:58" ht="16" x14ac:dyDescent="0.2">
      <c r="BB201" s="23" t="s">
        <v>4</v>
      </c>
      <c r="BF201" s="22"/>
    </row>
    <row r="202" spans="54:58" ht="16" x14ac:dyDescent="0.2">
      <c r="BB202" s="23" t="s">
        <v>3</v>
      </c>
      <c r="BF202" s="22"/>
    </row>
    <row r="203" spans="54:58" ht="16" x14ac:dyDescent="0.2">
      <c r="BB203" s="23" t="s">
        <v>2</v>
      </c>
      <c r="BF203" s="22"/>
    </row>
    <row r="204" spans="54:58" ht="16" x14ac:dyDescent="0.2">
      <c r="BB204" s="23" t="s">
        <v>1</v>
      </c>
      <c r="BF204" s="22"/>
    </row>
    <row r="205" spans="54:58" ht="16" x14ac:dyDescent="0.2">
      <c r="BB205" s="23" t="s">
        <v>0</v>
      </c>
      <c r="BF205" s="22"/>
    </row>
    <row r="206" spans="54:58" ht="16" x14ac:dyDescent="0.2">
      <c r="BB206" s="23" t="s">
        <v>6</v>
      </c>
      <c r="BF206" s="22"/>
    </row>
    <row r="207" spans="54:58" ht="16" x14ac:dyDescent="0.2">
      <c r="BB207" s="23" t="s">
        <v>4</v>
      </c>
      <c r="BF207" s="22"/>
    </row>
    <row r="208" spans="54:58" ht="16" x14ac:dyDescent="0.2">
      <c r="BB208" s="23" t="s">
        <v>3</v>
      </c>
      <c r="BF208" s="22"/>
    </row>
    <row r="209" spans="54:58" ht="16" x14ac:dyDescent="0.2">
      <c r="BB209" s="23" t="s">
        <v>2</v>
      </c>
      <c r="BF209" s="22"/>
    </row>
    <row r="210" spans="54:58" ht="16" x14ac:dyDescent="0.2">
      <c r="BB210" s="23" t="s">
        <v>1</v>
      </c>
      <c r="BF210" s="22"/>
    </row>
    <row r="211" spans="54:58" ht="16" x14ac:dyDescent="0.2">
      <c r="BB211" s="23" t="s">
        <v>0</v>
      </c>
      <c r="BF211" s="22"/>
    </row>
    <row r="212" spans="54:58" ht="16" x14ac:dyDescent="0.2">
      <c r="BB212" s="23" t="s">
        <v>6</v>
      </c>
      <c r="BF212" s="22"/>
    </row>
    <row r="213" spans="54:58" ht="16" x14ac:dyDescent="0.2">
      <c r="BB213" s="23" t="s">
        <v>4</v>
      </c>
      <c r="BF213" s="22"/>
    </row>
    <row r="214" spans="54:58" ht="16" x14ac:dyDescent="0.2">
      <c r="BB214" s="23" t="s">
        <v>3</v>
      </c>
      <c r="BF214" s="22"/>
    </row>
    <row r="215" spans="54:58" ht="16" x14ac:dyDescent="0.2">
      <c r="BB215" s="23" t="s">
        <v>2</v>
      </c>
      <c r="BF215" s="22"/>
    </row>
    <row r="216" spans="54:58" ht="16" x14ac:dyDescent="0.2">
      <c r="BB216" s="23" t="s">
        <v>1</v>
      </c>
      <c r="BF216" s="22"/>
    </row>
    <row r="217" spans="54:58" ht="16" x14ac:dyDescent="0.2">
      <c r="BB217" s="23" t="s">
        <v>0</v>
      </c>
      <c r="BF217" s="22"/>
    </row>
    <row r="300" spans="25:28" ht="16" x14ac:dyDescent="0.2">
      <c r="Y300" s="20" t="s">
        <v>1</v>
      </c>
      <c r="Z300" s="20" t="s">
        <v>109</v>
      </c>
      <c r="AA300" s="20" t="s">
        <v>122</v>
      </c>
      <c r="AB300" s="20" t="s">
        <v>134</v>
      </c>
    </row>
    <row r="301" spans="25:28" ht="16" x14ac:dyDescent="0.2">
      <c r="Y301" s="20" t="s">
        <v>1</v>
      </c>
      <c r="Z301" s="20" t="s">
        <v>111</v>
      </c>
      <c r="AA301" s="20" t="s">
        <v>123</v>
      </c>
      <c r="AB301" s="20" t="s">
        <v>135</v>
      </c>
    </row>
    <row r="302" spans="25:28" ht="16" x14ac:dyDescent="0.2">
      <c r="Y302" s="20" t="s">
        <v>1</v>
      </c>
      <c r="Z302" s="20" t="s">
        <v>112</v>
      </c>
      <c r="AA302" s="20" t="s">
        <v>124</v>
      </c>
      <c r="AB302" s="20" t="s">
        <v>136</v>
      </c>
    </row>
    <row r="303" spans="25:28" ht="16" x14ac:dyDescent="0.2">
      <c r="Y303" s="20" t="s">
        <v>1</v>
      </c>
      <c r="Z303" s="20" t="s">
        <v>113</v>
      </c>
      <c r="AA303" s="20" t="s">
        <v>125</v>
      </c>
      <c r="AB303" s="20" t="s">
        <v>137</v>
      </c>
    </row>
    <row r="304" spans="25:28" ht="16" x14ac:dyDescent="0.2">
      <c r="Y304" s="20" t="s">
        <v>1</v>
      </c>
      <c r="Z304" s="20" t="s">
        <v>114</v>
      </c>
      <c r="AA304" s="20" t="s">
        <v>126</v>
      </c>
      <c r="AB304" s="20" t="s">
        <v>138</v>
      </c>
    </row>
    <row r="305" spans="25:28" ht="16" x14ac:dyDescent="0.2">
      <c r="Y305" s="20" t="s">
        <v>1</v>
      </c>
      <c r="Z305" s="20" t="s">
        <v>115</v>
      </c>
      <c r="AA305" s="20" t="s">
        <v>127</v>
      </c>
      <c r="AB305" s="20" t="s">
        <v>139</v>
      </c>
    </row>
    <row r="306" spans="25:28" ht="16" x14ac:dyDescent="0.2">
      <c r="Y306" s="20" t="s">
        <v>1</v>
      </c>
      <c r="Z306" s="20" t="s">
        <v>116</v>
      </c>
      <c r="AA306" s="20" t="s">
        <v>128</v>
      </c>
      <c r="AB306" s="20" t="s">
        <v>140</v>
      </c>
    </row>
    <row r="307" spans="25:28" ht="16" x14ac:dyDescent="0.2">
      <c r="Y307" s="20" t="s">
        <v>1</v>
      </c>
      <c r="Z307" s="20" t="s">
        <v>116</v>
      </c>
      <c r="AA307" s="20" t="s">
        <v>128</v>
      </c>
      <c r="AB307" s="20" t="s">
        <v>140</v>
      </c>
    </row>
    <row r="308" spans="25:28" ht="16" x14ac:dyDescent="0.2">
      <c r="Y308" s="20" t="s">
        <v>1</v>
      </c>
      <c r="Z308" s="20" t="s">
        <v>116</v>
      </c>
      <c r="AA308" s="20" t="s">
        <v>128</v>
      </c>
      <c r="AB308" s="20" t="s">
        <v>140</v>
      </c>
    </row>
    <row r="309" spans="25:28" ht="16" x14ac:dyDescent="0.2">
      <c r="Y309" s="20" t="s">
        <v>1</v>
      </c>
      <c r="Z309" s="20" t="s">
        <v>116</v>
      </c>
      <c r="AA309" s="20" t="s">
        <v>128</v>
      </c>
      <c r="AB309" s="20" t="s">
        <v>140</v>
      </c>
    </row>
    <row r="310" spans="25:28" ht="16" x14ac:dyDescent="0.2">
      <c r="Y310" s="20" t="s">
        <v>1</v>
      </c>
      <c r="Z310" s="20" t="s">
        <v>117</v>
      </c>
      <c r="AA310" s="20" t="s">
        <v>129</v>
      </c>
      <c r="AB310" s="20" t="s">
        <v>141</v>
      </c>
    </row>
    <row r="311" spans="25:28" ht="16" x14ac:dyDescent="0.2">
      <c r="Y311" s="20" t="s">
        <v>1</v>
      </c>
      <c r="Z311" s="20" t="s">
        <v>117</v>
      </c>
      <c r="AA311" s="20" t="s">
        <v>129</v>
      </c>
      <c r="AB311" s="20" t="s">
        <v>141</v>
      </c>
    </row>
    <row r="312" spans="25:28" ht="16" x14ac:dyDescent="0.2">
      <c r="Y312" s="20" t="s">
        <v>1</v>
      </c>
      <c r="Z312" s="20" t="s">
        <v>118</v>
      </c>
      <c r="AA312" s="20" t="s">
        <v>130</v>
      </c>
      <c r="AB312" s="20" t="s">
        <v>142</v>
      </c>
    </row>
    <row r="313" spans="25:28" ht="16" x14ac:dyDescent="0.2">
      <c r="Y313" s="20" t="s">
        <v>1</v>
      </c>
      <c r="Z313" s="20" t="s">
        <v>119</v>
      </c>
      <c r="AA313" s="20" t="s">
        <v>131</v>
      </c>
      <c r="AB313" s="20" t="s">
        <v>143</v>
      </c>
    </row>
    <row r="314" spans="25:28" ht="16" x14ac:dyDescent="0.2">
      <c r="Y314" s="20" t="s">
        <v>1</v>
      </c>
      <c r="Z314" s="20" t="s">
        <v>120</v>
      </c>
      <c r="AA314" s="20" t="s">
        <v>132</v>
      </c>
      <c r="AB314" s="20" t="s">
        <v>144</v>
      </c>
    </row>
    <row r="315" spans="25:28" ht="16" x14ac:dyDescent="0.2">
      <c r="Y315" s="20" t="s">
        <v>1</v>
      </c>
      <c r="Z315" s="20" t="s">
        <v>121</v>
      </c>
      <c r="AA315" s="20" t="s">
        <v>133</v>
      </c>
      <c r="AB315" s="20" t="s">
        <v>145</v>
      </c>
    </row>
    <row r="498" spans="32:36" ht="16" x14ac:dyDescent="0.2">
      <c r="AF498" s="20"/>
      <c r="AG498" s="20"/>
      <c r="AH498" s="20"/>
    </row>
    <row r="499" spans="32:36" ht="16" x14ac:dyDescent="0.2">
      <c r="AF499" s="20"/>
      <c r="AG499" s="20"/>
      <c r="AH499" s="20"/>
      <c r="AI499" s="20"/>
      <c r="AJ499" s="20"/>
    </row>
    <row r="500" spans="32:36" ht="16" x14ac:dyDescent="0.2">
      <c r="AF500" s="20"/>
      <c r="AG500" s="20"/>
      <c r="AH500" s="20"/>
      <c r="AI500" s="20"/>
      <c r="AJ500" s="20"/>
    </row>
    <row r="501" spans="32:36" ht="16" x14ac:dyDescent="0.2">
      <c r="AF501" s="20"/>
      <c r="AG501" s="20"/>
      <c r="AH501" s="20"/>
      <c r="AI501" s="20"/>
      <c r="AJ501" s="20"/>
    </row>
    <row r="502" spans="32:36" ht="16" x14ac:dyDescent="0.2">
      <c r="AF502" s="20"/>
      <c r="AG502" s="20"/>
      <c r="AH502" s="20"/>
      <c r="AI502" s="20"/>
      <c r="AJ502" s="20"/>
    </row>
    <row r="503" spans="32:36" ht="16" x14ac:dyDescent="0.2">
      <c r="AF503" s="20"/>
      <c r="AG503" s="20"/>
      <c r="AH503" s="20"/>
      <c r="AI503" s="20"/>
      <c r="AJ503" s="20"/>
    </row>
    <row r="504" spans="32:36" ht="16" x14ac:dyDescent="0.2">
      <c r="AF504" s="20"/>
      <c r="AG504" s="20"/>
      <c r="AH504" s="20"/>
      <c r="AI504" s="20"/>
      <c r="AJ504" s="20"/>
    </row>
    <row r="505" spans="32:36" ht="16" x14ac:dyDescent="0.2">
      <c r="AF505" s="20"/>
      <c r="AG505" s="20"/>
      <c r="AH505" s="20"/>
      <c r="AI505" s="20"/>
      <c r="AJ505" s="20"/>
    </row>
    <row r="506" spans="32:36" ht="16" x14ac:dyDescent="0.2">
      <c r="AF506" s="20"/>
      <c r="AG506" s="20"/>
      <c r="AH506" s="20"/>
      <c r="AI506" s="20"/>
      <c r="AJ506" s="20"/>
    </row>
    <row r="507" spans="32:36" ht="16" x14ac:dyDescent="0.2">
      <c r="AF507" s="20"/>
      <c r="AG507" s="20"/>
      <c r="AH507" s="20"/>
      <c r="AI507" s="20"/>
      <c r="AJ507" s="20"/>
    </row>
    <row r="508" spans="32:36" ht="16" x14ac:dyDescent="0.2">
      <c r="AF508" s="20"/>
      <c r="AG508" s="20"/>
      <c r="AH508" s="20"/>
      <c r="AI508" s="20"/>
      <c r="AJ508" s="20"/>
    </row>
    <row r="509" spans="32:36" ht="16" x14ac:dyDescent="0.2">
      <c r="AF509" s="20"/>
      <c r="AG509" s="20"/>
      <c r="AH509" s="20"/>
      <c r="AI509" s="20"/>
      <c r="AJ509" s="20"/>
    </row>
    <row r="510" spans="32:36" ht="16" x14ac:dyDescent="0.2">
      <c r="AF510" s="20"/>
      <c r="AG510" s="20"/>
      <c r="AH510" s="20"/>
      <c r="AI510" s="20"/>
      <c r="AJ510" s="20"/>
    </row>
    <row r="511" spans="32:36" ht="16" x14ac:dyDescent="0.2">
      <c r="AF511" s="20"/>
      <c r="AG511" s="20"/>
      <c r="AH511" s="20"/>
      <c r="AI511" s="20"/>
      <c r="AJ511" s="20"/>
    </row>
    <row r="512" spans="32:36" ht="16" x14ac:dyDescent="0.2">
      <c r="AF512" s="20"/>
      <c r="AG512" s="20"/>
      <c r="AH512" s="20"/>
      <c r="AI512" s="20"/>
      <c r="AJ512" s="20"/>
    </row>
    <row r="513" spans="32:36" ht="16" x14ac:dyDescent="0.2">
      <c r="AF513" s="20"/>
      <c r="AG513" s="20"/>
      <c r="AH513" s="20"/>
      <c r="AI513" s="20"/>
      <c r="AJ513" s="20"/>
    </row>
    <row r="514" spans="32:36" ht="16" x14ac:dyDescent="0.2">
      <c r="AF514" s="20"/>
      <c r="AG514" s="20"/>
      <c r="AH514" s="20"/>
      <c r="AI514" s="20"/>
      <c r="AJ514" s="20"/>
    </row>
    <row r="515" spans="32:36" ht="16" x14ac:dyDescent="0.2">
      <c r="AF515" s="20"/>
      <c r="AG515" s="20"/>
      <c r="AH515" s="20"/>
      <c r="AI515" s="20"/>
      <c r="AJ515" s="20"/>
    </row>
    <row r="516" spans="32:36" ht="16" x14ac:dyDescent="0.2">
      <c r="AF516" s="20"/>
      <c r="AG516" s="20"/>
      <c r="AH516" s="20"/>
      <c r="AI516" s="20"/>
      <c r="AJ516" s="20"/>
    </row>
    <row r="517" spans="32:36" ht="16" x14ac:dyDescent="0.2">
      <c r="AF517" s="20"/>
      <c r="AG517" s="20"/>
      <c r="AH517" s="20"/>
      <c r="AI517" s="20"/>
      <c r="AJ517" s="20"/>
    </row>
    <row r="518" spans="32:36" ht="16" x14ac:dyDescent="0.2">
      <c r="AF518" s="20"/>
      <c r="AG518" s="20"/>
      <c r="AH518" s="20"/>
      <c r="AI518" s="20"/>
      <c r="AJ518" s="20"/>
    </row>
    <row r="519" spans="32:36" ht="16" x14ac:dyDescent="0.2">
      <c r="AF519" s="20"/>
      <c r="AG519" s="20"/>
      <c r="AH519" s="20"/>
      <c r="AI519" s="20"/>
      <c r="AJ519" s="20"/>
    </row>
    <row r="520" spans="32:36" ht="16" x14ac:dyDescent="0.2">
      <c r="AF520" s="20"/>
      <c r="AG520" s="20"/>
      <c r="AH520" s="20"/>
      <c r="AI520" s="20"/>
      <c r="AJ520" s="20"/>
    </row>
    <row r="521" spans="32:36" ht="16" x14ac:dyDescent="0.2">
      <c r="AF521" s="20"/>
      <c r="AG521" s="20"/>
      <c r="AH521" s="20"/>
      <c r="AI521" s="20"/>
      <c r="AJ521" s="20"/>
    </row>
    <row r="522" spans="32:36" ht="16" x14ac:dyDescent="0.2">
      <c r="AF522" s="20"/>
      <c r="AG522" s="20"/>
      <c r="AH522" s="20"/>
      <c r="AI522" s="20"/>
      <c r="AJ522" s="20"/>
    </row>
    <row r="523" spans="32:36" ht="16" x14ac:dyDescent="0.2">
      <c r="AF523" s="20"/>
      <c r="AG523" s="20"/>
      <c r="AH523" s="20"/>
      <c r="AI523" s="20"/>
      <c r="AJ523" s="20"/>
    </row>
    <row r="524" spans="32:36" ht="16" x14ac:dyDescent="0.2">
      <c r="AF524" s="20"/>
      <c r="AG524" s="20"/>
      <c r="AH524" s="20"/>
      <c r="AI524" s="20"/>
      <c r="AJ524" s="20"/>
    </row>
    <row r="525" spans="32:36" ht="16" x14ac:dyDescent="0.2">
      <c r="AF525" s="20"/>
      <c r="AG525" s="20"/>
      <c r="AH525" s="20"/>
      <c r="AI525" s="20"/>
      <c r="AJ525" s="20"/>
    </row>
    <row r="526" spans="32:36" ht="16" x14ac:dyDescent="0.2">
      <c r="AF526" s="20"/>
      <c r="AG526" s="20"/>
      <c r="AH526" s="20"/>
      <c r="AI526" s="20"/>
      <c r="AJ526" s="20"/>
    </row>
    <row r="527" spans="32:36" ht="16" x14ac:dyDescent="0.2">
      <c r="AF527" s="20"/>
      <c r="AG527" s="20"/>
      <c r="AH527" s="20"/>
      <c r="AI527" s="20"/>
      <c r="AJ527" s="20"/>
    </row>
    <row r="528" spans="32:36" ht="16" x14ac:dyDescent="0.2">
      <c r="AF528" s="20"/>
      <c r="AG528" s="20"/>
      <c r="AH528" s="20"/>
      <c r="AI528" s="20"/>
      <c r="AJ528" s="20"/>
    </row>
    <row r="529" spans="32:36" ht="16" x14ac:dyDescent="0.2">
      <c r="AF529" s="20"/>
      <c r="AG529" s="20"/>
      <c r="AH529" s="20"/>
      <c r="AI529" s="20"/>
      <c r="AJ529" s="20"/>
    </row>
    <row r="530" spans="32:36" ht="16" x14ac:dyDescent="0.2">
      <c r="AF530" s="20"/>
      <c r="AG530" s="20"/>
      <c r="AH530" s="20"/>
      <c r="AI530" s="20"/>
      <c r="AJ530" s="20"/>
    </row>
    <row r="531" spans="32:36" ht="16" x14ac:dyDescent="0.2">
      <c r="AF531" s="20"/>
      <c r="AG531" s="20"/>
      <c r="AH531" s="20"/>
      <c r="AI531" s="20"/>
      <c r="AJ531" s="20"/>
    </row>
    <row r="532" spans="32:36" ht="16" x14ac:dyDescent="0.2">
      <c r="AF532" s="20"/>
      <c r="AG532" s="20"/>
      <c r="AH532" s="20"/>
      <c r="AI532" s="20"/>
      <c r="AJ532" s="20"/>
    </row>
    <row r="533" spans="32:36" ht="16" x14ac:dyDescent="0.2">
      <c r="AF533" s="20"/>
      <c r="AG533" s="20"/>
      <c r="AH533" s="20"/>
      <c r="AI533" s="20"/>
      <c r="AJ533" s="20"/>
    </row>
    <row r="534" spans="32:36" ht="16" x14ac:dyDescent="0.2">
      <c r="AF534" s="20"/>
      <c r="AG534" s="20"/>
      <c r="AH534" s="20"/>
      <c r="AI534" s="20"/>
      <c r="AJ534" s="20"/>
    </row>
    <row r="535" spans="32:36" ht="16" x14ac:dyDescent="0.2">
      <c r="AF535" s="20"/>
      <c r="AG535" s="20"/>
      <c r="AH535" s="20"/>
      <c r="AI535" s="20"/>
      <c r="AJ535" s="20"/>
    </row>
    <row r="536" spans="32:36" ht="16" x14ac:dyDescent="0.2">
      <c r="AF536" s="20"/>
      <c r="AG536" s="20"/>
      <c r="AH536" s="20"/>
      <c r="AI536" s="20"/>
      <c r="AJ536" s="20"/>
    </row>
    <row r="537" spans="32:36" ht="16" x14ac:dyDescent="0.2">
      <c r="AF537" s="20"/>
      <c r="AG537" s="20"/>
      <c r="AH537" s="20"/>
      <c r="AI537" s="20"/>
      <c r="AJ537" s="20"/>
    </row>
    <row r="538" spans="32:36" ht="16" x14ac:dyDescent="0.2">
      <c r="AF538" s="20"/>
      <c r="AG538" s="20"/>
      <c r="AH538" s="20"/>
      <c r="AI538" s="20"/>
      <c r="AJ538" s="20"/>
    </row>
    <row r="539" spans="32:36" ht="16" x14ac:dyDescent="0.2">
      <c r="AF539" s="20"/>
      <c r="AG539" s="20"/>
      <c r="AH539" s="20"/>
      <c r="AI539" s="20"/>
      <c r="AJ539" s="20"/>
    </row>
    <row r="540" spans="32:36" ht="16" x14ac:dyDescent="0.2">
      <c r="AF540" s="20"/>
      <c r="AG540" s="20"/>
      <c r="AH540" s="20"/>
      <c r="AI540" s="20"/>
      <c r="AJ540" s="20"/>
    </row>
    <row r="541" spans="32:36" ht="16" x14ac:dyDescent="0.2">
      <c r="AF541" s="20"/>
      <c r="AG541" s="20"/>
      <c r="AH541" s="20"/>
      <c r="AI541" s="20"/>
      <c r="AJ541" s="20"/>
    </row>
    <row r="542" spans="32:36" ht="16" x14ac:dyDescent="0.2">
      <c r="AF542" s="20"/>
      <c r="AG542" s="20"/>
      <c r="AH542" s="20"/>
      <c r="AI542" s="20"/>
      <c r="AJ542" s="20"/>
    </row>
    <row r="543" spans="32:36" ht="16" x14ac:dyDescent="0.2">
      <c r="AF543" s="20"/>
      <c r="AG543" s="20"/>
      <c r="AH543" s="20"/>
      <c r="AI543" s="20"/>
      <c r="AJ543" s="20"/>
    </row>
    <row r="544" spans="32:36" ht="16" x14ac:dyDescent="0.2">
      <c r="AF544" s="20"/>
      <c r="AG544" s="20"/>
      <c r="AH544" s="20"/>
      <c r="AI544" s="20"/>
      <c r="AJ544" s="20"/>
    </row>
    <row r="545" spans="32:36" ht="16" x14ac:dyDescent="0.2">
      <c r="AF545" s="20"/>
      <c r="AG545" s="20"/>
      <c r="AH545" s="20"/>
      <c r="AI545" s="20"/>
      <c r="AJ545" s="20"/>
    </row>
    <row r="546" spans="32:36" ht="16" x14ac:dyDescent="0.2">
      <c r="AF546" s="20"/>
      <c r="AG546" s="20"/>
      <c r="AH546" s="20"/>
      <c r="AI546" s="20"/>
      <c r="AJ546" s="20"/>
    </row>
    <row r="547" spans="32:36" ht="16" x14ac:dyDescent="0.2">
      <c r="AF547" s="20"/>
      <c r="AG547" s="20"/>
      <c r="AH547" s="20"/>
      <c r="AI547" s="20"/>
      <c r="AJ547" s="20"/>
    </row>
    <row r="548" spans="32:36" ht="16" x14ac:dyDescent="0.2">
      <c r="AF548" s="20"/>
      <c r="AG548" s="20"/>
      <c r="AH548" s="20"/>
      <c r="AI548" s="20"/>
      <c r="AJ548" s="20"/>
    </row>
    <row r="549" spans="32:36" ht="16" x14ac:dyDescent="0.2">
      <c r="AF549" s="20"/>
      <c r="AG549" s="20"/>
      <c r="AH549" s="20"/>
      <c r="AI549" s="20"/>
      <c r="AJ549" s="20"/>
    </row>
    <row r="550" spans="32:36" ht="16" x14ac:dyDescent="0.2">
      <c r="AF550" s="20"/>
      <c r="AG550" s="20"/>
      <c r="AH550" s="20"/>
      <c r="AI550" s="20"/>
      <c r="AJ550" s="20"/>
    </row>
    <row r="551" spans="32:36" ht="16" x14ac:dyDescent="0.2">
      <c r="AF551" s="20"/>
      <c r="AG551" s="20"/>
      <c r="AH551" s="20"/>
      <c r="AI551" s="20"/>
      <c r="AJ551" s="20"/>
    </row>
    <row r="552" spans="32:36" ht="16" x14ac:dyDescent="0.2">
      <c r="AF552" s="20"/>
      <c r="AG552" s="20"/>
      <c r="AH552" s="20"/>
      <c r="AI552" s="20"/>
      <c r="AJ552" s="20"/>
    </row>
    <row r="553" spans="32:36" ht="16" x14ac:dyDescent="0.2">
      <c r="AF553" s="20"/>
      <c r="AG553" s="20"/>
      <c r="AH553" s="20"/>
      <c r="AI553" s="20"/>
      <c r="AJ553" s="20"/>
    </row>
    <row r="554" spans="32:36" ht="16" x14ac:dyDescent="0.2">
      <c r="AF554" s="20"/>
      <c r="AG554" s="20"/>
      <c r="AH554" s="20"/>
      <c r="AI554" s="20"/>
      <c r="AJ554" s="20"/>
    </row>
    <row r="555" spans="32:36" ht="16" x14ac:dyDescent="0.2">
      <c r="AF555" s="20"/>
      <c r="AG555" s="20"/>
      <c r="AH555" s="20"/>
      <c r="AI555" s="20"/>
      <c r="AJ555" s="20"/>
    </row>
    <row r="556" spans="32:36" ht="16" x14ac:dyDescent="0.2">
      <c r="AF556" s="20"/>
      <c r="AG556" s="20"/>
      <c r="AH556" s="20"/>
      <c r="AI556" s="20"/>
      <c r="AJ556" s="20"/>
    </row>
    <row r="557" spans="32:36" ht="16" x14ac:dyDescent="0.2">
      <c r="AF557" s="20"/>
      <c r="AG557" s="20"/>
      <c r="AH557" s="20"/>
      <c r="AI557" s="20"/>
      <c r="AJ557" s="20"/>
    </row>
    <row r="558" spans="32:36" ht="16" x14ac:dyDescent="0.2">
      <c r="AF558" s="20"/>
      <c r="AG558" s="20"/>
      <c r="AH558" s="20"/>
      <c r="AI558" s="20"/>
      <c r="AJ558" s="20"/>
    </row>
    <row r="559" spans="32:36" ht="16" x14ac:dyDescent="0.2">
      <c r="AF559" s="20"/>
      <c r="AG559" s="20"/>
      <c r="AH559" s="20"/>
      <c r="AI559" s="20"/>
      <c r="AJ559" s="20"/>
    </row>
    <row r="560" spans="32:36" ht="16" x14ac:dyDescent="0.2">
      <c r="AF560" s="20"/>
      <c r="AG560" s="20"/>
      <c r="AH560" s="20"/>
      <c r="AI560" s="20"/>
      <c r="AJ560" s="20"/>
    </row>
    <row r="561" spans="32:36" ht="16" x14ac:dyDescent="0.2">
      <c r="AF561" s="20"/>
      <c r="AG561" s="20"/>
      <c r="AH561" s="20"/>
      <c r="AI561" s="20"/>
      <c r="AJ561" s="20"/>
    </row>
    <row r="562" spans="32:36" ht="16" x14ac:dyDescent="0.2">
      <c r="AF562" s="20"/>
      <c r="AG562" s="20"/>
      <c r="AH562" s="20"/>
      <c r="AI562" s="20"/>
      <c r="AJ562" s="20"/>
    </row>
    <row r="563" spans="32:36" ht="16" x14ac:dyDescent="0.2">
      <c r="AF563" s="20"/>
      <c r="AG563" s="20"/>
      <c r="AH563" s="20"/>
      <c r="AI563" s="20"/>
      <c r="AJ563" s="20"/>
    </row>
    <row r="564" spans="32:36" ht="16" x14ac:dyDescent="0.2">
      <c r="AF564" s="20"/>
      <c r="AG564" s="20"/>
      <c r="AH564" s="20"/>
      <c r="AI564" s="20"/>
      <c r="AJ564" s="20"/>
    </row>
    <row r="565" spans="32:36" ht="16" x14ac:dyDescent="0.2">
      <c r="AF565" s="20"/>
      <c r="AG565" s="20"/>
      <c r="AH565" s="20"/>
      <c r="AI565" s="20"/>
      <c r="AJ565" s="20"/>
    </row>
    <row r="566" spans="32:36" ht="16" x14ac:dyDescent="0.2">
      <c r="AF566" s="20"/>
      <c r="AG566" s="20"/>
      <c r="AH566" s="20"/>
      <c r="AI566" s="20"/>
      <c r="AJ566" s="20"/>
    </row>
    <row r="567" spans="32:36" ht="16" x14ac:dyDescent="0.2">
      <c r="AF567" s="20"/>
      <c r="AG567" s="20"/>
      <c r="AH567" s="20"/>
      <c r="AI567" s="20"/>
      <c r="AJ567" s="20"/>
    </row>
    <row r="568" spans="32:36" ht="16" x14ac:dyDescent="0.2">
      <c r="AF568" s="20"/>
      <c r="AG568" s="20"/>
      <c r="AH568" s="20"/>
      <c r="AI568" s="20"/>
      <c r="AJ568" s="20"/>
    </row>
    <row r="569" spans="32:36" ht="16" x14ac:dyDescent="0.2">
      <c r="AF569" s="20"/>
      <c r="AG569" s="20"/>
      <c r="AH569" s="20"/>
      <c r="AI569" s="20"/>
      <c r="AJ569" s="20"/>
    </row>
    <row r="570" spans="32:36" ht="16" x14ac:dyDescent="0.2">
      <c r="AF570" s="20"/>
      <c r="AG570" s="20"/>
      <c r="AH570" s="20"/>
      <c r="AI570" s="20"/>
      <c r="AJ570" s="20"/>
    </row>
    <row r="571" spans="32:36" ht="16" x14ac:dyDescent="0.2">
      <c r="AF571" s="20"/>
      <c r="AG571" s="20"/>
      <c r="AH571" s="20"/>
      <c r="AI571" s="20"/>
      <c r="AJ571" s="20"/>
    </row>
    <row r="572" spans="32:36" ht="16" x14ac:dyDescent="0.2">
      <c r="AF572" s="20"/>
      <c r="AG572" s="20"/>
      <c r="AH572" s="20"/>
      <c r="AI572" s="20"/>
      <c r="AJ572" s="20"/>
    </row>
    <row r="573" spans="32:36" ht="16" x14ac:dyDescent="0.2">
      <c r="AF573" s="20"/>
      <c r="AG573" s="20"/>
      <c r="AH573" s="20"/>
      <c r="AI573" s="20"/>
      <c r="AJ573" s="20"/>
    </row>
    <row r="574" spans="32:36" ht="16" x14ac:dyDescent="0.2">
      <c r="AF574" s="20"/>
      <c r="AG574" s="20"/>
      <c r="AH574" s="20"/>
      <c r="AI574" s="20"/>
      <c r="AJ574" s="20"/>
    </row>
    <row r="575" spans="32:36" ht="16" x14ac:dyDescent="0.2">
      <c r="AF575" s="20"/>
      <c r="AG575" s="20"/>
      <c r="AH575" s="20"/>
      <c r="AI575" s="20"/>
      <c r="AJ575" s="20"/>
    </row>
    <row r="576" spans="32:36" ht="16" x14ac:dyDescent="0.2">
      <c r="AF576" s="20"/>
      <c r="AG576" s="20"/>
      <c r="AH576" s="20"/>
      <c r="AI576" s="20"/>
      <c r="AJ576" s="20"/>
    </row>
    <row r="577" spans="32:36" ht="16" x14ac:dyDescent="0.2">
      <c r="AF577" s="20"/>
      <c r="AG577" s="20"/>
      <c r="AH577" s="20"/>
      <c r="AI577" s="20"/>
      <c r="AJ577" s="20"/>
    </row>
    <row r="578" spans="32:36" ht="16" x14ac:dyDescent="0.2">
      <c r="AF578" s="20"/>
      <c r="AG578" s="20"/>
      <c r="AH578" s="20"/>
      <c r="AI578" s="20"/>
      <c r="AJ578" s="20"/>
    </row>
    <row r="579" spans="32:36" ht="16" x14ac:dyDescent="0.2">
      <c r="AF579" s="20"/>
      <c r="AG579" s="20"/>
      <c r="AH579" s="20"/>
      <c r="AI579" s="20"/>
      <c r="AJ579" s="20"/>
    </row>
    <row r="580" spans="32:36" ht="16" x14ac:dyDescent="0.2">
      <c r="AF580" s="20"/>
      <c r="AG580" s="20"/>
      <c r="AH580" s="20"/>
      <c r="AI580" s="20"/>
      <c r="AJ580" s="20"/>
    </row>
    <row r="581" spans="32:36" ht="16" x14ac:dyDescent="0.2">
      <c r="AF581" s="20"/>
      <c r="AG581" s="20"/>
      <c r="AH581" s="20"/>
      <c r="AI581" s="20"/>
      <c r="AJ581" s="20"/>
    </row>
    <row r="582" spans="32:36" ht="16" x14ac:dyDescent="0.2">
      <c r="AF582" s="20"/>
      <c r="AG582" s="20"/>
      <c r="AH582" s="20"/>
      <c r="AI582" s="20"/>
      <c r="AJ582" s="20"/>
    </row>
    <row r="583" spans="32:36" ht="16" x14ac:dyDescent="0.2">
      <c r="AF583" s="20"/>
      <c r="AG583" s="20"/>
      <c r="AH583" s="20"/>
      <c r="AI583" s="20"/>
      <c r="AJ583" s="20"/>
    </row>
    <row r="584" spans="32:36" ht="16" x14ac:dyDescent="0.2">
      <c r="AF584" s="20"/>
      <c r="AG584" s="20"/>
      <c r="AH584" s="20"/>
      <c r="AI584" s="20"/>
      <c r="AJ584" s="20"/>
    </row>
    <row r="585" spans="32:36" ht="16" x14ac:dyDescent="0.2">
      <c r="AF585" s="20"/>
      <c r="AG585" s="20"/>
      <c r="AH585" s="20"/>
      <c r="AI585" s="20"/>
      <c r="AJ585" s="20"/>
    </row>
    <row r="586" spans="32:36" ht="16" x14ac:dyDescent="0.2">
      <c r="AF586" s="20"/>
      <c r="AG586" s="20"/>
      <c r="AH586" s="20"/>
      <c r="AI586" s="20"/>
      <c r="AJ586" s="20"/>
    </row>
    <row r="587" spans="32:36" ht="16" x14ac:dyDescent="0.2">
      <c r="AF587" s="20"/>
      <c r="AG587" s="20"/>
      <c r="AH587" s="20"/>
      <c r="AI587" s="20"/>
      <c r="AJ587" s="20"/>
    </row>
    <row r="588" spans="32:36" ht="16" x14ac:dyDescent="0.2">
      <c r="AF588" s="20"/>
      <c r="AG588" s="20"/>
      <c r="AH588" s="20"/>
      <c r="AI588" s="20"/>
      <c r="AJ588" s="20"/>
    </row>
    <row r="589" spans="32:36" ht="16" x14ac:dyDescent="0.2">
      <c r="AF589" s="20"/>
      <c r="AG589" s="20"/>
      <c r="AH589" s="20"/>
      <c r="AI589" s="20"/>
      <c r="AJ589" s="20"/>
    </row>
    <row r="590" spans="32:36" ht="16" x14ac:dyDescent="0.2">
      <c r="AF590" s="20"/>
      <c r="AG590" s="20"/>
      <c r="AH590" s="20"/>
      <c r="AI590" s="20"/>
      <c r="AJ590" s="20"/>
    </row>
    <row r="591" spans="32:36" ht="16" x14ac:dyDescent="0.2">
      <c r="AF591" s="20"/>
      <c r="AG591" s="20"/>
      <c r="AH591" s="20"/>
      <c r="AI591" s="20"/>
      <c r="AJ591" s="20"/>
    </row>
    <row r="592" spans="32:36" ht="16" x14ac:dyDescent="0.2">
      <c r="AF592" s="20"/>
      <c r="AG592" s="20"/>
      <c r="AH592" s="20"/>
      <c r="AI592" s="20"/>
      <c r="AJ592" s="20"/>
    </row>
    <row r="593" spans="32:36" ht="16" x14ac:dyDescent="0.2">
      <c r="AF593" s="20"/>
      <c r="AG593" s="20"/>
      <c r="AH593" s="20"/>
      <c r="AI593" s="20"/>
      <c r="AJ593" s="20"/>
    </row>
    <row r="594" spans="32:36" ht="16" x14ac:dyDescent="0.2">
      <c r="AF594" s="20"/>
      <c r="AG594" s="20"/>
      <c r="AH594" s="20"/>
      <c r="AI594" s="20"/>
      <c r="AJ594" s="20"/>
    </row>
    <row r="595" spans="32:36" ht="16" x14ac:dyDescent="0.2">
      <c r="AF595" s="20"/>
      <c r="AG595" s="20"/>
      <c r="AH595" s="20"/>
      <c r="AI595" s="20"/>
      <c r="AJ595" s="20"/>
    </row>
    <row r="596" spans="32:36" ht="16" x14ac:dyDescent="0.2">
      <c r="AF596" s="20"/>
      <c r="AG596" s="20"/>
      <c r="AH596" s="20"/>
      <c r="AI596" s="20"/>
      <c r="AJ596" s="20"/>
    </row>
    <row r="597" spans="32:36" ht="16" x14ac:dyDescent="0.2">
      <c r="AF597" s="20"/>
      <c r="AG597" s="20"/>
      <c r="AH597" s="20"/>
      <c r="AI597" s="20"/>
      <c r="AJ597" s="20"/>
    </row>
    <row r="598" spans="32:36" ht="16" x14ac:dyDescent="0.2">
      <c r="AF598" s="20"/>
      <c r="AG598" s="20"/>
      <c r="AH598" s="20"/>
      <c r="AI598" s="20"/>
      <c r="AJ598" s="20"/>
    </row>
    <row r="599" spans="32:36" ht="16" x14ac:dyDescent="0.2">
      <c r="AF599" s="20"/>
      <c r="AG599" s="20"/>
      <c r="AH599" s="20"/>
      <c r="AI599" s="20"/>
      <c r="AJ599" s="20"/>
    </row>
    <row r="600" spans="32:36" ht="16" x14ac:dyDescent="0.2">
      <c r="AF600" s="20"/>
      <c r="AG600" s="20"/>
      <c r="AH600" s="20"/>
      <c r="AI600" s="20"/>
      <c r="AJ600" s="20"/>
    </row>
    <row r="601" spans="32:36" ht="16" x14ac:dyDescent="0.2">
      <c r="AF601" s="20"/>
      <c r="AG601" s="20"/>
      <c r="AH601" s="20"/>
      <c r="AI601" s="20"/>
      <c r="AJ601" s="20"/>
    </row>
    <row r="602" spans="32:36" ht="16" x14ac:dyDescent="0.2">
      <c r="AF602" s="20"/>
      <c r="AG602" s="20"/>
      <c r="AH602" s="20"/>
      <c r="AI602" s="20"/>
      <c r="AJ602" s="20"/>
    </row>
    <row r="603" spans="32:36" ht="16" x14ac:dyDescent="0.2">
      <c r="AF603" s="20"/>
      <c r="AG603" s="20"/>
      <c r="AH603" s="20"/>
      <c r="AI603" s="20"/>
      <c r="AJ603" s="20"/>
    </row>
    <row r="604" spans="32:36" ht="16" x14ac:dyDescent="0.2">
      <c r="AF604" s="20"/>
      <c r="AG604" s="20"/>
      <c r="AH604" s="20"/>
      <c r="AI604" s="20"/>
      <c r="AJ604" s="20"/>
    </row>
    <row r="605" spans="32:36" ht="16" x14ac:dyDescent="0.2">
      <c r="AF605" s="20"/>
      <c r="AG605" s="20"/>
      <c r="AH605" s="20"/>
      <c r="AI605" s="20"/>
      <c r="AJ605" s="20"/>
    </row>
    <row r="606" spans="32:36" ht="16" x14ac:dyDescent="0.2">
      <c r="AF606" s="20"/>
      <c r="AG606" s="20"/>
      <c r="AH606" s="20"/>
      <c r="AI606" s="20"/>
      <c r="AJ606" s="20"/>
    </row>
    <row r="607" spans="32:36" ht="16" x14ac:dyDescent="0.2">
      <c r="AF607" s="20"/>
      <c r="AG607" s="20"/>
      <c r="AH607" s="20"/>
      <c r="AI607" s="20"/>
      <c r="AJ607" s="20"/>
    </row>
    <row r="608" spans="32:36" ht="16" x14ac:dyDescent="0.2">
      <c r="AF608" s="20"/>
      <c r="AG608" s="20"/>
      <c r="AH608" s="20"/>
      <c r="AI608" s="20"/>
      <c r="AJ608" s="20"/>
    </row>
    <row r="609" spans="32:36" ht="16" x14ac:dyDescent="0.2">
      <c r="AF609" s="20"/>
      <c r="AG609" s="20"/>
      <c r="AH609" s="20"/>
      <c r="AI609" s="20"/>
      <c r="AJ609" s="20"/>
    </row>
    <row r="610" spans="32:36" ht="16" x14ac:dyDescent="0.2">
      <c r="AF610" s="20"/>
      <c r="AG610" s="20"/>
      <c r="AH610" s="20"/>
      <c r="AI610" s="20"/>
      <c r="AJ610" s="20"/>
    </row>
    <row r="611" spans="32:36" ht="16" x14ac:dyDescent="0.2">
      <c r="AF611" s="20"/>
      <c r="AG611" s="20"/>
      <c r="AH611" s="20"/>
      <c r="AI611" s="20"/>
      <c r="AJ611" s="20"/>
    </row>
    <row r="612" spans="32:36" ht="16" x14ac:dyDescent="0.2">
      <c r="AF612" s="20"/>
      <c r="AG612" s="20"/>
      <c r="AH612" s="20"/>
      <c r="AI612" s="20"/>
      <c r="AJ612" s="20"/>
    </row>
    <row r="613" spans="32:36" ht="16" x14ac:dyDescent="0.2">
      <c r="AF613" s="20"/>
      <c r="AG613" s="20"/>
      <c r="AH613" s="20"/>
      <c r="AI613" s="20"/>
      <c r="AJ613" s="20"/>
    </row>
    <row r="614" spans="32:36" ht="16" x14ac:dyDescent="0.2">
      <c r="AF614" s="20"/>
      <c r="AG614" s="20"/>
      <c r="AH614" s="20"/>
      <c r="AI614" s="20"/>
      <c r="AJ614" s="20"/>
    </row>
    <row r="615" spans="32:36" ht="16" x14ac:dyDescent="0.2">
      <c r="AF615" s="20"/>
      <c r="AG615" s="20"/>
      <c r="AH615" s="20"/>
      <c r="AI615" s="20"/>
      <c r="AJ615" s="20"/>
    </row>
    <row r="616" spans="32:36" ht="16" x14ac:dyDescent="0.2">
      <c r="AF616" s="20"/>
      <c r="AG616" s="20"/>
      <c r="AH616" s="20"/>
      <c r="AI616" s="20"/>
      <c r="AJ616" s="20"/>
    </row>
    <row r="617" spans="32:36" ht="16" x14ac:dyDescent="0.2">
      <c r="AF617" s="20"/>
      <c r="AG617" s="20"/>
      <c r="AH617" s="20"/>
      <c r="AI617" s="20"/>
      <c r="AJ617" s="20"/>
    </row>
    <row r="618" spans="32:36" ht="16" x14ac:dyDescent="0.2">
      <c r="AF618" s="20"/>
      <c r="AG618" s="20"/>
      <c r="AH618" s="20"/>
      <c r="AI618" s="20"/>
      <c r="AJ618" s="20"/>
    </row>
    <row r="619" spans="32:36" ht="16" x14ac:dyDescent="0.2">
      <c r="AF619" s="20"/>
      <c r="AG619" s="20"/>
      <c r="AH619" s="20"/>
      <c r="AI619" s="20"/>
      <c r="AJ619" s="20"/>
    </row>
    <row r="620" spans="32:36" ht="16" x14ac:dyDescent="0.2">
      <c r="AF620" s="20"/>
      <c r="AG620" s="20"/>
      <c r="AH620" s="20"/>
      <c r="AI620" s="20"/>
      <c r="AJ620" s="20"/>
    </row>
    <row r="621" spans="32:36" ht="16" x14ac:dyDescent="0.2">
      <c r="AF621" s="20"/>
      <c r="AG621" s="20"/>
      <c r="AH621" s="20"/>
      <c r="AI621" s="20"/>
      <c r="AJ621" s="20"/>
    </row>
    <row r="622" spans="32:36" ht="16" x14ac:dyDescent="0.2">
      <c r="AF622" s="20"/>
      <c r="AG622" s="20"/>
      <c r="AH622" s="20"/>
      <c r="AI622" s="20"/>
      <c r="AJ622" s="20"/>
    </row>
    <row r="623" spans="32:36" ht="16" x14ac:dyDescent="0.2">
      <c r="AF623" s="20"/>
      <c r="AG623" s="20"/>
      <c r="AH623" s="20"/>
      <c r="AI623" s="20"/>
      <c r="AJ623" s="20"/>
    </row>
    <row r="624" spans="32:36" ht="16" x14ac:dyDescent="0.2">
      <c r="AF624" s="20"/>
      <c r="AG624" s="20"/>
      <c r="AH624" s="20"/>
      <c r="AI624" s="20"/>
      <c r="AJ624" s="20"/>
    </row>
    <row r="625" spans="32:36" ht="16" x14ac:dyDescent="0.2">
      <c r="AF625" s="20"/>
      <c r="AG625" s="20"/>
      <c r="AH625" s="20"/>
      <c r="AI625" s="20"/>
      <c r="AJ625" s="20"/>
    </row>
    <row r="626" spans="32:36" ht="16" x14ac:dyDescent="0.2">
      <c r="AF626" s="20"/>
      <c r="AG626" s="20"/>
      <c r="AH626" s="20"/>
      <c r="AI626" s="20"/>
      <c r="AJ626" s="20"/>
    </row>
    <row r="627" spans="32:36" ht="16" x14ac:dyDescent="0.2">
      <c r="AF627" s="20"/>
      <c r="AG627" s="20"/>
      <c r="AH627" s="20"/>
      <c r="AI627" s="20"/>
      <c r="AJ627" s="20"/>
    </row>
    <row r="628" spans="32:36" ht="16" x14ac:dyDescent="0.2">
      <c r="AF628" s="20"/>
      <c r="AG628" s="20"/>
      <c r="AH628" s="20"/>
      <c r="AI628" s="20"/>
      <c r="AJ628" s="20"/>
    </row>
    <row r="629" spans="32:36" ht="16" x14ac:dyDescent="0.2">
      <c r="AF629" s="20"/>
      <c r="AG629" s="20"/>
      <c r="AH629" s="20"/>
      <c r="AI629" s="20"/>
      <c r="AJ629" s="20"/>
    </row>
    <row r="630" spans="32:36" ht="16" x14ac:dyDescent="0.2">
      <c r="AF630" s="20"/>
      <c r="AG630" s="20"/>
      <c r="AH630" s="20"/>
      <c r="AI630" s="20"/>
      <c r="AJ630" s="20"/>
    </row>
    <row r="631" spans="32:36" ht="16" x14ac:dyDescent="0.2">
      <c r="AF631" s="20"/>
      <c r="AG631" s="20"/>
      <c r="AH631" s="20"/>
      <c r="AI631" s="20"/>
      <c r="AJ631" s="20"/>
    </row>
    <row r="632" spans="32:36" ht="16" x14ac:dyDescent="0.2">
      <c r="AF632" s="20"/>
      <c r="AG632" s="20"/>
      <c r="AH632" s="20"/>
      <c r="AI632" s="20"/>
      <c r="AJ632" s="20"/>
    </row>
    <row r="633" spans="32:36" ht="16" x14ac:dyDescent="0.2">
      <c r="AF633" s="20"/>
      <c r="AG633" s="20"/>
      <c r="AH633" s="20"/>
      <c r="AI633" s="20"/>
      <c r="AJ633" s="20"/>
    </row>
    <row r="634" spans="32:36" ht="16" x14ac:dyDescent="0.2">
      <c r="AF634" s="20"/>
      <c r="AG634" s="20"/>
      <c r="AH634" s="20"/>
      <c r="AI634" s="20"/>
      <c r="AJ634" s="20"/>
    </row>
    <row r="635" spans="32:36" ht="16" x14ac:dyDescent="0.2">
      <c r="AF635" s="20"/>
      <c r="AG635" s="20"/>
      <c r="AH635" s="20"/>
      <c r="AI635" s="20"/>
      <c r="AJ635" s="20"/>
    </row>
    <row r="636" spans="32:36" ht="16" x14ac:dyDescent="0.2">
      <c r="AF636" s="20"/>
      <c r="AG636" s="20"/>
      <c r="AH636" s="20"/>
      <c r="AI636" s="20"/>
      <c r="AJ636" s="20"/>
    </row>
    <row r="637" spans="32:36" ht="16" x14ac:dyDescent="0.2">
      <c r="AF637" s="20"/>
      <c r="AG637" s="20"/>
      <c r="AH637" s="20"/>
      <c r="AI637" s="20"/>
      <c r="AJ637" s="20"/>
    </row>
    <row r="638" spans="32:36" ht="16" x14ac:dyDescent="0.2">
      <c r="AF638" s="20"/>
      <c r="AG638" s="20"/>
      <c r="AH638" s="20"/>
      <c r="AI638" s="20"/>
      <c r="AJ638" s="20"/>
    </row>
    <row r="639" spans="32:36" ht="16" x14ac:dyDescent="0.2">
      <c r="AF639" s="20"/>
      <c r="AG639" s="20"/>
      <c r="AH639" s="20"/>
      <c r="AI639" s="20"/>
      <c r="AJ639" s="20"/>
    </row>
    <row r="640" spans="32:36" ht="16" x14ac:dyDescent="0.2">
      <c r="AF640" s="20"/>
      <c r="AG640" s="20"/>
      <c r="AH640" s="20"/>
      <c r="AI640" s="20"/>
      <c r="AJ640" s="20"/>
    </row>
    <row r="641" spans="32:36" ht="16" x14ac:dyDescent="0.2">
      <c r="AF641" s="20"/>
      <c r="AG641" s="20"/>
      <c r="AH641" s="20"/>
      <c r="AI641" s="20"/>
      <c r="AJ641" s="20"/>
    </row>
    <row r="642" spans="32:36" ht="16" x14ac:dyDescent="0.2">
      <c r="AF642" s="20"/>
      <c r="AG642" s="20"/>
      <c r="AI642" s="20"/>
      <c r="AJ642" s="20"/>
    </row>
    <row r="643" spans="32:36" ht="16" x14ac:dyDescent="0.2">
      <c r="AF643" s="20"/>
      <c r="AG643" s="20"/>
    </row>
    <row r="644" spans="32:36" ht="16" x14ac:dyDescent="0.2">
      <c r="AF644" s="20"/>
      <c r="AG644" s="20"/>
    </row>
    <row r="645" spans="32:36" ht="16" x14ac:dyDescent="0.2">
      <c r="AF645" s="20"/>
      <c r="AG645" s="20"/>
    </row>
    <row r="646" spans="32:36" ht="16" x14ac:dyDescent="0.2">
      <c r="AF646" s="20"/>
      <c r="AG646" s="20"/>
    </row>
    <row r="647" spans="32:36" ht="16" x14ac:dyDescent="0.2">
      <c r="AF647" s="20"/>
      <c r="AG647" s="20"/>
    </row>
    <row r="648" spans="32:36" ht="16" x14ac:dyDescent="0.2">
      <c r="AF648" s="20"/>
      <c r="AG648" s="20"/>
    </row>
    <row r="649" spans="32:36" ht="16" x14ac:dyDescent="0.2">
      <c r="AF649" s="20"/>
      <c r="AG649" s="20"/>
    </row>
    <row r="650" spans="32:36" ht="16" x14ac:dyDescent="0.2">
      <c r="AF650" s="20"/>
      <c r="AG650" s="20"/>
    </row>
    <row r="651" spans="32:36" ht="16" x14ac:dyDescent="0.2">
      <c r="AF651" s="20"/>
      <c r="AG651" s="20"/>
    </row>
    <row r="652" spans="32:36" ht="16" x14ac:dyDescent="0.2">
      <c r="AF652" s="20"/>
      <c r="AG652" s="20"/>
    </row>
    <row r="653" spans="32:36" ht="16" x14ac:dyDescent="0.2">
      <c r="AF653" s="20"/>
      <c r="AG653" s="20"/>
    </row>
    <row r="654" spans="32:36" ht="16" x14ac:dyDescent="0.2">
      <c r="AF654" s="20"/>
      <c r="AG654" s="20"/>
    </row>
    <row r="655" spans="32:36" ht="16" x14ac:dyDescent="0.2">
      <c r="AF655" s="20"/>
      <c r="AG655" s="20"/>
    </row>
    <row r="656" spans="32:36" ht="16" x14ac:dyDescent="0.2">
      <c r="AF656" s="20"/>
      <c r="AG656" s="20"/>
    </row>
    <row r="657" spans="32:33" ht="16" x14ac:dyDescent="0.2">
      <c r="AF657" s="20"/>
      <c r="AG657" s="20"/>
    </row>
    <row r="658" spans="32:33" ht="16" x14ac:dyDescent="0.2">
      <c r="AF658" s="20"/>
      <c r="AG658" s="20"/>
    </row>
    <row r="659" spans="32:33" ht="16" x14ac:dyDescent="0.2">
      <c r="AF659" s="20"/>
      <c r="AG659" s="20"/>
    </row>
    <row r="660" spans="32:33" ht="16" x14ac:dyDescent="0.2">
      <c r="AF660" s="20"/>
      <c r="AG660" s="20"/>
    </row>
    <row r="661" spans="32:33" ht="16" x14ac:dyDescent="0.2">
      <c r="AF661" s="20"/>
      <c r="AG661" s="20"/>
    </row>
    <row r="662" spans="32:33" ht="16" x14ac:dyDescent="0.2">
      <c r="AF662" s="20"/>
      <c r="AG662" s="20"/>
    </row>
    <row r="663" spans="32:33" ht="16" x14ac:dyDescent="0.2">
      <c r="AF663" s="20"/>
      <c r="AG663" s="20"/>
    </row>
    <row r="664" spans="32:33" ht="16" x14ac:dyDescent="0.2">
      <c r="AF664" s="20"/>
      <c r="AG664" s="20"/>
    </row>
    <row r="665" spans="32:33" ht="16" x14ac:dyDescent="0.2">
      <c r="AF665" s="20"/>
      <c r="AG665" s="20"/>
    </row>
    <row r="666" spans="32:33" ht="16" x14ac:dyDescent="0.2">
      <c r="AF666" s="20"/>
      <c r="AG666" s="20"/>
    </row>
    <row r="667" spans="32:33" ht="16" x14ac:dyDescent="0.2">
      <c r="AF667" s="20"/>
      <c r="AG667" s="20"/>
    </row>
    <row r="668" spans="32:33" ht="16" x14ac:dyDescent="0.2">
      <c r="AF668" s="20"/>
      <c r="AG668" s="20"/>
    </row>
    <row r="669" spans="32:33" ht="16" x14ac:dyDescent="0.2">
      <c r="AF669" s="20"/>
      <c r="AG669" s="20"/>
    </row>
    <row r="670" spans="32:33" ht="16" x14ac:dyDescent="0.2">
      <c r="AF670" s="20"/>
      <c r="AG670" s="20"/>
    </row>
    <row r="671" spans="32:33" ht="16" x14ac:dyDescent="0.2">
      <c r="AF671" s="20"/>
      <c r="AG671" s="20"/>
    </row>
    <row r="672" spans="32:33" ht="16" x14ac:dyDescent="0.2">
      <c r="AF672" s="20"/>
      <c r="AG672" s="20"/>
    </row>
    <row r="673" spans="32:33" ht="16" x14ac:dyDescent="0.2">
      <c r="AF673" s="20"/>
      <c r="AG673" s="20"/>
    </row>
    <row r="674" spans="32:33" ht="16" x14ac:dyDescent="0.2">
      <c r="AF674" s="20"/>
      <c r="AG674" s="20"/>
    </row>
    <row r="675" spans="32:33" ht="16" x14ac:dyDescent="0.2">
      <c r="AF675" s="20"/>
      <c r="AG675" s="20"/>
    </row>
    <row r="676" spans="32:33" ht="16" x14ac:dyDescent="0.2">
      <c r="AF676" s="20"/>
      <c r="AG676" s="20"/>
    </row>
    <row r="677" spans="32:33" ht="16" x14ac:dyDescent="0.2">
      <c r="AF677" s="20"/>
      <c r="AG677" s="20"/>
    </row>
    <row r="678" spans="32:33" ht="16" x14ac:dyDescent="0.2">
      <c r="AF678" s="20"/>
      <c r="AG678" s="20"/>
    </row>
    <row r="679" spans="32:33" ht="16" x14ac:dyDescent="0.2">
      <c r="AF679" s="20"/>
      <c r="AG679" s="20"/>
    </row>
    <row r="680" spans="32:33" ht="16" x14ac:dyDescent="0.2">
      <c r="AF680" s="20"/>
      <c r="AG680" s="20"/>
    </row>
    <row r="681" spans="32:33" ht="16" x14ac:dyDescent="0.2">
      <c r="AF681" s="20"/>
      <c r="AG681" s="20"/>
    </row>
    <row r="682" spans="32:33" ht="16" x14ac:dyDescent="0.2">
      <c r="AF682" s="20"/>
      <c r="AG682" s="20"/>
    </row>
    <row r="683" spans="32:33" ht="16" x14ac:dyDescent="0.2">
      <c r="AF683" s="20"/>
      <c r="AG683" s="20"/>
    </row>
    <row r="684" spans="32:33" ht="16" x14ac:dyDescent="0.2">
      <c r="AF684" s="20"/>
      <c r="AG684" s="20"/>
    </row>
    <row r="685" spans="32:33" ht="16" x14ac:dyDescent="0.2">
      <c r="AF685" s="20"/>
      <c r="AG685" s="20"/>
    </row>
    <row r="686" spans="32:33" ht="16" x14ac:dyDescent="0.2">
      <c r="AF686" s="20"/>
      <c r="AG686" s="20"/>
    </row>
    <row r="687" spans="32:33" ht="16" x14ac:dyDescent="0.2">
      <c r="AF687" s="20"/>
      <c r="AG687" s="20"/>
    </row>
    <row r="688" spans="32:33" ht="16" x14ac:dyDescent="0.2">
      <c r="AF688" s="20"/>
      <c r="AG688" s="20"/>
    </row>
    <row r="689" spans="32:33" ht="16" x14ac:dyDescent="0.2">
      <c r="AF689" s="20"/>
      <c r="AG689" s="20"/>
    </row>
  </sheetData>
  <autoFilter ref="A1:J1" xr:uid="{39469B58-8E94-4828-B241-A34476E1AE15}"/>
  <mergeCells count="16">
    <mergeCell ref="B74:H74"/>
    <mergeCell ref="B80:H80"/>
    <mergeCell ref="B86:H86"/>
    <mergeCell ref="B92:H92"/>
    <mergeCell ref="B38:H38"/>
    <mergeCell ref="B44:H44"/>
    <mergeCell ref="B50:H50"/>
    <mergeCell ref="B56:H56"/>
    <mergeCell ref="B62:H62"/>
    <mergeCell ref="B68:H68"/>
    <mergeCell ref="B2:H2"/>
    <mergeCell ref="B8:H8"/>
    <mergeCell ref="B14:H14"/>
    <mergeCell ref="B20:H20"/>
    <mergeCell ref="B26:H26"/>
    <mergeCell ref="B32:H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57DB-612E-4FB1-B582-A56109E92371}">
  <sheetPr codeName="Hoja3"/>
  <dimension ref="A1:BS216"/>
  <sheetViews>
    <sheetView topLeftCell="A84" zoomScale="90" zoomScaleNormal="90" workbookViewId="0">
      <selection activeCell="L145" sqref="L145"/>
    </sheetView>
  </sheetViews>
  <sheetFormatPr baseColWidth="10" defaultRowHeight="15" x14ac:dyDescent="0.2"/>
  <cols>
    <col min="1" max="1" width="12.83203125" bestFit="1" customWidth="1"/>
    <col min="2" max="2" width="18.33203125" style="1" customWidth="1"/>
    <col min="3" max="3" width="18.1640625" style="1" customWidth="1"/>
    <col min="4" max="4" width="16.83203125" style="1" customWidth="1"/>
    <col min="5" max="5" width="18.6640625" style="1" customWidth="1"/>
    <col min="6" max="6" width="18.33203125" style="1" customWidth="1"/>
    <col min="7" max="7" width="17.5" style="1" customWidth="1"/>
    <col min="8" max="8" width="19.5" style="1" customWidth="1"/>
    <col min="9" max="9" width="18.83203125" style="1" customWidth="1"/>
    <col min="10" max="10" width="17.6640625" style="1" customWidth="1"/>
    <col min="11" max="11" width="17.6640625" customWidth="1"/>
    <col min="12" max="12" width="10.5" customWidth="1"/>
    <col min="13" max="13" width="12.6640625" customWidth="1"/>
    <col min="14" max="14" width="10.5" style="25" customWidth="1"/>
    <col min="24" max="25" width="11.6640625" bestFit="1" customWidth="1"/>
    <col min="26" max="26" width="12.6640625" bestFit="1" customWidth="1"/>
    <col min="27" max="27" width="11.6640625" bestFit="1" customWidth="1"/>
    <col min="30" max="31" width="11.6640625" bestFit="1" customWidth="1"/>
    <col min="32" max="32" width="12.6640625" bestFit="1" customWidth="1"/>
    <col min="39" max="39" width="18.33203125" customWidth="1"/>
    <col min="45" max="45" width="18.83203125" customWidth="1"/>
    <col min="51" max="51" width="17.83203125" bestFit="1" customWidth="1"/>
    <col min="57" max="57" width="17.5" bestFit="1" customWidth="1"/>
    <col min="63" max="63" width="17.33203125" bestFit="1" customWidth="1"/>
    <col min="69" max="69" width="17.5" bestFit="1" customWidth="1"/>
  </cols>
  <sheetData>
    <row r="1" spans="1:71" x14ac:dyDescent="0.2">
      <c r="A1" s="32" t="s">
        <v>70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3" t="s">
        <v>36</v>
      </c>
      <c r="L1" s="32"/>
      <c r="M1" s="32" t="s">
        <v>161</v>
      </c>
      <c r="N1" s="25" t="s">
        <v>162</v>
      </c>
      <c r="Q1" s="36" t="s">
        <v>73</v>
      </c>
      <c r="R1" s="36" t="s">
        <v>180</v>
      </c>
      <c r="S1" s="36" t="s">
        <v>181</v>
      </c>
      <c r="T1" s="36" t="s">
        <v>182</v>
      </c>
      <c r="U1" s="36" t="s">
        <v>36</v>
      </c>
      <c r="W1" s="36" t="s">
        <v>72</v>
      </c>
      <c r="X1" s="36" t="s">
        <v>180</v>
      </c>
      <c r="Y1" s="36" t="s">
        <v>181</v>
      </c>
      <c r="Z1" s="36" t="s">
        <v>182</v>
      </c>
      <c r="AA1" s="36" t="s">
        <v>36</v>
      </c>
      <c r="AC1" s="36" t="s">
        <v>71</v>
      </c>
      <c r="AD1" s="36" t="s">
        <v>180</v>
      </c>
      <c r="AE1" s="36" t="s">
        <v>181</v>
      </c>
      <c r="AF1" s="36" t="s">
        <v>182</v>
      </c>
      <c r="AG1" s="36" t="s">
        <v>36</v>
      </c>
      <c r="AI1" s="36" t="s">
        <v>108</v>
      </c>
      <c r="AJ1" s="36" t="s">
        <v>180</v>
      </c>
      <c r="AK1" s="36" t="s">
        <v>181</v>
      </c>
      <c r="AL1" s="36" t="s">
        <v>182</v>
      </c>
      <c r="AM1" s="36" t="s">
        <v>36</v>
      </c>
      <c r="AO1" s="36" t="s">
        <v>146</v>
      </c>
      <c r="AP1" s="36" t="s">
        <v>180</v>
      </c>
      <c r="AQ1" s="36" t="s">
        <v>181</v>
      </c>
      <c r="AR1" s="36" t="s">
        <v>182</v>
      </c>
      <c r="AS1" s="36" t="s">
        <v>36</v>
      </c>
      <c r="AU1" s="36" t="s">
        <v>147</v>
      </c>
      <c r="AV1" s="36" t="s">
        <v>180</v>
      </c>
      <c r="AW1" s="36" t="s">
        <v>181</v>
      </c>
      <c r="AX1" s="36" t="s">
        <v>182</v>
      </c>
      <c r="AY1" s="36" t="s">
        <v>36</v>
      </c>
      <c r="BA1" s="36" t="s">
        <v>148</v>
      </c>
      <c r="BB1" s="36" t="s">
        <v>180</v>
      </c>
      <c r="BC1" s="36" t="s">
        <v>181</v>
      </c>
      <c r="BD1" s="36" t="s">
        <v>182</v>
      </c>
      <c r="BE1" s="36" t="s">
        <v>36</v>
      </c>
      <c r="BG1" s="36" t="s">
        <v>149</v>
      </c>
      <c r="BH1" s="36" t="s">
        <v>180</v>
      </c>
      <c r="BI1" s="36" t="s">
        <v>181</v>
      </c>
      <c r="BJ1" s="36" t="s">
        <v>182</v>
      </c>
      <c r="BK1" s="36" t="s">
        <v>36</v>
      </c>
      <c r="BM1" s="36" t="s">
        <v>159</v>
      </c>
      <c r="BN1" s="36" t="s">
        <v>180</v>
      </c>
      <c r="BO1" s="36" t="s">
        <v>181</v>
      </c>
      <c r="BP1" s="36" t="s">
        <v>182</v>
      </c>
      <c r="BQ1" s="36" t="s">
        <v>36</v>
      </c>
    </row>
    <row r="2" spans="1:71" ht="16" x14ac:dyDescent="0.2">
      <c r="A2" s="21" t="s">
        <v>6</v>
      </c>
      <c r="B2" s="89" t="s">
        <v>21</v>
      </c>
      <c r="C2" s="89"/>
      <c r="D2" s="89"/>
      <c r="E2" s="89"/>
      <c r="F2" s="89"/>
      <c r="G2" s="89"/>
      <c r="H2" s="89"/>
      <c r="I2" s="89"/>
      <c r="J2" s="89"/>
      <c r="L2" t="s">
        <v>22</v>
      </c>
      <c r="Q2" t="s">
        <v>6</v>
      </c>
      <c r="R2" s="86" t="s">
        <v>21</v>
      </c>
      <c r="S2" s="86"/>
      <c r="T2" s="86"/>
      <c r="U2" s="86"/>
      <c r="W2" t="s">
        <v>6</v>
      </c>
      <c r="X2" s="86" t="s">
        <v>21</v>
      </c>
      <c r="Y2" s="86"/>
      <c r="Z2" s="86"/>
      <c r="AA2" s="86"/>
      <c r="AC2" t="s">
        <v>6</v>
      </c>
      <c r="AD2" s="86" t="s">
        <v>21</v>
      </c>
      <c r="AE2" s="86"/>
      <c r="AF2" s="86"/>
      <c r="AG2" s="86"/>
      <c r="AI2" s="20" t="s">
        <v>6</v>
      </c>
      <c r="AJ2" s="86" t="s">
        <v>21</v>
      </c>
      <c r="AK2" s="86"/>
      <c r="AL2" s="86"/>
      <c r="AM2" s="86"/>
      <c r="AO2" s="20" t="s">
        <v>6</v>
      </c>
      <c r="AP2" s="86" t="s">
        <v>21</v>
      </c>
      <c r="AQ2" s="86"/>
      <c r="AR2" s="86"/>
      <c r="AS2" s="86"/>
      <c r="AT2" s="18"/>
      <c r="AU2" s="20" t="s">
        <v>6</v>
      </c>
      <c r="AV2" s="86" t="s">
        <v>21</v>
      </c>
      <c r="AW2" s="86"/>
      <c r="AX2" s="86"/>
      <c r="AY2" s="86"/>
      <c r="AZ2" s="18"/>
      <c r="BA2" s="20" t="s">
        <v>6</v>
      </c>
      <c r="BB2" s="86" t="s">
        <v>21</v>
      </c>
      <c r="BC2" s="86"/>
      <c r="BD2" s="86"/>
      <c r="BE2" s="86"/>
      <c r="BF2" s="18"/>
      <c r="BG2" s="20" t="s">
        <v>6</v>
      </c>
      <c r="BH2" s="86" t="s">
        <v>21</v>
      </c>
      <c r="BI2" s="86"/>
      <c r="BJ2" s="86"/>
      <c r="BK2" s="86"/>
      <c r="BM2" s="20" t="s">
        <v>6</v>
      </c>
      <c r="BN2" s="86" t="s">
        <v>21</v>
      </c>
      <c r="BO2" s="86"/>
      <c r="BP2" s="86"/>
      <c r="BQ2" s="86"/>
      <c r="BR2" s="18"/>
      <c r="BS2" s="18"/>
    </row>
    <row r="3" spans="1:71" ht="16" x14ac:dyDescent="0.2">
      <c r="A3" t="s">
        <v>4</v>
      </c>
      <c r="B3" s="18">
        <f>+U3</f>
        <v>0.19966666666666666</v>
      </c>
      <c r="C3" s="18">
        <f>AA3</f>
        <v>0.20299999999999999</v>
      </c>
      <c r="D3" s="18">
        <f>AG3</f>
        <v>0.19466666666666668</v>
      </c>
      <c r="E3" s="18">
        <f>AM3</f>
        <v>0.19366666666666665</v>
      </c>
      <c r="F3" s="18">
        <f>AS3</f>
        <v>8.7666666666666671E-2</v>
      </c>
      <c r="G3" s="18">
        <f>AY3</f>
        <v>0.19466666666666665</v>
      </c>
      <c r="H3" s="18">
        <f>+BE3</f>
        <v>0.20833333333333334</v>
      </c>
      <c r="I3" s="18">
        <f>+BK3</f>
        <v>0.18899999999999997</v>
      </c>
      <c r="J3" s="18">
        <f>BQ3</f>
        <v>0.20566666666666666</v>
      </c>
      <c r="K3" s="35">
        <f>ROUND(AVERAGE(B3:J3),4)</f>
        <v>0.18629999999999999</v>
      </c>
      <c r="L3" t="str">
        <f t="shared" ref="L3:L34" si="0">_xlfn.CONCAT($L$2,K3," ")</f>
        <v xml:space="preserve">&amp; 0,1863 </v>
      </c>
      <c r="M3">
        <f>ROUND(K3/ARIMA!I3,4)</f>
        <v>0.18160000000000001</v>
      </c>
      <c r="N3" s="26">
        <f>ROUND(((K7-ARIMA!I7)/ARIMA!I7)*100,4)</f>
        <v>-4.4699999999999997E-2</v>
      </c>
      <c r="O3" s="1">
        <v>0.17697390375759209</v>
      </c>
      <c r="Q3" t="s">
        <v>4</v>
      </c>
      <c r="R3" s="18">
        <v>0.155</v>
      </c>
      <c r="S3" s="18">
        <v>0.151</v>
      </c>
      <c r="T3" s="18">
        <v>0.29299999999999998</v>
      </c>
      <c r="U3" s="18">
        <f>AVERAGE(R3:T3)</f>
        <v>0.19966666666666666</v>
      </c>
      <c r="W3" t="s">
        <v>4</v>
      </c>
      <c r="X3" s="18">
        <v>0.16300000000000001</v>
      </c>
      <c r="Y3" s="18">
        <v>0.151</v>
      </c>
      <c r="Z3" s="18">
        <v>0.29499999999999998</v>
      </c>
      <c r="AA3" s="18">
        <f>AVERAGE(X3:Z3)</f>
        <v>0.20299999999999999</v>
      </c>
      <c r="AC3" t="s">
        <v>4</v>
      </c>
      <c r="AD3" s="18">
        <v>0.128</v>
      </c>
      <c r="AE3" s="18">
        <v>0.152</v>
      </c>
      <c r="AF3" s="18">
        <v>0.30399999999999999</v>
      </c>
      <c r="AG3" s="18">
        <f>AVERAGE(AD3:AF3)</f>
        <v>0.19466666666666668</v>
      </c>
      <c r="AH3" s="18"/>
      <c r="AI3" s="20" t="s">
        <v>4</v>
      </c>
      <c r="AJ3" s="20">
        <v>0.13900000000000001</v>
      </c>
      <c r="AK3" s="20">
        <v>0.14899999999999999</v>
      </c>
      <c r="AL3" s="20">
        <v>0.29299999999999998</v>
      </c>
      <c r="AM3" s="18">
        <f>AVERAGE(AJ3:AL3)</f>
        <v>0.19366666666666665</v>
      </c>
      <c r="AN3" s="18"/>
      <c r="AO3" s="20" t="s">
        <v>4</v>
      </c>
      <c r="AP3" s="20">
        <v>0.122</v>
      </c>
      <c r="AQ3" s="20">
        <v>7.0999999999999994E-2</v>
      </c>
      <c r="AR3" s="20">
        <v>7.0000000000000007E-2</v>
      </c>
      <c r="AS3" s="18">
        <f t="shared" ref="AS3:AS35" si="1">AVERAGE(AP3:AR3)</f>
        <v>8.7666666666666671E-2</v>
      </c>
      <c r="AT3" s="18"/>
      <c r="AU3" s="20" t="s">
        <v>4</v>
      </c>
      <c r="AV3" s="20">
        <v>0.15</v>
      </c>
      <c r="AW3" s="20">
        <v>0.15</v>
      </c>
      <c r="AX3" s="20">
        <v>0.28399999999999997</v>
      </c>
      <c r="AY3" s="18">
        <f t="shared" ref="AY3:AY65" si="2">AVERAGE(AV3:AX3)</f>
        <v>0.19466666666666665</v>
      </c>
      <c r="AZ3" s="18"/>
      <c r="BA3" s="20" t="s">
        <v>4</v>
      </c>
      <c r="BB3" s="20">
        <v>0.16500000000000001</v>
      </c>
      <c r="BC3" s="20">
        <v>0.152</v>
      </c>
      <c r="BD3" s="20">
        <v>0.308</v>
      </c>
      <c r="BE3" s="18">
        <f t="shared" ref="BE3:BE33" si="3">AVERAGE(BB3:BD3)</f>
        <v>0.20833333333333334</v>
      </c>
      <c r="BF3" s="18"/>
      <c r="BG3" s="20" t="s">
        <v>4</v>
      </c>
      <c r="BH3" s="20">
        <v>0.11700000000000001</v>
      </c>
      <c r="BI3" s="20">
        <v>0.151</v>
      </c>
      <c r="BJ3" s="20">
        <v>0.29899999999999999</v>
      </c>
      <c r="BK3" s="18">
        <f t="shared" ref="BK3:BK25" si="4">AVERAGE(BH3:BJ3)</f>
        <v>0.18899999999999997</v>
      </c>
      <c r="BM3" s="20" t="s">
        <v>4</v>
      </c>
      <c r="BN3" s="20">
        <v>0.159</v>
      </c>
      <c r="BO3" s="20">
        <v>0.14599999999999999</v>
      </c>
      <c r="BP3" s="20">
        <v>0.312</v>
      </c>
      <c r="BQ3" s="18">
        <f t="shared" ref="BQ3:BQ25" si="5">AVERAGE(BN3:BP3)</f>
        <v>0.20566666666666666</v>
      </c>
      <c r="BR3" s="18"/>
      <c r="BS3" s="18"/>
    </row>
    <row r="4" spans="1:71" ht="16" x14ac:dyDescent="0.2">
      <c r="A4" t="s">
        <v>3</v>
      </c>
      <c r="B4" s="18">
        <f t="shared" ref="B4:B7" si="6">+U4</f>
        <v>0.159333338340123</v>
      </c>
      <c r="C4" s="18">
        <f t="shared" ref="C4:C7" si="7">AA4</f>
        <v>0.16199999550978297</v>
      </c>
      <c r="D4" s="18">
        <f t="shared" ref="D4:D7" si="8">AG4</f>
        <v>0.15533333271741825</v>
      </c>
      <c r="E4" s="18">
        <f t="shared" ref="E4:E6" si="9">AM4</f>
        <v>0.15466666666666667</v>
      </c>
      <c r="F4" s="18">
        <f t="shared" ref="F4:F6" si="10">AS4</f>
        <v>4.7999999999999994E-2</v>
      </c>
      <c r="G4" s="18">
        <f t="shared" ref="G4:G67" si="11">AY4</f>
        <v>0.15433333666666668</v>
      </c>
      <c r="H4" s="18">
        <f t="shared" ref="H4:H67" si="12">+BE4</f>
        <v>0.16733333333333333</v>
      </c>
      <c r="I4" s="18">
        <f t="shared" ref="I4:I67" si="13">+BK4</f>
        <v>0.15099999666666666</v>
      </c>
      <c r="J4" s="18">
        <f t="shared" ref="J4:J67" si="14">BQ4</f>
        <v>0.16599999666666668</v>
      </c>
      <c r="K4" s="35">
        <f>ROUND(AVERAGE(B4:J4),4)</f>
        <v>0.1464</v>
      </c>
      <c r="L4" t="str">
        <f t="shared" si="0"/>
        <v xml:space="preserve">&amp; 0,1464 </v>
      </c>
      <c r="O4">
        <v>8.7796711354522217E-2</v>
      </c>
      <c r="Q4" t="s">
        <v>3</v>
      </c>
      <c r="R4" s="18">
        <v>0.111000001430511</v>
      </c>
      <c r="S4" s="18">
        <v>0.104000002145767</v>
      </c>
      <c r="T4" s="18">
        <v>0.26300001144409102</v>
      </c>
      <c r="U4" s="18">
        <f t="shared" ref="U4:U67" si="15">AVERAGE(R4:T4)</f>
        <v>0.159333338340123</v>
      </c>
      <c r="W4" t="s">
        <v>3</v>
      </c>
      <c r="X4" s="18">
        <v>0.116999998688697</v>
      </c>
      <c r="Y4" s="18">
        <v>0.104000002145767</v>
      </c>
      <c r="Z4" s="18">
        <v>0.26499998569488498</v>
      </c>
      <c r="AA4" s="18">
        <f t="shared" ref="AA4:AA67" si="16">AVERAGE(X4:Z4)</f>
        <v>0.16199999550978297</v>
      </c>
      <c r="AC4" t="s">
        <v>3</v>
      </c>
      <c r="AD4" s="18">
        <v>8.79999995231628E-2</v>
      </c>
      <c r="AE4" s="18">
        <v>0.104999996721744</v>
      </c>
      <c r="AF4" s="18">
        <v>0.27300000190734802</v>
      </c>
      <c r="AG4" s="18">
        <f t="shared" ref="AG4:AG67" si="17">AVERAGE(AD4:AF4)</f>
        <v>0.15533333271741825</v>
      </c>
      <c r="AH4" s="18"/>
      <c r="AI4" s="20" t="s">
        <v>3</v>
      </c>
      <c r="AJ4" s="20">
        <v>9.8000000000000004E-2</v>
      </c>
      <c r="AK4" s="20">
        <v>0.10199999999999999</v>
      </c>
      <c r="AL4" s="20">
        <v>0.26400000000000001</v>
      </c>
      <c r="AM4" s="18">
        <f t="shared" ref="AM4:AM67" si="18">AVERAGE(AJ4:AL4)</f>
        <v>0.15466666666666667</v>
      </c>
      <c r="AN4" s="18"/>
      <c r="AO4" s="20" t="s">
        <v>3</v>
      </c>
      <c r="AP4" s="20">
        <v>7.3999999999999996E-2</v>
      </c>
      <c r="AQ4" s="20">
        <v>1.7999999999999999E-2</v>
      </c>
      <c r="AR4" s="20">
        <v>5.1999999999999998E-2</v>
      </c>
      <c r="AS4" s="18">
        <f t="shared" si="1"/>
        <v>4.7999999999999994E-2</v>
      </c>
      <c r="AT4" s="18"/>
      <c r="AU4" s="20" t="s">
        <v>3</v>
      </c>
      <c r="AV4" s="20">
        <v>0.106</v>
      </c>
      <c r="AW4" s="20">
        <v>0.10299999999999999</v>
      </c>
      <c r="AX4" s="20">
        <v>0.25400001</v>
      </c>
      <c r="AY4" s="18">
        <f t="shared" si="2"/>
        <v>0.15433333666666668</v>
      </c>
      <c r="AZ4" s="18"/>
      <c r="BA4" s="20" t="s">
        <v>3</v>
      </c>
      <c r="BB4" s="20">
        <v>0.11899999999999999</v>
      </c>
      <c r="BC4" s="20">
        <v>0.105</v>
      </c>
      <c r="BD4" s="20">
        <v>0.27800000000000002</v>
      </c>
      <c r="BE4" s="18">
        <f t="shared" si="3"/>
        <v>0.16733333333333333</v>
      </c>
      <c r="BF4" s="18"/>
      <c r="BG4" s="20" t="s">
        <v>3</v>
      </c>
      <c r="BH4" s="20">
        <v>0.08</v>
      </c>
      <c r="BI4" s="20">
        <v>0.104</v>
      </c>
      <c r="BJ4" s="20">
        <v>0.26899999000000002</v>
      </c>
      <c r="BK4" s="18">
        <f t="shared" si="4"/>
        <v>0.15099999666666666</v>
      </c>
      <c r="BM4" s="20" t="s">
        <v>3</v>
      </c>
      <c r="BN4" s="20">
        <v>0.114</v>
      </c>
      <c r="BO4" s="20">
        <v>0.10100000000000001</v>
      </c>
      <c r="BP4" s="20">
        <v>0.28299998999999998</v>
      </c>
      <c r="BQ4" s="18">
        <f t="shared" si="5"/>
        <v>0.16599999666666668</v>
      </c>
      <c r="BR4" s="18"/>
      <c r="BS4" s="18"/>
    </row>
    <row r="5" spans="1:71" ht="16" x14ac:dyDescent="0.2">
      <c r="A5" t="s">
        <v>2</v>
      </c>
      <c r="B5" s="18">
        <f t="shared" si="6"/>
        <v>4.5030000209808305</v>
      </c>
      <c r="C5" s="18">
        <f t="shared" si="7"/>
        <v>4.5889999866485569</v>
      </c>
      <c r="D5" s="18">
        <f t="shared" si="8"/>
        <v>4.4016667207082101</v>
      </c>
      <c r="E5" s="18">
        <f t="shared" si="9"/>
        <v>4.379333336666666</v>
      </c>
      <c r="F5" s="18">
        <f t="shared" si="10"/>
        <v>1.30366666</v>
      </c>
      <c r="G5" s="18">
        <f t="shared" si="11"/>
        <v>4.3693332666666667</v>
      </c>
      <c r="H5" s="18">
        <f t="shared" si="12"/>
        <v>4.7469998999999996</v>
      </c>
      <c r="I5" s="18">
        <f t="shared" si="13"/>
        <v>4.2826666833333329</v>
      </c>
      <c r="J5" s="18">
        <f t="shared" si="14"/>
        <v>4.7113332733333335</v>
      </c>
      <c r="K5" s="35">
        <f>ROUND(AVERAGE(B5:J5),4)</f>
        <v>4.1429999999999998</v>
      </c>
      <c r="L5" t="str">
        <f t="shared" si="0"/>
        <v xml:space="preserve">&amp; 4,143 </v>
      </c>
      <c r="O5">
        <v>-7.5123354744267845E-2</v>
      </c>
      <c r="Q5" t="s">
        <v>2</v>
      </c>
      <c r="R5" s="18">
        <v>3.0290000438690101</v>
      </c>
      <c r="S5" s="18">
        <v>2.7439999580383301</v>
      </c>
      <c r="T5" s="18">
        <v>7.73600006103515</v>
      </c>
      <c r="U5" s="18">
        <f t="shared" si="15"/>
        <v>4.5030000209808305</v>
      </c>
      <c r="W5" t="s">
        <v>2</v>
      </c>
      <c r="X5" s="18">
        <v>3.2030000686645499</v>
      </c>
      <c r="Y5" s="18">
        <v>2.7530000209808301</v>
      </c>
      <c r="Z5" s="18">
        <v>7.8109998703002903</v>
      </c>
      <c r="AA5" s="18">
        <f t="shared" si="16"/>
        <v>4.5889999866485569</v>
      </c>
      <c r="AC5" t="s">
        <v>2</v>
      </c>
      <c r="AD5" s="18">
        <v>2.40700006484985</v>
      </c>
      <c r="AE5" s="18">
        <v>2.7739999294281001</v>
      </c>
      <c r="AF5" s="18">
        <v>8.0240001678466797</v>
      </c>
      <c r="AG5" s="18">
        <f t="shared" si="17"/>
        <v>4.4016667207082101</v>
      </c>
      <c r="AH5" s="18"/>
      <c r="AI5" s="20" t="s">
        <v>2</v>
      </c>
      <c r="AJ5" s="20">
        <v>2.6809999900000001</v>
      </c>
      <c r="AK5" s="20">
        <v>2.7000000499999999</v>
      </c>
      <c r="AL5" s="20">
        <v>7.7569999699999999</v>
      </c>
      <c r="AM5" s="18">
        <f t="shared" si="18"/>
        <v>4.379333336666666</v>
      </c>
      <c r="AN5" s="18"/>
      <c r="AO5" s="20" t="s">
        <v>2</v>
      </c>
      <c r="AP5" s="20">
        <v>1.93799996</v>
      </c>
      <c r="AQ5" s="20">
        <v>0.45500001000000001</v>
      </c>
      <c r="AR5" s="20">
        <v>1.51800001</v>
      </c>
      <c r="AS5" s="18">
        <f t="shared" si="1"/>
        <v>1.30366666</v>
      </c>
      <c r="AT5" s="18"/>
      <c r="AU5" s="20" t="s">
        <v>2</v>
      </c>
      <c r="AV5" s="20">
        <v>2.9059998999999999</v>
      </c>
      <c r="AW5" s="20">
        <v>2.7330000399999999</v>
      </c>
      <c r="AX5" s="20">
        <v>7.4689998600000003</v>
      </c>
      <c r="AY5" s="18">
        <f t="shared" si="2"/>
        <v>4.3693332666666667</v>
      </c>
      <c r="AZ5" s="18"/>
      <c r="BA5" s="20" t="s">
        <v>2</v>
      </c>
      <c r="BB5" s="20">
        <v>3.2750001000000002</v>
      </c>
      <c r="BC5" s="20">
        <v>2.7690000499999998</v>
      </c>
      <c r="BD5" s="20">
        <v>8.1969995499999992</v>
      </c>
      <c r="BE5" s="18">
        <f t="shared" si="3"/>
        <v>4.7469998999999996</v>
      </c>
      <c r="BF5" s="18"/>
      <c r="BG5" s="20" t="s">
        <v>2</v>
      </c>
      <c r="BH5" s="20">
        <v>2.18400002</v>
      </c>
      <c r="BI5" s="20">
        <v>2.7550001100000001</v>
      </c>
      <c r="BJ5" s="20">
        <v>7.9089999200000003</v>
      </c>
      <c r="BK5" s="18">
        <f t="shared" si="4"/>
        <v>4.2826666833333329</v>
      </c>
      <c r="BM5" s="20" t="s">
        <v>2</v>
      </c>
      <c r="BN5" s="20">
        <v>3.1180000300000001</v>
      </c>
      <c r="BO5" s="20">
        <v>2.6789999</v>
      </c>
      <c r="BP5" s="20">
        <v>8.3369998899999995</v>
      </c>
      <c r="BQ5" s="18">
        <f t="shared" si="5"/>
        <v>4.7113332733333335</v>
      </c>
      <c r="BR5" s="18"/>
      <c r="BS5" s="18"/>
    </row>
    <row r="6" spans="1:71" ht="16" x14ac:dyDescent="0.2">
      <c r="A6" t="s">
        <v>1</v>
      </c>
      <c r="B6" s="18">
        <f t="shared" si="6"/>
        <v>0.79668317238489728</v>
      </c>
      <c r="C6" s="18">
        <f t="shared" si="7"/>
        <v>0.79623126983642534</v>
      </c>
      <c r="D6" s="18">
        <f t="shared" si="8"/>
        <v>0.79710062344868937</v>
      </c>
      <c r="E6" s="18">
        <f t="shared" si="9"/>
        <v>0.79387770333333341</v>
      </c>
      <c r="F6" s="18">
        <f t="shared" si="10"/>
        <v>0.84011172999999995</v>
      </c>
      <c r="G6" s="18">
        <f t="shared" si="11"/>
        <v>0.79772104999999993</v>
      </c>
      <c r="H6" s="18">
        <f t="shared" si="12"/>
        <v>0.79310307999999996</v>
      </c>
      <c r="I6" s="18">
        <f t="shared" si="13"/>
        <v>0.79492450000000003</v>
      </c>
      <c r="J6" s="18">
        <f t="shared" si="14"/>
        <v>0.79578284333333338</v>
      </c>
      <c r="K6" s="35">
        <f>ROUND(AVERAGE(B6:J6),4)</f>
        <v>0.80059999999999998</v>
      </c>
      <c r="L6" t="str">
        <f t="shared" si="0"/>
        <v xml:space="preserve">&amp; 0,8006 </v>
      </c>
      <c r="O6">
        <v>-0.13317627657694797</v>
      </c>
      <c r="Q6" t="s">
        <v>1</v>
      </c>
      <c r="R6" s="18">
        <v>0.857480108737945</v>
      </c>
      <c r="S6" s="18">
        <v>0.86807632446288996</v>
      </c>
      <c r="T6" s="18">
        <v>0.66449308395385698</v>
      </c>
      <c r="U6" s="18">
        <f t="shared" si="15"/>
        <v>0.79668317238489728</v>
      </c>
      <c r="W6" t="s">
        <v>1</v>
      </c>
      <c r="X6" s="18">
        <v>0.85514724254608099</v>
      </c>
      <c r="Y6" s="18">
        <v>0.86566567420959395</v>
      </c>
      <c r="Z6" s="18">
        <v>0.66788089275360096</v>
      </c>
      <c r="AA6" s="18">
        <f t="shared" si="16"/>
        <v>0.79623126983642534</v>
      </c>
      <c r="AC6" t="s">
        <v>1</v>
      </c>
      <c r="AD6" s="18">
        <v>0.86201369762420599</v>
      </c>
      <c r="AE6" s="18">
        <v>0.86443924903869596</v>
      </c>
      <c r="AF6" s="18">
        <v>0.66484892368316595</v>
      </c>
      <c r="AG6" s="18">
        <f t="shared" si="17"/>
        <v>0.79710062344868937</v>
      </c>
      <c r="AH6" s="18"/>
      <c r="AI6" s="20" t="s">
        <v>1</v>
      </c>
      <c r="AJ6" s="20">
        <v>0.85737496999999996</v>
      </c>
      <c r="AK6" s="20">
        <v>0.86708373000000005</v>
      </c>
      <c r="AL6" s="20">
        <v>0.65717440999999999</v>
      </c>
      <c r="AM6" s="18">
        <f t="shared" si="18"/>
        <v>0.79387770333333341</v>
      </c>
      <c r="AN6" s="18"/>
      <c r="AO6" s="20" t="s">
        <v>1</v>
      </c>
      <c r="AP6" s="20">
        <v>0.83481567999999995</v>
      </c>
      <c r="AQ6" s="20">
        <v>0.94364923000000001</v>
      </c>
      <c r="AR6" s="20">
        <v>0.74187027999999999</v>
      </c>
      <c r="AS6" s="18">
        <f t="shared" si="1"/>
        <v>0.84011172999999995</v>
      </c>
      <c r="AT6" s="18"/>
      <c r="AU6" s="20" t="s">
        <v>1</v>
      </c>
      <c r="AV6" s="20">
        <v>0.86111974999999996</v>
      </c>
      <c r="AW6" s="20">
        <v>0.86354803999999996</v>
      </c>
      <c r="AX6" s="20">
        <v>0.66849535999999998</v>
      </c>
      <c r="AY6" s="18">
        <f t="shared" si="2"/>
        <v>0.79772104999999993</v>
      </c>
      <c r="AZ6" s="18"/>
      <c r="BA6" s="20" t="s">
        <v>1</v>
      </c>
      <c r="BB6" s="20">
        <v>0.85705792999999997</v>
      </c>
      <c r="BC6" s="20">
        <v>0.86768520000000005</v>
      </c>
      <c r="BD6" s="20">
        <v>0.65456610999999998</v>
      </c>
      <c r="BE6" s="18">
        <f t="shared" si="3"/>
        <v>0.79310307999999996</v>
      </c>
      <c r="BF6" s="18"/>
      <c r="BG6" s="20" t="s">
        <v>1</v>
      </c>
      <c r="BH6" s="20">
        <v>0.86034471000000001</v>
      </c>
      <c r="BI6" s="20">
        <v>0.86576003000000001</v>
      </c>
      <c r="BJ6" s="20">
        <v>0.65866875999999996</v>
      </c>
      <c r="BK6" s="18">
        <f t="shared" si="4"/>
        <v>0.79492450000000003</v>
      </c>
      <c r="BM6" s="20" t="s">
        <v>1</v>
      </c>
      <c r="BN6" s="20">
        <v>0.85793781000000002</v>
      </c>
      <c r="BO6" s="20">
        <v>0.86722898000000004</v>
      </c>
      <c r="BP6" s="20">
        <v>0.66218173999999996</v>
      </c>
      <c r="BQ6" s="18">
        <f t="shared" si="5"/>
        <v>0.79578284333333338</v>
      </c>
      <c r="BR6" s="18"/>
      <c r="BS6" s="18"/>
    </row>
    <row r="7" spans="1:71" ht="16" x14ac:dyDescent="0.2">
      <c r="A7" t="s">
        <v>0</v>
      </c>
      <c r="B7" s="18">
        <f t="shared" si="6"/>
        <v>16.55</v>
      </c>
      <c r="C7" s="18">
        <f t="shared" si="7"/>
        <v>15.785666666666666</v>
      </c>
      <c r="D7" s="18">
        <f t="shared" si="8"/>
        <v>17.141999999999999</v>
      </c>
      <c r="E7" s="18">
        <f>AM7</f>
        <v>29.34</v>
      </c>
      <c r="F7" s="18">
        <f>AS7</f>
        <v>29.677333333333337</v>
      </c>
      <c r="G7" s="18">
        <f t="shared" si="11"/>
        <v>25.398</v>
      </c>
      <c r="H7" s="18">
        <f t="shared" si="12"/>
        <v>45.364333333333327</v>
      </c>
      <c r="I7" s="18">
        <f t="shared" si="13"/>
        <v>31.685333333333332</v>
      </c>
      <c r="J7" s="18">
        <f t="shared" si="14"/>
        <v>24.307333333333332</v>
      </c>
      <c r="K7" s="35">
        <f>ROUND(AVERAGE(B7:J7),4)</f>
        <v>26.1389</v>
      </c>
      <c r="L7" t="str">
        <f t="shared" si="0"/>
        <v xml:space="preserve">&amp; 26,1389 </v>
      </c>
      <c r="O7">
        <v>-0.19874817799879976</v>
      </c>
      <c r="Q7" t="s">
        <v>0</v>
      </c>
      <c r="R7" s="18">
        <v>20.45</v>
      </c>
      <c r="S7" s="18">
        <v>14.137</v>
      </c>
      <c r="T7" s="18">
        <v>15.063000000000001</v>
      </c>
      <c r="U7" s="18">
        <f t="shared" si="15"/>
        <v>16.55</v>
      </c>
      <c r="V7" s="18">
        <f>SUM(R7:U7)</f>
        <v>66.2</v>
      </c>
      <c r="W7" t="s">
        <v>0</v>
      </c>
      <c r="X7" s="18">
        <v>20.51</v>
      </c>
      <c r="Y7" s="18">
        <v>13.62</v>
      </c>
      <c r="Z7" s="18">
        <v>13.227</v>
      </c>
      <c r="AA7" s="18">
        <f t="shared" si="16"/>
        <v>15.785666666666666</v>
      </c>
      <c r="AB7" s="18">
        <f>SUM(X7:Z7)</f>
        <v>47.356999999999999</v>
      </c>
      <c r="AC7" t="s">
        <v>0</v>
      </c>
      <c r="AD7" s="18">
        <v>20.024000000000001</v>
      </c>
      <c r="AE7" s="18">
        <v>16.305</v>
      </c>
      <c r="AF7" s="18">
        <v>15.097</v>
      </c>
      <c r="AG7" s="18">
        <f t="shared" si="17"/>
        <v>17.141999999999999</v>
      </c>
      <c r="AH7" s="18">
        <f>SUM(AD7:AF7)</f>
        <v>51.426000000000002</v>
      </c>
      <c r="AI7" s="20" t="s">
        <v>0</v>
      </c>
      <c r="AJ7" s="20">
        <v>41.662999999999997</v>
      </c>
      <c r="AK7" s="20">
        <v>19.925999999999998</v>
      </c>
      <c r="AL7" s="20">
        <v>26.431000000000001</v>
      </c>
      <c r="AM7" s="18">
        <f t="shared" si="18"/>
        <v>29.34</v>
      </c>
      <c r="AN7" s="18">
        <f>SUM(AJ7:AL7)</f>
        <v>88.02</v>
      </c>
      <c r="AO7" s="20" t="s">
        <v>0</v>
      </c>
      <c r="AP7" s="20">
        <v>25.265000000000001</v>
      </c>
      <c r="AQ7" s="20">
        <v>31.007000000000001</v>
      </c>
      <c r="AR7" s="20">
        <v>32.76</v>
      </c>
      <c r="AS7" s="18">
        <f t="shared" si="1"/>
        <v>29.677333333333337</v>
      </c>
      <c r="AT7" s="18">
        <f>SUM(AP7:AR7)</f>
        <v>89.032000000000011</v>
      </c>
      <c r="AU7" s="20" t="s">
        <v>0</v>
      </c>
      <c r="AV7" s="20">
        <v>29.120999999999999</v>
      </c>
      <c r="AW7" s="20">
        <v>28.032</v>
      </c>
      <c r="AX7" s="20">
        <v>19.041</v>
      </c>
      <c r="AY7" s="18">
        <f t="shared" si="2"/>
        <v>25.398</v>
      </c>
      <c r="AZ7" s="18">
        <f>SUM(AV7:AX7)</f>
        <v>76.194000000000003</v>
      </c>
      <c r="BA7" s="20" t="s">
        <v>0</v>
      </c>
      <c r="BB7" s="20">
        <v>50.826000000000001</v>
      </c>
      <c r="BC7" s="20">
        <v>41.238999999999997</v>
      </c>
      <c r="BD7" s="20">
        <v>44.027999999999999</v>
      </c>
      <c r="BE7" s="18">
        <f t="shared" si="3"/>
        <v>45.364333333333327</v>
      </c>
      <c r="BF7" s="1">
        <f>SUM(BB7:BD7)</f>
        <v>136.09299999999999</v>
      </c>
      <c r="BG7" s="20" t="s">
        <v>0</v>
      </c>
      <c r="BH7" s="20">
        <v>47.237000000000002</v>
      </c>
      <c r="BI7" s="20">
        <v>22.302</v>
      </c>
      <c r="BJ7" s="20">
        <v>25.516999999999999</v>
      </c>
      <c r="BK7" s="18">
        <f t="shared" si="4"/>
        <v>31.685333333333332</v>
      </c>
      <c r="BL7" s="1">
        <f>SUM(BH7:BJ7)</f>
        <v>95.055999999999997</v>
      </c>
      <c r="BM7" s="20" t="s">
        <v>0</v>
      </c>
      <c r="BN7" s="20">
        <v>29.646000000000001</v>
      </c>
      <c r="BO7" s="20">
        <v>20.635999999999999</v>
      </c>
      <c r="BP7" s="20">
        <v>22.64</v>
      </c>
      <c r="BQ7" s="18">
        <f t="shared" si="5"/>
        <v>24.307333333333332</v>
      </c>
      <c r="BR7" s="1">
        <f>SUM(BN7:BP7)</f>
        <v>72.921999999999997</v>
      </c>
      <c r="BS7" s="18"/>
    </row>
    <row r="8" spans="1:71" ht="16" x14ac:dyDescent="0.2">
      <c r="A8" s="21" t="s">
        <v>6</v>
      </c>
      <c r="B8" s="89" t="s">
        <v>20</v>
      </c>
      <c r="C8" s="89"/>
      <c r="D8" s="89"/>
      <c r="E8" s="89"/>
      <c r="F8" s="89"/>
      <c r="G8" s="89"/>
      <c r="H8" s="89"/>
      <c r="I8" s="89"/>
      <c r="J8" s="89"/>
      <c r="K8" s="1"/>
      <c r="O8">
        <v>-0.10120756568031972</v>
      </c>
      <c r="Q8" t="s">
        <v>6</v>
      </c>
      <c r="R8" s="88" t="s">
        <v>20</v>
      </c>
      <c r="S8" s="88"/>
      <c r="T8" s="88"/>
      <c r="U8" s="88"/>
      <c r="W8" t="s">
        <v>6</v>
      </c>
      <c r="X8" s="88" t="s">
        <v>20</v>
      </c>
      <c r="Y8" s="88"/>
      <c r="Z8" s="88"/>
      <c r="AA8" s="88"/>
      <c r="AC8" t="s">
        <v>6</v>
      </c>
      <c r="AD8" s="88" t="s">
        <v>20</v>
      </c>
      <c r="AE8" s="88"/>
      <c r="AF8" s="88"/>
      <c r="AG8" s="88"/>
      <c r="AI8" s="20" t="s">
        <v>6</v>
      </c>
      <c r="AJ8" s="88" t="s">
        <v>20</v>
      </c>
      <c r="AK8" s="88"/>
      <c r="AL8" s="88"/>
      <c r="AM8" s="88"/>
      <c r="AN8" s="18"/>
      <c r="AO8" s="20" t="s">
        <v>6</v>
      </c>
      <c r="AP8" s="88" t="s">
        <v>20</v>
      </c>
      <c r="AQ8" s="88"/>
      <c r="AR8" s="88"/>
      <c r="AS8" s="88"/>
      <c r="AT8" s="18"/>
      <c r="AU8" s="20" t="s">
        <v>6</v>
      </c>
      <c r="AV8" s="88" t="s">
        <v>20</v>
      </c>
      <c r="AW8" s="88"/>
      <c r="AX8" s="88"/>
      <c r="AY8" s="88"/>
      <c r="AZ8" s="18"/>
      <c r="BA8" s="20" t="s">
        <v>6</v>
      </c>
      <c r="BB8" s="88" t="s">
        <v>20</v>
      </c>
      <c r="BC8" s="88"/>
      <c r="BD8" s="88"/>
      <c r="BE8" s="88"/>
      <c r="BF8" s="18"/>
      <c r="BG8" s="20" t="s">
        <v>6</v>
      </c>
      <c r="BH8" s="88" t="s">
        <v>20</v>
      </c>
      <c r="BI8" s="88"/>
      <c r="BJ8" s="88"/>
      <c r="BK8" s="88"/>
      <c r="BM8" s="20" t="s">
        <v>6</v>
      </c>
      <c r="BN8" s="88" t="s">
        <v>20</v>
      </c>
      <c r="BO8" s="88"/>
      <c r="BP8" s="88"/>
      <c r="BQ8" s="88"/>
      <c r="BR8" s="18"/>
      <c r="BS8" s="18"/>
    </row>
    <row r="9" spans="1:71" ht="16" x14ac:dyDescent="0.2">
      <c r="A9" t="s">
        <v>4</v>
      </c>
      <c r="B9" s="18">
        <f>+U9</f>
        <v>0.20333333333333334</v>
      </c>
      <c r="C9" s="18">
        <f>AA9</f>
        <v>0.20333333333333334</v>
      </c>
      <c r="D9" s="18">
        <f>AG9</f>
        <v>0.18666666666666668</v>
      </c>
      <c r="E9" s="18">
        <f>AM9</f>
        <v>0.18266666666666667</v>
      </c>
      <c r="F9" s="18">
        <f>AS9</f>
        <v>8.3000000000000004E-2</v>
      </c>
      <c r="G9" s="18">
        <f t="shared" si="11"/>
        <v>0.18800000000000003</v>
      </c>
      <c r="H9" s="18">
        <f t="shared" si="12"/>
        <v>0.18966666666666665</v>
      </c>
      <c r="I9" s="18">
        <f t="shared" si="13"/>
        <v>0.21066666666666664</v>
      </c>
      <c r="J9" s="18">
        <f t="shared" si="14"/>
        <v>0.20733333333333334</v>
      </c>
      <c r="K9" s="35">
        <f>ROUND(AVERAGE(B9:J9),4)</f>
        <v>0.18390000000000001</v>
      </c>
      <c r="L9" t="str">
        <f t="shared" si="0"/>
        <v xml:space="preserve">&amp; 0,1839 </v>
      </c>
      <c r="M9">
        <f>ROUND(K9/ARIMA!I9,4)</f>
        <v>0.1613</v>
      </c>
      <c r="N9" s="26">
        <f>ROUND(((K13-ARIMA!I13)/ARIMA!I13)*100,4)</f>
        <v>3.1556999999999999</v>
      </c>
      <c r="O9" s="1">
        <v>-0.27818419483557311</v>
      </c>
      <c r="Q9" t="s">
        <v>4</v>
      </c>
      <c r="R9" s="18">
        <v>0.16</v>
      </c>
      <c r="S9" s="18">
        <v>0.14599999999999999</v>
      </c>
      <c r="T9" s="18">
        <v>0.30399999999999999</v>
      </c>
      <c r="U9" s="18">
        <f t="shared" si="15"/>
        <v>0.20333333333333334</v>
      </c>
      <c r="W9" t="s">
        <v>4</v>
      </c>
      <c r="X9" s="18">
        <v>0.16800000000000001</v>
      </c>
      <c r="Y9" s="18">
        <v>0.152</v>
      </c>
      <c r="Z9" s="18">
        <v>0.28999999999999998</v>
      </c>
      <c r="AA9" s="18">
        <f t="shared" si="16"/>
        <v>0.20333333333333334</v>
      </c>
      <c r="AC9" t="s">
        <v>4</v>
      </c>
      <c r="AD9" s="18">
        <v>0.12</v>
      </c>
      <c r="AE9" s="18">
        <v>0.14899999999999999</v>
      </c>
      <c r="AF9" s="18">
        <v>0.29099999999999998</v>
      </c>
      <c r="AG9" s="18">
        <f t="shared" si="17"/>
        <v>0.18666666666666668</v>
      </c>
      <c r="AH9" s="18"/>
      <c r="AI9" s="20" t="s">
        <v>4</v>
      </c>
      <c r="AJ9" s="20">
        <v>0.111</v>
      </c>
      <c r="AK9" s="20">
        <v>0.151</v>
      </c>
      <c r="AL9" s="20">
        <v>0.28599999999999998</v>
      </c>
      <c r="AM9" s="18">
        <f t="shared" si="18"/>
        <v>0.18266666666666667</v>
      </c>
      <c r="AN9" s="18"/>
      <c r="AO9" s="20" t="s">
        <v>4</v>
      </c>
      <c r="AP9" s="20">
        <v>0.109</v>
      </c>
      <c r="AQ9" s="20">
        <v>7.1999999999999995E-2</v>
      </c>
      <c r="AR9" s="20">
        <v>6.8000000000000005E-2</v>
      </c>
      <c r="AS9" s="18">
        <f t="shared" si="1"/>
        <v>8.3000000000000004E-2</v>
      </c>
      <c r="AT9" s="18"/>
      <c r="AU9" s="20" t="s">
        <v>4</v>
      </c>
      <c r="AV9" s="20">
        <v>0.125</v>
      </c>
      <c r="AW9" s="20">
        <v>0.14799999999999999</v>
      </c>
      <c r="AX9" s="20">
        <v>0.29099999999999998</v>
      </c>
      <c r="AY9" s="18">
        <f t="shared" si="2"/>
        <v>0.18800000000000003</v>
      </c>
      <c r="AZ9" s="18"/>
      <c r="BA9" s="20" t="s">
        <v>4</v>
      </c>
      <c r="BB9" s="20">
        <v>0.1</v>
      </c>
      <c r="BC9" s="20">
        <v>0.151</v>
      </c>
      <c r="BD9" s="20">
        <v>0.318</v>
      </c>
      <c r="BE9" s="18">
        <f t="shared" si="3"/>
        <v>0.18966666666666665</v>
      </c>
      <c r="BF9" s="18"/>
      <c r="BG9" s="20" t="s">
        <v>4</v>
      </c>
      <c r="BH9" s="20">
        <v>0.185</v>
      </c>
      <c r="BI9" s="20">
        <v>0.152</v>
      </c>
      <c r="BJ9" s="20">
        <v>0.29499999999999998</v>
      </c>
      <c r="BK9" s="18">
        <f t="shared" si="4"/>
        <v>0.21066666666666664</v>
      </c>
      <c r="BM9" s="20" t="s">
        <v>4</v>
      </c>
      <c r="BN9" s="20">
        <v>0.16200000000000001</v>
      </c>
      <c r="BO9" s="20">
        <v>0.14899999999999999</v>
      </c>
      <c r="BP9" s="20">
        <v>0.311</v>
      </c>
      <c r="BQ9" s="18">
        <f t="shared" si="5"/>
        <v>0.20733333333333334</v>
      </c>
      <c r="BR9" s="18"/>
      <c r="BS9" s="18"/>
    </row>
    <row r="10" spans="1:71" ht="16" x14ac:dyDescent="0.2">
      <c r="A10" t="s">
        <v>3</v>
      </c>
      <c r="B10" s="18">
        <f t="shared" ref="B10:B13" si="19">+U10</f>
        <v>0.16333333154519367</v>
      </c>
      <c r="C10" s="18">
        <f t="shared" ref="C10:C13" si="20">AA10</f>
        <v>0.16199999799330966</v>
      </c>
      <c r="D10" s="18">
        <f t="shared" ref="D10:D13" si="21">AG10</f>
        <v>0.14833333094914716</v>
      </c>
      <c r="E10" s="18">
        <f t="shared" ref="E10:E12" si="22">AM10</f>
        <v>0.14433333333333334</v>
      </c>
      <c r="F10" s="18">
        <f t="shared" ref="F10:F12" si="23">AS10</f>
        <v>4.2333333333333334E-2</v>
      </c>
      <c r="G10" s="18">
        <f t="shared" si="11"/>
        <v>0.14933333000000001</v>
      </c>
      <c r="H10" s="18">
        <f t="shared" si="12"/>
        <v>0.153</v>
      </c>
      <c r="I10" s="18">
        <f t="shared" si="13"/>
        <v>0.17300000000000001</v>
      </c>
      <c r="J10" s="18">
        <f t="shared" si="14"/>
        <v>0.16633332999999997</v>
      </c>
      <c r="K10" s="35">
        <f>ROUND(AVERAGE(B10:J10),4)</f>
        <v>0.1447</v>
      </c>
      <c r="L10" t="str">
        <f t="shared" si="0"/>
        <v xml:space="preserve">&amp; 0,1447 </v>
      </c>
      <c r="N10" s="26"/>
      <c r="O10">
        <v>-0.29391740879551626</v>
      </c>
      <c r="Q10" t="s">
        <v>3</v>
      </c>
      <c r="R10" s="18">
        <v>0.115000002086162</v>
      </c>
      <c r="S10" s="18">
        <v>0.101000003516674</v>
      </c>
      <c r="T10" s="18">
        <v>0.27399998903274497</v>
      </c>
      <c r="U10" s="18">
        <f t="shared" si="15"/>
        <v>0.16333333154519367</v>
      </c>
      <c r="W10" t="s">
        <v>3</v>
      </c>
      <c r="X10" s="18">
        <v>0.122000001370906</v>
      </c>
      <c r="Y10" s="18">
        <v>0.104000002145767</v>
      </c>
      <c r="Z10" s="18">
        <v>0.259999990463256</v>
      </c>
      <c r="AA10" s="18">
        <f t="shared" si="16"/>
        <v>0.16199999799330966</v>
      </c>
      <c r="AC10" t="s">
        <v>3</v>
      </c>
      <c r="AD10" s="18">
        <v>8.2000002264976501E-2</v>
      </c>
      <c r="AE10" s="18">
        <v>0.103000000119209</v>
      </c>
      <c r="AF10" s="18">
        <v>0.259999990463256</v>
      </c>
      <c r="AG10" s="18">
        <f t="shared" si="17"/>
        <v>0.14833333094914716</v>
      </c>
      <c r="AH10" s="18"/>
      <c r="AI10" s="20" t="s">
        <v>3</v>
      </c>
      <c r="AJ10" s="20">
        <v>7.3999999999999996E-2</v>
      </c>
      <c r="AK10" s="20">
        <v>0.104</v>
      </c>
      <c r="AL10" s="20">
        <v>0.255</v>
      </c>
      <c r="AM10" s="18">
        <f t="shared" si="18"/>
        <v>0.14433333333333334</v>
      </c>
      <c r="AN10" s="18"/>
      <c r="AO10" s="20" t="s">
        <v>3</v>
      </c>
      <c r="AP10" s="20">
        <v>6.3E-2</v>
      </c>
      <c r="AQ10" s="20">
        <v>1.7999999999999999E-2</v>
      </c>
      <c r="AR10" s="20">
        <v>4.5999999999999999E-2</v>
      </c>
      <c r="AS10" s="18">
        <f t="shared" si="1"/>
        <v>4.2333333333333334E-2</v>
      </c>
      <c r="AT10" s="18"/>
      <c r="AU10" s="20" t="s">
        <v>3</v>
      </c>
      <c r="AV10" s="20">
        <v>8.5999999999999993E-2</v>
      </c>
      <c r="AW10" s="20">
        <v>0.10199999999999999</v>
      </c>
      <c r="AX10" s="20">
        <v>0.25999999000000001</v>
      </c>
      <c r="AY10" s="18">
        <f t="shared" si="2"/>
        <v>0.14933333000000001</v>
      </c>
      <c r="AZ10" s="18"/>
      <c r="BA10" s="20" t="s">
        <v>3</v>
      </c>
      <c r="BB10" s="20">
        <v>6.6000000000000003E-2</v>
      </c>
      <c r="BC10" s="20">
        <v>0.104</v>
      </c>
      <c r="BD10" s="20">
        <v>0.28899999999999998</v>
      </c>
      <c r="BE10" s="18">
        <f t="shared" si="3"/>
        <v>0.153</v>
      </c>
      <c r="BF10" s="18"/>
      <c r="BG10" s="20" t="s">
        <v>3</v>
      </c>
      <c r="BH10" s="20">
        <v>0.14799999999999999</v>
      </c>
      <c r="BI10" s="20">
        <v>0.105</v>
      </c>
      <c r="BJ10" s="20">
        <v>0.26600000000000001</v>
      </c>
      <c r="BK10" s="18">
        <f t="shared" si="4"/>
        <v>0.17300000000000001</v>
      </c>
      <c r="BM10" s="20" t="s">
        <v>3</v>
      </c>
      <c r="BN10" s="20">
        <v>0.11600000000000001</v>
      </c>
      <c r="BO10" s="20">
        <v>0.10199999999999999</v>
      </c>
      <c r="BP10" s="20">
        <v>0.28099998999999998</v>
      </c>
      <c r="BQ10" s="18">
        <f t="shared" si="5"/>
        <v>0.16633332999999997</v>
      </c>
      <c r="BR10" s="18"/>
      <c r="BS10" s="18"/>
    </row>
    <row r="11" spans="1:71" ht="16" x14ac:dyDescent="0.2">
      <c r="A11" t="s">
        <v>2</v>
      </c>
      <c r="B11" s="18">
        <f t="shared" si="19"/>
        <v>3.558999935785927</v>
      </c>
      <c r="C11" s="18">
        <f t="shared" si="20"/>
        <v>3.5403333504994667</v>
      </c>
      <c r="D11" s="18">
        <f t="shared" si="21"/>
        <v>3.2356666326522805</v>
      </c>
      <c r="E11" s="18">
        <f t="shared" si="22"/>
        <v>3.1549999300000002</v>
      </c>
      <c r="F11" s="18">
        <f t="shared" si="23"/>
        <v>0.96933334000000004</v>
      </c>
      <c r="G11" s="18">
        <f t="shared" si="11"/>
        <v>3.258333326666667</v>
      </c>
      <c r="H11" s="18">
        <f t="shared" si="12"/>
        <v>3.3280001066666665</v>
      </c>
      <c r="I11" s="18">
        <f t="shared" si="13"/>
        <v>3.7633333199999996</v>
      </c>
      <c r="J11" s="18">
        <f t="shared" si="14"/>
        <v>3.6336665966666666</v>
      </c>
      <c r="K11" s="35">
        <f>ROUND(AVERAGE(B11:J11),4)</f>
        <v>3.1602999999999999</v>
      </c>
      <c r="L11" t="str">
        <f t="shared" si="0"/>
        <v xml:space="preserve">&amp; 3,1603 </v>
      </c>
      <c r="O11">
        <v>-0.32204721719225116</v>
      </c>
      <c r="Q11" t="s">
        <v>2</v>
      </c>
      <c r="R11" s="18">
        <v>2.5780000686645499</v>
      </c>
      <c r="S11" s="18">
        <v>2.3129999637603702</v>
      </c>
      <c r="T11" s="18">
        <v>5.7859997749328604</v>
      </c>
      <c r="U11" s="18">
        <f t="shared" si="15"/>
        <v>3.558999935785927</v>
      </c>
      <c r="W11" t="s">
        <v>2</v>
      </c>
      <c r="X11" s="18">
        <v>2.7300000190734801</v>
      </c>
      <c r="Y11" s="18">
        <v>2.4030001163482599</v>
      </c>
      <c r="Z11" s="18">
        <v>5.4879999160766602</v>
      </c>
      <c r="AA11" s="18">
        <f t="shared" si="16"/>
        <v>3.5403333504994667</v>
      </c>
      <c r="AC11" t="s">
        <v>2</v>
      </c>
      <c r="AD11" s="18">
        <v>1.85300004482269</v>
      </c>
      <c r="AE11" s="18">
        <v>2.3599998950958199</v>
      </c>
      <c r="AF11" s="18">
        <v>5.4939999580383301</v>
      </c>
      <c r="AG11" s="18">
        <f t="shared" si="17"/>
        <v>3.2356666326522805</v>
      </c>
      <c r="AH11" s="18"/>
      <c r="AI11" s="20" t="s">
        <v>2</v>
      </c>
      <c r="AJ11" s="20">
        <v>1.67999995</v>
      </c>
      <c r="AK11" s="20">
        <v>2.38700008</v>
      </c>
      <c r="AL11" s="20">
        <v>5.3979997600000003</v>
      </c>
      <c r="AM11" s="18">
        <f t="shared" si="18"/>
        <v>3.1549999300000002</v>
      </c>
      <c r="AN11" s="18"/>
      <c r="AO11" s="20" t="s">
        <v>2</v>
      </c>
      <c r="AP11" s="20">
        <v>1.4800000200000001</v>
      </c>
      <c r="AQ11" s="20">
        <v>0.44299999000000001</v>
      </c>
      <c r="AR11" s="20">
        <v>0.98500001000000004</v>
      </c>
      <c r="AS11" s="18">
        <f t="shared" si="1"/>
        <v>0.96933334000000004</v>
      </c>
      <c r="AT11" s="18"/>
      <c r="AU11" s="20" t="s">
        <v>2</v>
      </c>
      <c r="AV11" s="20">
        <v>1.93599999</v>
      </c>
      <c r="AW11" s="20">
        <v>2.34500003</v>
      </c>
      <c r="AX11" s="20">
        <v>5.49399996</v>
      </c>
      <c r="AY11" s="18">
        <f t="shared" si="2"/>
        <v>3.258333326666667</v>
      </c>
      <c r="AZ11" s="18"/>
      <c r="BA11" s="20" t="s">
        <v>2</v>
      </c>
      <c r="BB11" s="20">
        <v>1.49100006</v>
      </c>
      <c r="BC11" s="20">
        <v>2.3900001</v>
      </c>
      <c r="BD11" s="20">
        <v>6.1030001599999997</v>
      </c>
      <c r="BE11" s="18">
        <f t="shared" si="3"/>
        <v>3.3280001066666665</v>
      </c>
      <c r="BF11" s="18"/>
      <c r="BG11" s="20" t="s">
        <v>2</v>
      </c>
      <c r="BH11" s="20">
        <v>3.2730000000000001</v>
      </c>
      <c r="BI11" s="20">
        <v>2.4059998999999999</v>
      </c>
      <c r="BJ11" s="20">
        <v>5.6110000600000003</v>
      </c>
      <c r="BK11" s="18">
        <f t="shared" si="4"/>
        <v>3.7633333199999996</v>
      </c>
      <c r="BM11" s="20" t="s">
        <v>2</v>
      </c>
      <c r="BN11" s="20">
        <v>2.6080000399999999</v>
      </c>
      <c r="BO11" s="20">
        <v>2.3559999500000002</v>
      </c>
      <c r="BP11" s="20">
        <v>5.9369997999999997</v>
      </c>
      <c r="BQ11" s="18">
        <f t="shared" si="5"/>
        <v>3.6336665966666666</v>
      </c>
      <c r="BR11" s="18"/>
      <c r="BS11" s="18"/>
    </row>
    <row r="12" spans="1:71" ht="16" x14ac:dyDescent="0.2">
      <c r="A12" t="s">
        <v>1</v>
      </c>
      <c r="B12" s="18">
        <f t="shared" si="19"/>
        <v>0.78795291980107562</v>
      </c>
      <c r="C12" s="18">
        <f t="shared" si="20"/>
        <v>0.79679133494694998</v>
      </c>
      <c r="D12" s="18">
        <f t="shared" si="21"/>
        <v>0.79651006062825458</v>
      </c>
      <c r="E12" s="18">
        <f t="shared" si="22"/>
        <v>0.79990756666666663</v>
      </c>
      <c r="F12" s="18">
        <f t="shared" si="23"/>
        <v>0.85109526000000013</v>
      </c>
      <c r="G12" s="18">
        <f t="shared" si="11"/>
        <v>0.7970616233333333</v>
      </c>
      <c r="H12" s="18">
        <f t="shared" si="12"/>
        <v>0.80325279666666682</v>
      </c>
      <c r="I12" s="18">
        <f t="shared" si="13"/>
        <v>0.79648320000000006</v>
      </c>
      <c r="J12" s="18">
        <f t="shared" si="14"/>
        <v>0.79617072999999994</v>
      </c>
      <c r="K12" s="35">
        <f>ROUND(AVERAGE(B12:J12),4)</f>
        <v>0.80279999999999996</v>
      </c>
      <c r="L12" t="str">
        <f t="shared" si="0"/>
        <v xml:space="preserve">&amp; 0,8028 </v>
      </c>
      <c r="O12">
        <v>-0.29119709985026399</v>
      </c>
      <c r="Q12" t="s">
        <v>1</v>
      </c>
      <c r="R12" s="18">
        <v>0.85394370555877597</v>
      </c>
      <c r="S12" s="18">
        <v>0.86733067035675004</v>
      </c>
      <c r="T12" s="18">
        <v>0.64258438348770097</v>
      </c>
      <c r="U12" s="18">
        <f t="shared" si="15"/>
        <v>0.78795291980107562</v>
      </c>
      <c r="W12" t="s">
        <v>1</v>
      </c>
      <c r="X12" s="18">
        <v>0.85451096296310403</v>
      </c>
      <c r="Y12" s="18">
        <v>0.86685645580291704</v>
      </c>
      <c r="Z12" s="18">
        <v>0.66900658607482899</v>
      </c>
      <c r="AA12" s="18">
        <f t="shared" si="16"/>
        <v>0.79679133494694998</v>
      </c>
      <c r="AC12" t="s">
        <v>1</v>
      </c>
      <c r="AD12" s="18">
        <v>0.85659146308898904</v>
      </c>
      <c r="AE12" s="18">
        <v>0.86445772647857599</v>
      </c>
      <c r="AF12" s="18">
        <v>0.66848099231719904</v>
      </c>
      <c r="AG12" s="18">
        <f t="shared" si="17"/>
        <v>0.79651006062825458</v>
      </c>
      <c r="AH12" s="18"/>
      <c r="AI12" s="20" t="s">
        <v>1</v>
      </c>
      <c r="AJ12" s="20">
        <v>0.86424363000000004</v>
      </c>
      <c r="AK12" s="20">
        <v>0.86861944000000002</v>
      </c>
      <c r="AL12" s="20">
        <v>0.66685963000000004</v>
      </c>
      <c r="AM12" s="18">
        <f t="shared" si="18"/>
        <v>0.79990756666666663</v>
      </c>
      <c r="AN12" s="18"/>
      <c r="AO12" s="20" t="s">
        <v>1</v>
      </c>
      <c r="AP12" s="20">
        <v>0.84195494999999998</v>
      </c>
      <c r="AQ12" s="20">
        <v>0.94634956000000003</v>
      </c>
      <c r="AR12" s="20">
        <v>0.76498127000000005</v>
      </c>
      <c r="AS12" s="18">
        <f t="shared" si="1"/>
        <v>0.85109526000000013</v>
      </c>
      <c r="AT12" s="18"/>
      <c r="AU12" s="20" t="s">
        <v>1</v>
      </c>
      <c r="AV12" s="20">
        <v>0.85876799000000004</v>
      </c>
      <c r="AW12" s="20">
        <v>0.86719285999999995</v>
      </c>
      <c r="AX12" s="20">
        <v>0.66522402000000003</v>
      </c>
      <c r="AY12" s="18">
        <f t="shared" si="2"/>
        <v>0.7970616233333333</v>
      </c>
      <c r="AZ12" s="18"/>
      <c r="BA12" s="20" t="s">
        <v>1</v>
      </c>
      <c r="BB12" s="20">
        <v>0.86828601000000005</v>
      </c>
      <c r="BC12" s="20">
        <v>0.87036758999999997</v>
      </c>
      <c r="BD12" s="20">
        <v>0.67110479000000001</v>
      </c>
      <c r="BE12" s="18">
        <f t="shared" si="3"/>
        <v>0.80325279666666682</v>
      </c>
      <c r="BF12" s="18"/>
      <c r="BG12" s="20" t="s">
        <v>1</v>
      </c>
      <c r="BH12" s="20">
        <v>0.85476613000000001</v>
      </c>
      <c r="BI12" s="20">
        <v>0.86706453999999999</v>
      </c>
      <c r="BJ12" s="20">
        <v>0.66761893000000005</v>
      </c>
      <c r="BK12" s="18">
        <f t="shared" si="4"/>
        <v>0.79648320000000006</v>
      </c>
      <c r="BM12" s="20" t="s">
        <v>1</v>
      </c>
      <c r="BN12" s="20">
        <v>0.85727118999999996</v>
      </c>
      <c r="BO12" s="20">
        <v>0.86695707</v>
      </c>
      <c r="BP12" s="20">
        <v>0.66428392999999997</v>
      </c>
      <c r="BQ12" s="18">
        <f t="shared" si="5"/>
        <v>0.79617072999999994</v>
      </c>
      <c r="BR12" s="18"/>
      <c r="BS12" s="18"/>
    </row>
    <row r="13" spans="1:71" ht="16" x14ac:dyDescent="0.2">
      <c r="A13" t="s">
        <v>0</v>
      </c>
      <c r="B13" s="18">
        <f t="shared" si="19"/>
        <v>16.375333333333334</v>
      </c>
      <c r="C13" s="18">
        <f t="shared" si="20"/>
        <v>15.765333333333336</v>
      </c>
      <c r="D13" s="18">
        <f t="shared" si="21"/>
        <v>15.720666666666666</v>
      </c>
      <c r="E13" s="18">
        <f>AM13</f>
        <v>22.129666666666665</v>
      </c>
      <c r="F13" s="18">
        <f>AS13</f>
        <v>36.586666666666666</v>
      </c>
      <c r="G13" s="18">
        <f t="shared" si="11"/>
        <v>27.645</v>
      </c>
      <c r="H13" s="18">
        <f t="shared" si="12"/>
        <v>41.742666666666672</v>
      </c>
      <c r="I13" s="18">
        <f t="shared" si="13"/>
        <v>24.036666666666665</v>
      </c>
      <c r="J13" s="18">
        <f t="shared" si="14"/>
        <v>24.679333333333332</v>
      </c>
      <c r="K13" s="35">
        <f>ROUND(AVERAGE(B13:J13),4)</f>
        <v>24.964600000000001</v>
      </c>
      <c r="L13" t="str">
        <f t="shared" si="0"/>
        <v xml:space="preserve">&amp; 24,9646 </v>
      </c>
      <c r="O13">
        <v>-0.27915357168175053</v>
      </c>
      <c r="Q13" t="s">
        <v>0</v>
      </c>
      <c r="R13" s="18">
        <v>21.088000000000001</v>
      </c>
      <c r="S13" s="18">
        <v>13.667</v>
      </c>
      <c r="T13" s="18">
        <v>14.371</v>
      </c>
      <c r="U13" s="18">
        <f>AVERAGE(R13:T13)</f>
        <v>16.375333333333334</v>
      </c>
      <c r="V13" s="18">
        <f>SUM(R13:U13)</f>
        <v>65.501333333333335</v>
      </c>
      <c r="W13" t="s">
        <v>0</v>
      </c>
      <c r="X13" s="18">
        <v>18.957000000000001</v>
      </c>
      <c r="Y13" s="18">
        <v>14.88</v>
      </c>
      <c r="Z13" s="18">
        <v>13.459</v>
      </c>
      <c r="AA13" s="18">
        <f t="shared" si="16"/>
        <v>15.765333333333336</v>
      </c>
      <c r="AC13" t="s">
        <v>0</v>
      </c>
      <c r="AD13" s="18">
        <v>18.984999999999999</v>
      </c>
      <c r="AE13" s="18">
        <v>15.045999999999999</v>
      </c>
      <c r="AF13" s="18">
        <v>13.131</v>
      </c>
      <c r="AG13" s="18">
        <f t="shared" si="17"/>
        <v>15.720666666666666</v>
      </c>
      <c r="AH13" s="18"/>
      <c r="AI13" s="20" t="s">
        <v>0</v>
      </c>
      <c r="AJ13" s="20">
        <v>25.672000000000001</v>
      </c>
      <c r="AK13" s="20">
        <v>20.542000000000002</v>
      </c>
      <c r="AL13" s="20">
        <v>20.175000000000001</v>
      </c>
      <c r="AM13" s="18">
        <f t="shared" si="18"/>
        <v>22.129666666666665</v>
      </c>
      <c r="AN13" s="18"/>
      <c r="AO13" s="20" t="s">
        <v>0</v>
      </c>
      <c r="AP13" s="20">
        <v>46.968000000000004</v>
      </c>
      <c r="AQ13" s="20">
        <v>31.846</v>
      </c>
      <c r="AR13" s="20">
        <v>30.946000000000002</v>
      </c>
      <c r="AS13" s="18">
        <f t="shared" si="1"/>
        <v>36.586666666666666</v>
      </c>
      <c r="AT13" s="18"/>
      <c r="AU13" s="20" t="s">
        <v>0</v>
      </c>
      <c r="AV13" s="20">
        <v>45.95</v>
      </c>
      <c r="AW13" s="20">
        <v>18.695</v>
      </c>
      <c r="AX13" s="20">
        <v>18.29</v>
      </c>
      <c r="AY13" s="18">
        <f t="shared" si="2"/>
        <v>27.645</v>
      </c>
      <c r="AZ13" s="18"/>
      <c r="BA13" s="20" t="s">
        <v>0</v>
      </c>
      <c r="BB13" s="20">
        <v>50.893000000000001</v>
      </c>
      <c r="BC13" s="20">
        <v>39.554000000000002</v>
      </c>
      <c r="BD13" s="20">
        <v>34.780999999999999</v>
      </c>
      <c r="BE13" s="18">
        <f t="shared" si="3"/>
        <v>41.742666666666672</v>
      </c>
      <c r="BF13" s="18"/>
      <c r="BG13" s="20" t="s">
        <v>0</v>
      </c>
      <c r="BH13" s="20">
        <v>26.972999999999999</v>
      </c>
      <c r="BI13" s="20">
        <v>22.817</v>
      </c>
      <c r="BJ13" s="20">
        <v>22.32</v>
      </c>
      <c r="BK13" s="18">
        <f t="shared" si="4"/>
        <v>24.036666666666665</v>
      </c>
      <c r="BM13" s="20" t="s">
        <v>0</v>
      </c>
      <c r="BN13" s="20">
        <v>26.335000000000001</v>
      </c>
      <c r="BO13" s="20">
        <v>21.393999999999998</v>
      </c>
      <c r="BP13" s="20">
        <v>26.309000000000001</v>
      </c>
      <c r="BQ13" s="18">
        <f t="shared" si="5"/>
        <v>24.679333333333332</v>
      </c>
      <c r="BR13" s="18"/>
      <c r="BS13" s="18"/>
    </row>
    <row r="14" spans="1:71" ht="16" x14ac:dyDescent="0.2">
      <c r="A14" s="21" t="s">
        <v>6</v>
      </c>
      <c r="B14" s="89" t="s">
        <v>19</v>
      </c>
      <c r="C14" s="89"/>
      <c r="D14" s="89"/>
      <c r="E14" s="89"/>
      <c r="F14" s="89"/>
      <c r="G14" s="89"/>
      <c r="H14" s="89"/>
      <c r="I14" s="89"/>
      <c r="J14" s="89"/>
      <c r="K14" s="1"/>
      <c r="O14">
        <v>-0.24041525094936333</v>
      </c>
      <c r="Q14" t="s">
        <v>6</v>
      </c>
      <c r="R14" s="87" t="s">
        <v>19</v>
      </c>
      <c r="S14" s="87"/>
      <c r="T14" s="87"/>
      <c r="U14" s="87"/>
      <c r="W14" t="s">
        <v>6</v>
      </c>
      <c r="X14" s="87" t="s">
        <v>19</v>
      </c>
      <c r="Y14" s="87"/>
      <c r="Z14" s="87"/>
      <c r="AA14" s="87"/>
      <c r="AC14" t="s">
        <v>6</v>
      </c>
      <c r="AD14" s="87" t="s">
        <v>19</v>
      </c>
      <c r="AE14" s="87"/>
      <c r="AF14" s="87"/>
      <c r="AG14" s="87"/>
      <c r="AI14" s="20" t="s">
        <v>6</v>
      </c>
      <c r="AJ14" s="87" t="s">
        <v>19</v>
      </c>
      <c r="AK14" s="87"/>
      <c r="AL14" s="87"/>
      <c r="AM14" s="87"/>
      <c r="AN14" s="18"/>
      <c r="AO14" s="20" t="s">
        <v>6</v>
      </c>
      <c r="AP14" s="87" t="s">
        <v>19</v>
      </c>
      <c r="AQ14" s="87"/>
      <c r="AR14" s="87"/>
      <c r="AS14" s="87"/>
      <c r="AT14" s="18"/>
      <c r="AU14" s="20" t="s">
        <v>6</v>
      </c>
      <c r="AV14" s="87" t="s">
        <v>19</v>
      </c>
      <c r="AW14" s="87"/>
      <c r="AX14" s="87"/>
      <c r="AY14" s="87"/>
      <c r="AZ14" s="18"/>
      <c r="BA14" s="20" t="s">
        <v>6</v>
      </c>
      <c r="BB14" s="87" t="s">
        <v>19</v>
      </c>
      <c r="BC14" s="87"/>
      <c r="BD14" s="87"/>
      <c r="BE14" s="87"/>
      <c r="BF14" s="18"/>
      <c r="BG14" s="20" t="s">
        <v>6</v>
      </c>
      <c r="BH14" s="87" t="s">
        <v>19</v>
      </c>
      <c r="BI14" s="87"/>
      <c r="BJ14" s="87"/>
      <c r="BK14" s="87"/>
      <c r="BM14" s="20" t="s">
        <v>6</v>
      </c>
      <c r="BN14" s="87" t="s">
        <v>19</v>
      </c>
      <c r="BO14" s="87"/>
      <c r="BP14" s="87"/>
      <c r="BQ14" s="87"/>
      <c r="BR14" s="18"/>
      <c r="BS14" s="18"/>
    </row>
    <row r="15" spans="1:71" ht="16" x14ac:dyDescent="0.2">
      <c r="A15" t="s">
        <v>4</v>
      </c>
      <c r="B15" s="18">
        <f>+U15</f>
        <v>1.0063333333333333</v>
      </c>
      <c r="C15" s="18">
        <f>AA15</f>
        <v>0.97733333333333328</v>
      </c>
      <c r="D15" s="18">
        <f>AG15</f>
        <v>1.0450000000000002</v>
      </c>
      <c r="E15" s="18">
        <f>AM15</f>
        <v>0.86066666666666658</v>
      </c>
      <c r="F15" s="18">
        <f>AS15</f>
        <v>2.3220000000000001</v>
      </c>
      <c r="G15" s="18">
        <f t="shared" si="11"/>
        <v>1.0010000000000001</v>
      </c>
      <c r="H15" s="18">
        <f t="shared" si="12"/>
        <v>0.9916666666666667</v>
      </c>
      <c r="I15" s="18">
        <f t="shared" si="13"/>
        <v>0.97566666666666679</v>
      </c>
      <c r="J15" s="18">
        <f t="shared" si="14"/>
        <v>0.94966666666666677</v>
      </c>
      <c r="K15" s="35">
        <f>ROUND(AVERAGE(B15:J15),4)</f>
        <v>1.1254999999999999</v>
      </c>
      <c r="L15" t="str">
        <f t="shared" si="0"/>
        <v xml:space="preserve">&amp; 1,1255 </v>
      </c>
      <c r="M15">
        <f>ROUND(K15/ARIMA!I15,4)</f>
        <v>0.67900000000000005</v>
      </c>
      <c r="N15" s="26">
        <f>ROUND(((K19-ARIMA!I19)/ARIMA!I19)*100,4)</f>
        <v>14.6816</v>
      </c>
      <c r="O15" s="1">
        <v>-0.24447866676217064</v>
      </c>
      <c r="Q15" t="s">
        <v>4</v>
      </c>
      <c r="R15">
        <v>2.2269999999999999</v>
      </c>
      <c r="S15">
        <v>0.32600000000000001</v>
      </c>
      <c r="T15">
        <v>0.46600000000000003</v>
      </c>
      <c r="U15">
        <f t="shared" si="15"/>
        <v>1.0063333333333333</v>
      </c>
      <c r="W15" t="s">
        <v>4</v>
      </c>
      <c r="X15" s="18">
        <v>2.2290000000000001</v>
      </c>
      <c r="Y15" s="18">
        <v>0.27600000000000002</v>
      </c>
      <c r="Z15" s="18">
        <v>0.42699999999999999</v>
      </c>
      <c r="AA15" s="18">
        <f t="shared" si="16"/>
        <v>0.97733333333333328</v>
      </c>
      <c r="AC15" t="s">
        <v>4</v>
      </c>
      <c r="AD15" s="18">
        <v>2.2330000000000001</v>
      </c>
      <c r="AE15" s="18">
        <v>0.74399999999999999</v>
      </c>
      <c r="AF15" s="18">
        <v>0.158</v>
      </c>
      <c r="AG15" s="18">
        <f t="shared" si="17"/>
        <v>1.0450000000000002</v>
      </c>
      <c r="AH15" s="18"/>
      <c r="AI15" s="20" t="s">
        <v>4</v>
      </c>
      <c r="AJ15" s="20">
        <v>2.2290000000000001</v>
      </c>
      <c r="AK15" s="20">
        <v>0.29599999999999999</v>
      </c>
      <c r="AL15" s="20">
        <v>5.7000000000000002E-2</v>
      </c>
      <c r="AM15" s="18">
        <f t="shared" si="18"/>
        <v>0.86066666666666658</v>
      </c>
      <c r="AN15" s="18"/>
      <c r="AO15" s="20" t="s">
        <v>4</v>
      </c>
      <c r="AP15" s="20">
        <v>2.4950000000000001</v>
      </c>
      <c r="AQ15" s="20">
        <v>0.44900000000000001</v>
      </c>
      <c r="AR15" s="20">
        <v>4.0220000000000002</v>
      </c>
      <c r="AS15" s="18">
        <f t="shared" si="1"/>
        <v>2.3220000000000001</v>
      </c>
      <c r="AT15" s="18"/>
      <c r="AU15" s="20" t="s">
        <v>4</v>
      </c>
      <c r="AV15" s="20">
        <v>2.2320000000000002</v>
      </c>
      <c r="AW15" s="20">
        <v>0.35899999999999999</v>
      </c>
      <c r="AX15" s="20">
        <v>0.41199999999999998</v>
      </c>
      <c r="AY15" s="18">
        <f t="shared" si="2"/>
        <v>1.0010000000000001</v>
      </c>
      <c r="AZ15" s="18"/>
      <c r="BA15" s="20" t="s">
        <v>4</v>
      </c>
      <c r="BB15" s="20">
        <v>2.23</v>
      </c>
      <c r="BC15" s="20">
        <v>0.54900000000000004</v>
      </c>
      <c r="BD15" s="20">
        <v>0.19600000000000001</v>
      </c>
      <c r="BE15" s="18">
        <f t="shared" si="3"/>
        <v>0.9916666666666667</v>
      </c>
      <c r="BF15" s="18"/>
      <c r="BG15" s="20" t="s">
        <v>4</v>
      </c>
      <c r="BH15" s="20">
        <v>2.2280000000000002</v>
      </c>
      <c r="BI15" s="20">
        <v>0.35</v>
      </c>
      <c r="BJ15" s="20">
        <v>0.34899999999999998</v>
      </c>
      <c r="BK15" s="18">
        <f t="shared" si="4"/>
        <v>0.97566666666666679</v>
      </c>
      <c r="BM15" s="20" t="s">
        <v>4</v>
      </c>
      <c r="BN15" s="20">
        <v>2.23</v>
      </c>
      <c r="BO15" s="20">
        <v>0.16800000000000001</v>
      </c>
      <c r="BP15" s="20">
        <v>0.45100000000000001</v>
      </c>
      <c r="BQ15" s="18">
        <f t="shared" si="5"/>
        <v>0.94966666666666677</v>
      </c>
      <c r="BR15" s="18"/>
      <c r="BS15" s="18"/>
    </row>
    <row r="16" spans="1:71" ht="16" x14ac:dyDescent="0.2">
      <c r="A16" t="s">
        <v>3</v>
      </c>
      <c r="B16" s="18">
        <f t="shared" ref="B16:B19" si="24">+U16</f>
        <v>0.98866663376490005</v>
      </c>
      <c r="C16" s="18">
        <f t="shared" ref="C16:C19" si="25">AA16</f>
        <v>0.96099996566772328</v>
      </c>
      <c r="D16" s="18">
        <f t="shared" ref="D16:D19" si="26">AG16</f>
        <v>1.027333304286</v>
      </c>
      <c r="E16" s="18">
        <f t="shared" ref="E16:E18" si="27">AM16</f>
        <v>0.84333330666666662</v>
      </c>
      <c r="F16" s="18">
        <f t="shared" ref="F16:F18" si="28">AS16</f>
        <v>2.0276666400000001</v>
      </c>
      <c r="G16" s="18">
        <f t="shared" si="11"/>
        <v>0.98366666999999997</v>
      </c>
      <c r="H16" s="18">
        <f t="shared" si="12"/>
        <v>0.97466668333333339</v>
      </c>
      <c r="I16" s="18">
        <f t="shared" si="13"/>
        <v>0.9579999933333333</v>
      </c>
      <c r="J16" s="18">
        <f t="shared" si="14"/>
        <v>0.93233330666666658</v>
      </c>
      <c r="K16" s="35">
        <f>ROUND(AVERAGE(B16:J16),4)</f>
        <v>1.0773999999999999</v>
      </c>
      <c r="L16" t="str">
        <f t="shared" si="0"/>
        <v xml:space="preserve">&amp; 1,0774 </v>
      </c>
      <c r="O16">
        <v>1.8091003228360839E-2</v>
      </c>
      <c r="Q16" t="s">
        <v>3</v>
      </c>
      <c r="R16">
        <v>2.1889998912811199</v>
      </c>
      <c r="S16">
        <v>0.31499999761581399</v>
      </c>
      <c r="T16">
        <v>0.462000012397766</v>
      </c>
      <c r="U16">
        <f t="shared" si="15"/>
        <v>0.98866663376490005</v>
      </c>
      <c r="W16" t="s">
        <v>3</v>
      </c>
      <c r="X16" s="18">
        <v>2.1919999122619598</v>
      </c>
      <c r="Y16" s="18">
        <v>0.26699998974800099</v>
      </c>
      <c r="Z16" s="18">
        <v>0.42399999499320901</v>
      </c>
      <c r="AA16" s="18">
        <f t="shared" si="16"/>
        <v>0.96099996566772328</v>
      </c>
      <c r="AC16" t="s">
        <v>3</v>
      </c>
      <c r="AD16" s="18">
        <v>2.1949999332427899</v>
      </c>
      <c r="AE16" s="18">
        <v>0.73299998044967596</v>
      </c>
      <c r="AF16" s="18">
        <v>0.153999999165534</v>
      </c>
      <c r="AG16" s="18">
        <f t="shared" si="17"/>
        <v>1.027333304286</v>
      </c>
      <c r="AH16" s="18"/>
      <c r="AI16" s="20" t="s">
        <v>3</v>
      </c>
      <c r="AJ16" s="20">
        <v>2.1919999099999998</v>
      </c>
      <c r="AK16" s="20">
        <v>0.28600001000000003</v>
      </c>
      <c r="AL16" s="20">
        <v>5.1999999999999998E-2</v>
      </c>
      <c r="AM16" s="18">
        <f t="shared" si="18"/>
        <v>0.84333330666666662</v>
      </c>
      <c r="AN16" s="18"/>
      <c r="AO16" s="20" t="s">
        <v>3</v>
      </c>
      <c r="AP16" s="20">
        <v>2.4600000400000002</v>
      </c>
      <c r="AQ16" s="20">
        <v>0.43399999</v>
      </c>
      <c r="AR16" s="20">
        <v>3.1889998899999998</v>
      </c>
      <c r="AS16" s="18">
        <f t="shared" si="1"/>
        <v>2.0276666400000001</v>
      </c>
      <c r="AT16" s="18"/>
      <c r="AU16" s="20" t="s">
        <v>3</v>
      </c>
      <c r="AV16" s="20">
        <v>2.1940000099999999</v>
      </c>
      <c r="AW16" s="20">
        <v>0.34999998999999998</v>
      </c>
      <c r="AX16" s="20">
        <v>0.40700001000000002</v>
      </c>
      <c r="AY16" s="18">
        <f t="shared" si="2"/>
        <v>0.98366666999999997</v>
      </c>
      <c r="AZ16" s="18"/>
      <c r="BA16" s="20" t="s">
        <v>3</v>
      </c>
      <c r="BB16" s="20">
        <v>2.19300008</v>
      </c>
      <c r="BC16" s="20">
        <v>0.53899996999999999</v>
      </c>
      <c r="BD16" s="20">
        <v>0.192</v>
      </c>
      <c r="BE16" s="18">
        <f t="shared" si="3"/>
        <v>0.97466668333333339</v>
      </c>
      <c r="BF16" s="18"/>
      <c r="BG16" s="20" t="s">
        <v>3</v>
      </c>
      <c r="BH16" s="20">
        <v>2.19099998</v>
      </c>
      <c r="BI16" s="20">
        <v>0.33800000000000002</v>
      </c>
      <c r="BJ16" s="20">
        <v>0.34499999999999997</v>
      </c>
      <c r="BK16" s="18">
        <f t="shared" si="4"/>
        <v>0.9579999933333333</v>
      </c>
      <c r="BM16" s="20" t="s">
        <v>3</v>
      </c>
      <c r="BN16" s="20">
        <v>2.1919999099999998</v>
      </c>
      <c r="BO16" s="20">
        <v>0.15800001</v>
      </c>
      <c r="BP16" s="20">
        <v>0.44700000000000001</v>
      </c>
      <c r="BQ16" s="18">
        <f t="shared" si="5"/>
        <v>0.93233330666666658</v>
      </c>
      <c r="BR16" s="18"/>
      <c r="BS16" s="18"/>
    </row>
    <row r="17" spans="1:71" ht="16" x14ac:dyDescent="0.2">
      <c r="A17" t="s">
        <v>2</v>
      </c>
      <c r="B17" s="18">
        <f t="shared" si="24"/>
        <v>1.3493333359559359</v>
      </c>
      <c r="C17" s="18">
        <f t="shared" si="25"/>
        <v>1.3103333612283037</v>
      </c>
      <c r="D17" s="18">
        <f t="shared" si="26"/>
        <v>1.4006666541099506</v>
      </c>
      <c r="E17" s="18">
        <f t="shared" si="27"/>
        <v>1.1470000266666667</v>
      </c>
      <c r="F17" s="18">
        <f t="shared" si="28"/>
        <v>2.60433336</v>
      </c>
      <c r="G17" s="18">
        <f t="shared" si="11"/>
        <v>1.3416666966666666</v>
      </c>
      <c r="H17" s="18">
        <f t="shared" si="12"/>
        <v>1.3286666566666667</v>
      </c>
      <c r="I17" s="18">
        <f t="shared" si="13"/>
        <v>1.3063333233333332</v>
      </c>
      <c r="J17" s="18">
        <f t="shared" si="14"/>
        <v>1.2713333533333333</v>
      </c>
      <c r="K17" s="35">
        <f>ROUND(AVERAGE(B17:J17),4)</f>
        <v>1.4511000000000001</v>
      </c>
      <c r="L17" t="str">
        <f t="shared" si="0"/>
        <v xml:space="preserve">&amp; 1,4511 </v>
      </c>
      <c r="O17">
        <v>0.22228924471740882</v>
      </c>
      <c r="Q17" t="s">
        <v>2</v>
      </c>
      <c r="R17">
        <v>2.97300004959106</v>
      </c>
      <c r="S17">
        <v>0.43399998545646601</v>
      </c>
      <c r="T17">
        <v>0.64099997282028198</v>
      </c>
      <c r="U17">
        <f t="shared" si="15"/>
        <v>1.3493333359559359</v>
      </c>
      <c r="W17" t="s">
        <v>2</v>
      </c>
      <c r="X17" s="18">
        <v>2.9760000705718901</v>
      </c>
      <c r="Y17" s="18">
        <v>0.36700001358985901</v>
      </c>
      <c r="Z17" s="18">
        <v>0.58799999952316195</v>
      </c>
      <c r="AA17" s="18">
        <f t="shared" si="16"/>
        <v>1.3103333612283037</v>
      </c>
      <c r="AC17" t="s">
        <v>2</v>
      </c>
      <c r="AD17" s="18">
        <v>2.9800000190734801</v>
      </c>
      <c r="AE17" s="18">
        <v>1.00899994373321</v>
      </c>
      <c r="AF17" s="18">
        <v>0.21299999952316201</v>
      </c>
      <c r="AG17" s="18">
        <f t="shared" si="17"/>
        <v>1.4006666541099506</v>
      </c>
      <c r="AH17" s="18"/>
      <c r="AI17" s="20" t="s">
        <v>2</v>
      </c>
      <c r="AJ17" s="20">
        <v>2.97600007</v>
      </c>
      <c r="AK17" s="20">
        <v>0.39300001000000001</v>
      </c>
      <c r="AL17" s="20">
        <v>7.1999999999999995E-2</v>
      </c>
      <c r="AM17" s="18">
        <f t="shared" si="18"/>
        <v>1.1470000266666667</v>
      </c>
      <c r="AN17" s="18"/>
      <c r="AO17" s="20" t="s">
        <v>2</v>
      </c>
      <c r="AP17" s="20">
        <v>3.3580000399999999</v>
      </c>
      <c r="AQ17" s="20">
        <v>0.60000001999999997</v>
      </c>
      <c r="AR17" s="20">
        <v>3.8550000199999999</v>
      </c>
      <c r="AS17" s="18">
        <f t="shared" si="1"/>
        <v>2.60433336</v>
      </c>
      <c r="AT17" s="18"/>
      <c r="AU17" s="20" t="s">
        <v>2</v>
      </c>
      <c r="AV17" s="20">
        <v>2.97900009</v>
      </c>
      <c r="AW17" s="20">
        <v>0.48199998999999999</v>
      </c>
      <c r="AX17" s="20">
        <v>0.56400001</v>
      </c>
      <c r="AY17" s="18">
        <f t="shared" si="2"/>
        <v>1.3416666966666666</v>
      </c>
      <c r="AZ17" s="18"/>
      <c r="BA17" s="20" t="s">
        <v>2</v>
      </c>
      <c r="BB17" s="20">
        <v>2.9769999999999999</v>
      </c>
      <c r="BC17" s="20">
        <v>0.74199998</v>
      </c>
      <c r="BD17" s="20">
        <v>0.26699999000000002</v>
      </c>
      <c r="BE17" s="18">
        <f t="shared" si="3"/>
        <v>1.3286666566666667</v>
      </c>
      <c r="BF17" s="18"/>
      <c r="BG17" s="20" t="s">
        <v>2</v>
      </c>
      <c r="BH17" s="20">
        <v>2.9739999799999999</v>
      </c>
      <c r="BI17" s="20">
        <v>0.46599998999999998</v>
      </c>
      <c r="BJ17" s="20">
        <v>0.47899999999999998</v>
      </c>
      <c r="BK17" s="18">
        <f t="shared" si="4"/>
        <v>1.3063333233333332</v>
      </c>
      <c r="BM17" s="20" t="s">
        <v>2</v>
      </c>
      <c r="BN17" s="20">
        <v>2.97600007</v>
      </c>
      <c r="BO17" s="20">
        <v>0.21799999</v>
      </c>
      <c r="BP17" s="20">
        <v>0.62</v>
      </c>
      <c r="BQ17" s="18">
        <f t="shared" si="5"/>
        <v>1.2713333533333333</v>
      </c>
      <c r="BR17" s="18"/>
      <c r="BS17" s="18"/>
    </row>
    <row r="18" spans="1:71" ht="16" x14ac:dyDescent="0.2">
      <c r="A18" t="s">
        <v>1</v>
      </c>
      <c r="B18" s="18">
        <f t="shared" si="24"/>
        <v>0.95659128824869732</v>
      </c>
      <c r="C18" s="18">
        <f t="shared" si="25"/>
        <v>0.95096349716186468</v>
      </c>
      <c r="D18" s="18">
        <f t="shared" si="26"/>
        <v>0.94603904088338131</v>
      </c>
      <c r="E18" s="18">
        <f t="shared" si="27"/>
        <v>0.95190521000000006</v>
      </c>
      <c r="F18" s="18">
        <f t="shared" si="28"/>
        <v>0.84175842999999995</v>
      </c>
      <c r="G18" s="18">
        <f t="shared" si="11"/>
        <v>0.95290150333333334</v>
      </c>
      <c r="H18" s="18">
        <f t="shared" si="12"/>
        <v>0.93616209666666672</v>
      </c>
      <c r="I18" s="18">
        <f t="shared" si="13"/>
        <v>0.94335814333333323</v>
      </c>
      <c r="J18" s="18">
        <f t="shared" si="14"/>
        <v>0.94552394000000006</v>
      </c>
      <c r="K18" s="35">
        <f>ROUND(AVERAGE(B18:J18),4)</f>
        <v>0.93610000000000004</v>
      </c>
      <c r="L18" t="str">
        <f t="shared" si="0"/>
        <v xml:space="preserve">&amp; 0,9361 </v>
      </c>
      <c r="O18">
        <v>-5.5883428213297261E-2</v>
      </c>
      <c r="Q18" t="s">
        <v>1</v>
      </c>
      <c r="R18">
        <v>0.96071624755859297</v>
      </c>
      <c r="S18">
        <v>0.94636827707290605</v>
      </c>
      <c r="T18">
        <v>0.96268934011459295</v>
      </c>
      <c r="U18">
        <f t="shared" si="15"/>
        <v>0.95659128824869732</v>
      </c>
      <c r="W18" t="s">
        <v>1</v>
      </c>
      <c r="X18" s="18">
        <v>0.94384640455245905</v>
      </c>
      <c r="Y18" s="18">
        <v>0.94629007577896096</v>
      </c>
      <c r="Z18" s="18">
        <v>0.96275401115417403</v>
      </c>
      <c r="AA18" s="18">
        <f t="shared" si="16"/>
        <v>0.95096349716186468</v>
      </c>
      <c r="AC18" t="s">
        <v>1</v>
      </c>
      <c r="AD18" s="18">
        <v>0.92836970090866</v>
      </c>
      <c r="AE18" s="18">
        <v>0.94692230224609297</v>
      </c>
      <c r="AF18" s="18">
        <v>0.96282511949539096</v>
      </c>
      <c r="AG18" s="18">
        <f t="shared" si="17"/>
        <v>0.94603904088338131</v>
      </c>
      <c r="AH18" s="18"/>
      <c r="AI18" s="20" t="s">
        <v>1</v>
      </c>
      <c r="AJ18" s="20">
        <v>0.94668423999999995</v>
      </c>
      <c r="AK18" s="20">
        <v>0.94631754999999995</v>
      </c>
      <c r="AL18" s="20">
        <v>0.96271384000000004</v>
      </c>
      <c r="AM18" s="18">
        <f t="shared" si="18"/>
        <v>0.95190521000000006</v>
      </c>
      <c r="AN18" s="18"/>
      <c r="AO18" s="20" t="s">
        <v>1</v>
      </c>
      <c r="AP18" s="20">
        <v>0.92574619999999996</v>
      </c>
      <c r="AQ18" s="20">
        <v>0.97336345999999996</v>
      </c>
      <c r="AR18" s="20">
        <v>0.62616563000000003</v>
      </c>
      <c r="AS18" s="18">
        <f t="shared" si="1"/>
        <v>0.84175842999999995</v>
      </c>
      <c r="AT18" s="18"/>
      <c r="AU18" s="20" t="s">
        <v>1</v>
      </c>
      <c r="AV18" s="20">
        <v>0.94992304000000005</v>
      </c>
      <c r="AW18" s="20">
        <v>0.94621301000000002</v>
      </c>
      <c r="AX18" s="20">
        <v>0.96256845999999996</v>
      </c>
      <c r="AY18" s="18">
        <f t="shared" si="2"/>
        <v>0.95290150333333334</v>
      </c>
      <c r="AZ18" s="18"/>
      <c r="BA18" s="20" t="s">
        <v>1</v>
      </c>
      <c r="BB18" s="20">
        <v>0.89949203</v>
      </c>
      <c r="BC18" s="20">
        <v>0.94625813000000003</v>
      </c>
      <c r="BD18" s="20">
        <v>0.96273613000000002</v>
      </c>
      <c r="BE18" s="18">
        <f t="shared" si="3"/>
        <v>0.93616209666666672</v>
      </c>
      <c r="BF18" s="18"/>
      <c r="BG18" s="20" t="s">
        <v>1</v>
      </c>
      <c r="BH18" s="20">
        <v>0.92100048000000001</v>
      </c>
      <c r="BI18" s="20">
        <v>0.94641631999999998</v>
      </c>
      <c r="BJ18" s="20">
        <v>0.96265763000000004</v>
      </c>
      <c r="BK18" s="18">
        <f t="shared" si="4"/>
        <v>0.94335814333333323</v>
      </c>
      <c r="BM18" s="20" t="s">
        <v>1</v>
      </c>
      <c r="BN18" s="20">
        <v>0.92762374999999997</v>
      </c>
      <c r="BO18" s="20">
        <v>0.94625205000000001</v>
      </c>
      <c r="BP18" s="20">
        <v>0.96269601999999999</v>
      </c>
      <c r="BQ18" s="18">
        <f t="shared" si="5"/>
        <v>0.94552394000000006</v>
      </c>
      <c r="BR18" s="18"/>
      <c r="BS18" s="18"/>
    </row>
    <row r="19" spans="1:71" ht="16" x14ac:dyDescent="0.2">
      <c r="A19" t="s">
        <v>0</v>
      </c>
      <c r="B19" s="18">
        <f t="shared" si="24"/>
        <v>17.504000000000001</v>
      </c>
      <c r="C19" s="18">
        <f t="shared" si="25"/>
        <v>15.808</v>
      </c>
      <c r="D19" s="18">
        <f t="shared" si="26"/>
        <v>17.669333333333334</v>
      </c>
      <c r="E19" s="18">
        <f>AM19</f>
        <v>25.273</v>
      </c>
      <c r="F19" s="18">
        <f>AS19</f>
        <v>24.543666666666667</v>
      </c>
      <c r="G19" s="18">
        <f t="shared" si="11"/>
        <v>27.800666666666668</v>
      </c>
      <c r="H19" s="18">
        <f t="shared" si="12"/>
        <v>58.478000000000002</v>
      </c>
      <c r="I19" s="18">
        <f t="shared" si="13"/>
        <v>29.375666666666671</v>
      </c>
      <c r="J19" s="18">
        <f t="shared" si="14"/>
        <v>26.368666666666666</v>
      </c>
      <c r="K19" s="35">
        <f>ROUND(AVERAGE(B19:J19),4)</f>
        <v>26.9801</v>
      </c>
      <c r="L19" t="str">
        <f t="shared" si="0"/>
        <v xml:space="preserve">&amp; 26,9801 </v>
      </c>
      <c r="Q19" t="s">
        <v>0</v>
      </c>
      <c r="R19">
        <v>6.3</v>
      </c>
      <c r="S19">
        <v>25.532</v>
      </c>
      <c r="T19">
        <v>20.68</v>
      </c>
      <c r="U19">
        <f t="shared" si="15"/>
        <v>17.504000000000001</v>
      </c>
      <c r="V19" s="18">
        <f>SUM(R19:U19)</f>
        <v>70.016000000000005</v>
      </c>
      <c r="W19" t="s">
        <v>0</v>
      </c>
      <c r="X19" s="18">
        <v>5.782</v>
      </c>
      <c r="Y19" s="18">
        <v>21.742000000000001</v>
      </c>
      <c r="Z19" s="18">
        <v>19.899999999999999</v>
      </c>
      <c r="AA19" s="18">
        <f t="shared" si="16"/>
        <v>15.808</v>
      </c>
      <c r="AC19" t="s">
        <v>0</v>
      </c>
      <c r="AD19" s="18">
        <v>6.4660000000000002</v>
      </c>
      <c r="AE19" s="18">
        <v>25.335000000000001</v>
      </c>
      <c r="AF19" s="18">
        <v>21.207000000000001</v>
      </c>
      <c r="AG19" s="18">
        <f t="shared" si="17"/>
        <v>17.669333333333334</v>
      </c>
      <c r="AH19" s="18"/>
      <c r="AI19" s="20" t="s">
        <v>0</v>
      </c>
      <c r="AJ19" s="20">
        <v>7.2450000000000001</v>
      </c>
      <c r="AK19" s="20">
        <v>38.139000000000003</v>
      </c>
      <c r="AL19" s="20">
        <v>30.434999999999999</v>
      </c>
      <c r="AM19" s="18">
        <f t="shared" si="18"/>
        <v>25.273</v>
      </c>
      <c r="AN19" s="18"/>
      <c r="AO19" s="20" t="s">
        <v>0</v>
      </c>
      <c r="AP19" s="20">
        <v>7.4279999999999999</v>
      </c>
      <c r="AQ19" s="20">
        <v>40.075000000000003</v>
      </c>
      <c r="AR19" s="20">
        <v>26.128</v>
      </c>
      <c r="AS19" s="18">
        <f t="shared" si="1"/>
        <v>24.543666666666667</v>
      </c>
      <c r="AT19" s="18"/>
      <c r="AU19" s="20" t="s">
        <v>0</v>
      </c>
      <c r="AV19" s="20">
        <v>7.4669999999999996</v>
      </c>
      <c r="AW19" s="20">
        <v>32.651000000000003</v>
      </c>
      <c r="AX19" s="20">
        <v>43.283999999999999</v>
      </c>
      <c r="AY19" s="18">
        <f t="shared" si="2"/>
        <v>27.800666666666668</v>
      </c>
      <c r="AZ19" s="18"/>
      <c r="BA19" s="20" t="s">
        <v>0</v>
      </c>
      <c r="BB19" s="20">
        <v>8.0570000000000004</v>
      </c>
      <c r="BC19" s="20">
        <v>90.448999999999998</v>
      </c>
      <c r="BD19" s="20">
        <v>76.927999999999997</v>
      </c>
      <c r="BE19" s="18">
        <f t="shared" si="3"/>
        <v>58.478000000000002</v>
      </c>
      <c r="BF19" s="18"/>
      <c r="BG19" s="20" t="s">
        <v>0</v>
      </c>
      <c r="BH19" s="20">
        <v>7.8860000000000001</v>
      </c>
      <c r="BI19" s="20">
        <v>46.03</v>
      </c>
      <c r="BJ19" s="20">
        <v>34.210999999999999</v>
      </c>
      <c r="BK19" s="18">
        <f t="shared" si="4"/>
        <v>29.375666666666671</v>
      </c>
      <c r="BM19" s="20" t="s">
        <v>0</v>
      </c>
      <c r="BN19" s="20">
        <v>9.4260000000000002</v>
      </c>
      <c r="BO19" s="20">
        <v>34.15</v>
      </c>
      <c r="BP19" s="20">
        <v>35.53</v>
      </c>
      <c r="BQ19" s="18">
        <f t="shared" si="5"/>
        <v>26.368666666666666</v>
      </c>
      <c r="BR19" s="18"/>
      <c r="BS19" s="18"/>
    </row>
    <row r="20" spans="1:71" ht="16" x14ac:dyDescent="0.2">
      <c r="A20" s="21" t="s">
        <v>6</v>
      </c>
      <c r="B20" s="89" t="s">
        <v>18</v>
      </c>
      <c r="C20" s="89"/>
      <c r="D20" s="89"/>
      <c r="E20" s="89"/>
      <c r="F20" s="89"/>
      <c r="G20" s="89"/>
      <c r="H20" s="89"/>
      <c r="I20" s="89"/>
      <c r="J20" s="89"/>
      <c r="K20" s="1"/>
      <c r="Q20" t="s">
        <v>6</v>
      </c>
      <c r="R20" s="86" t="s">
        <v>18</v>
      </c>
      <c r="S20" s="86"/>
      <c r="T20" s="86"/>
      <c r="U20" s="86"/>
      <c r="W20" t="s">
        <v>6</v>
      </c>
      <c r="X20" s="86" t="s">
        <v>18</v>
      </c>
      <c r="Y20" s="86"/>
      <c r="Z20" s="86"/>
      <c r="AA20" s="86"/>
      <c r="AC20" t="s">
        <v>6</v>
      </c>
      <c r="AD20" s="86" t="s">
        <v>18</v>
      </c>
      <c r="AE20" s="86"/>
      <c r="AF20" s="86"/>
      <c r="AG20" s="86"/>
      <c r="AI20" s="20" t="s">
        <v>6</v>
      </c>
      <c r="AJ20" s="86" t="s">
        <v>18</v>
      </c>
      <c r="AK20" s="86"/>
      <c r="AL20" s="86"/>
      <c r="AM20" s="86"/>
      <c r="AN20" s="18"/>
      <c r="AO20" s="20" t="s">
        <v>6</v>
      </c>
      <c r="AP20" s="86" t="s">
        <v>18</v>
      </c>
      <c r="AQ20" s="86"/>
      <c r="AR20" s="86"/>
      <c r="AS20" s="86"/>
      <c r="AT20" s="18"/>
      <c r="AU20" s="20" t="s">
        <v>6</v>
      </c>
      <c r="AV20" s="86" t="s">
        <v>18</v>
      </c>
      <c r="AW20" s="86"/>
      <c r="AX20" s="86"/>
      <c r="AY20" s="86"/>
      <c r="AZ20" s="18"/>
      <c r="BA20" s="20" t="s">
        <v>6</v>
      </c>
      <c r="BB20" s="86" t="s">
        <v>18</v>
      </c>
      <c r="BC20" s="86"/>
      <c r="BD20" s="86"/>
      <c r="BE20" s="86"/>
      <c r="BF20" s="18"/>
      <c r="BG20" s="20" t="s">
        <v>6</v>
      </c>
      <c r="BH20" s="86" t="s">
        <v>18</v>
      </c>
      <c r="BI20" s="86"/>
      <c r="BJ20" s="86"/>
      <c r="BK20" s="86"/>
      <c r="BM20" s="20" t="s">
        <v>6</v>
      </c>
      <c r="BN20" s="86" t="s">
        <v>18</v>
      </c>
      <c r="BO20" s="86"/>
      <c r="BP20" s="86"/>
      <c r="BQ20" s="86"/>
      <c r="BR20" s="18"/>
      <c r="BS20" s="18"/>
    </row>
    <row r="21" spans="1:71" ht="16" x14ac:dyDescent="0.2">
      <c r="A21" t="s">
        <v>4</v>
      </c>
      <c r="B21" s="18">
        <f>+U21</f>
        <v>0.97566666666666679</v>
      </c>
      <c r="C21" s="18">
        <f>AA21</f>
        <v>1.0040000000000002</v>
      </c>
      <c r="D21" s="18">
        <f>AG21</f>
        <v>1.089</v>
      </c>
      <c r="E21" s="18">
        <f>AM21</f>
        <v>0.99800000000000011</v>
      </c>
      <c r="F21" s="18">
        <f>AS21</f>
        <v>2.2890000000000001</v>
      </c>
      <c r="G21" s="18">
        <f t="shared" si="11"/>
        <v>0.98</v>
      </c>
      <c r="H21" s="18">
        <f t="shared" si="12"/>
        <v>1.0863333333333334</v>
      </c>
      <c r="I21" s="18">
        <f t="shared" si="13"/>
        <v>0.95833333333333315</v>
      </c>
      <c r="J21" s="18">
        <f t="shared" si="14"/>
        <v>0.94666666666666666</v>
      </c>
      <c r="K21" s="35">
        <f>ROUND(AVERAGE(B21:J21),4)</f>
        <v>1.1474</v>
      </c>
      <c r="L21" t="str">
        <f t="shared" si="0"/>
        <v xml:space="preserve">&amp; 1,1474 </v>
      </c>
      <c r="M21">
        <f>ROUND(K21/ARIMA!I21,4)</f>
        <v>0.89359999999999995</v>
      </c>
      <c r="N21" s="26">
        <f>ROUND(((K25-ARIMA!I25)/ARIMA!I25)*100,4)</f>
        <v>16.3995</v>
      </c>
      <c r="O21" s="1"/>
      <c r="Q21" t="s">
        <v>4</v>
      </c>
      <c r="R21">
        <v>2.2280000000000002</v>
      </c>
      <c r="S21">
        <v>0.28899999999999998</v>
      </c>
      <c r="T21">
        <v>0.41</v>
      </c>
      <c r="U21">
        <f t="shared" si="15"/>
        <v>0.97566666666666679</v>
      </c>
      <c r="W21" t="s">
        <v>4</v>
      </c>
      <c r="X21" s="18">
        <v>2.2280000000000002</v>
      </c>
      <c r="Y21" s="18">
        <v>0.34200000000000003</v>
      </c>
      <c r="Z21" s="18">
        <v>0.442</v>
      </c>
      <c r="AA21" s="18">
        <f t="shared" si="16"/>
        <v>1.0040000000000002</v>
      </c>
      <c r="AC21" t="s">
        <v>4</v>
      </c>
      <c r="AD21" s="18">
        <v>2.2290000000000001</v>
      </c>
      <c r="AE21" s="18">
        <v>0.60099999999999998</v>
      </c>
      <c r="AF21" s="18">
        <v>0.437</v>
      </c>
      <c r="AG21">
        <f t="shared" si="17"/>
        <v>1.089</v>
      </c>
      <c r="AI21" s="20" t="s">
        <v>4</v>
      </c>
      <c r="AJ21" s="20">
        <v>2.23</v>
      </c>
      <c r="AK21" s="20">
        <v>0.32100000000000001</v>
      </c>
      <c r="AL21" s="20">
        <v>0.443</v>
      </c>
      <c r="AM21" s="18">
        <f t="shared" si="18"/>
        <v>0.99800000000000011</v>
      </c>
      <c r="AN21" s="18"/>
      <c r="AO21" s="20" t="s">
        <v>4</v>
      </c>
      <c r="AP21" s="20">
        <v>2.4980000000000002</v>
      </c>
      <c r="AQ21" s="20">
        <v>1.0960000000000001</v>
      </c>
      <c r="AR21" s="20">
        <v>3.2730000000000001</v>
      </c>
      <c r="AS21" s="18">
        <f t="shared" si="1"/>
        <v>2.2890000000000001</v>
      </c>
      <c r="AT21" s="18"/>
      <c r="AU21" s="20" t="s">
        <v>4</v>
      </c>
      <c r="AV21" s="20">
        <v>2.23</v>
      </c>
      <c r="AW21" s="20">
        <v>0.48199999999999998</v>
      </c>
      <c r="AX21" s="20">
        <v>0.22800000000000001</v>
      </c>
      <c r="AY21" s="18">
        <f t="shared" si="2"/>
        <v>0.98</v>
      </c>
      <c r="AZ21" s="18"/>
      <c r="BA21" s="20" t="s">
        <v>4</v>
      </c>
      <c r="BB21" s="20">
        <v>2.2290000000000001</v>
      </c>
      <c r="BC21" s="20">
        <v>0.54300000000000004</v>
      </c>
      <c r="BD21" s="20">
        <v>0.48699999999999999</v>
      </c>
      <c r="BE21" s="18">
        <f t="shared" si="3"/>
        <v>1.0863333333333334</v>
      </c>
      <c r="BF21" s="18"/>
      <c r="BG21" s="20" t="s">
        <v>4</v>
      </c>
      <c r="BH21" s="20">
        <v>2.2309999999999999</v>
      </c>
      <c r="BI21" s="20">
        <v>0.60299999999999998</v>
      </c>
      <c r="BJ21" s="20">
        <v>4.1000000000000002E-2</v>
      </c>
      <c r="BK21" s="18">
        <f t="shared" si="4"/>
        <v>0.95833333333333315</v>
      </c>
      <c r="BM21" s="20" t="s">
        <v>4</v>
      </c>
      <c r="BN21" s="20">
        <v>2.2309999999999999</v>
      </c>
      <c r="BO21" s="20">
        <v>0.219</v>
      </c>
      <c r="BP21" s="20">
        <v>0.39</v>
      </c>
      <c r="BQ21" s="18">
        <f t="shared" si="5"/>
        <v>0.94666666666666666</v>
      </c>
      <c r="BR21" s="18"/>
      <c r="BS21" s="18"/>
    </row>
    <row r="22" spans="1:71" ht="16" x14ac:dyDescent="0.2">
      <c r="A22" t="s">
        <v>3</v>
      </c>
      <c r="B22" s="18">
        <f t="shared" ref="B22:B25" si="29">+U22</f>
        <v>0.95799999435742633</v>
      </c>
      <c r="C22" s="18">
        <f t="shared" ref="C22:C25" si="30">AA22</f>
        <v>0.98699998855590765</v>
      </c>
      <c r="D22" s="18">
        <f t="shared" ref="D22:D25" si="31">AG22</f>
        <v>1.0713332990805295</v>
      </c>
      <c r="E22" s="18">
        <f t="shared" ref="E22:E24" si="32">AM22</f>
        <v>0.98033331000000012</v>
      </c>
      <c r="F22" s="18">
        <f t="shared" ref="F22:F24" si="33">AS22</f>
        <v>2.07400004</v>
      </c>
      <c r="G22" s="18">
        <f t="shared" si="11"/>
        <v>0.96333329666666667</v>
      </c>
      <c r="H22" s="18">
        <f t="shared" si="12"/>
        <v>1.0689999966666666</v>
      </c>
      <c r="I22" s="18">
        <f t="shared" si="13"/>
        <v>0.94000002333333332</v>
      </c>
      <c r="J22" s="18">
        <f t="shared" si="14"/>
        <v>0.92900002333333331</v>
      </c>
      <c r="K22" s="35">
        <f>ROUND(AVERAGE(B22:J22),4)</f>
        <v>1.1080000000000001</v>
      </c>
      <c r="L22" t="str">
        <f t="shared" si="0"/>
        <v xml:space="preserve">&amp; 1,108 </v>
      </c>
      <c r="Q22" t="s">
        <v>3</v>
      </c>
      <c r="R22">
        <v>2.19099998474121</v>
      </c>
      <c r="S22">
        <v>0.28000000119209201</v>
      </c>
      <c r="T22">
        <v>0.402999997138977</v>
      </c>
      <c r="U22">
        <f t="shared" si="15"/>
        <v>0.95799999435742633</v>
      </c>
      <c r="W22" t="s">
        <v>3</v>
      </c>
      <c r="X22">
        <v>2.19099998474121</v>
      </c>
      <c r="Y22">
        <v>0.33199998736381497</v>
      </c>
      <c r="Z22">
        <v>0.43799999356269798</v>
      </c>
      <c r="AA22">
        <f t="shared" si="16"/>
        <v>0.98699998855590765</v>
      </c>
      <c r="AC22" t="s">
        <v>3</v>
      </c>
      <c r="AD22">
        <v>2.1919999122619598</v>
      </c>
      <c r="AE22">
        <v>0.58999997377395597</v>
      </c>
      <c r="AF22">
        <v>0.432000011205673</v>
      </c>
      <c r="AG22">
        <f t="shared" si="17"/>
        <v>1.0713332990805295</v>
      </c>
      <c r="AI22" s="20" t="s">
        <v>3</v>
      </c>
      <c r="AJ22" s="20">
        <v>2.1919999099999998</v>
      </c>
      <c r="AK22" s="20">
        <v>0.31200000999999999</v>
      </c>
      <c r="AL22" s="20">
        <v>0.43700000999999999</v>
      </c>
      <c r="AM22" s="18">
        <f t="shared" si="18"/>
        <v>0.98033331000000012</v>
      </c>
      <c r="AN22" s="18"/>
      <c r="AO22" s="20" t="s">
        <v>3</v>
      </c>
      <c r="AP22" s="20">
        <v>2.4630000600000002</v>
      </c>
      <c r="AQ22" s="20">
        <v>1.0829999400000001</v>
      </c>
      <c r="AR22" s="20">
        <v>2.6760001199999999</v>
      </c>
      <c r="AS22" s="18">
        <f t="shared" si="1"/>
        <v>2.07400004</v>
      </c>
      <c r="AT22" s="18"/>
      <c r="AU22" s="20" t="s">
        <v>3</v>
      </c>
      <c r="AV22" s="20">
        <v>2.1919999099999998</v>
      </c>
      <c r="AW22" s="20">
        <v>0.47299998999999998</v>
      </c>
      <c r="AX22" s="20">
        <v>0.22499999000000001</v>
      </c>
      <c r="AY22" s="18">
        <f t="shared" si="2"/>
        <v>0.96333329666666667</v>
      </c>
      <c r="AZ22" s="18"/>
      <c r="BA22" s="20" t="s">
        <v>3</v>
      </c>
      <c r="BB22" s="20">
        <v>2.19099998</v>
      </c>
      <c r="BC22" s="20">
        <v>0.53200000999999997</v>
      </c>
      <c r="BD22" s="20">
        <v>0.48399999999999999</v>
      </c>
      <c r="BE22" s="18">
        <f t="shared" si="3"/>
        <v>1.0689999966666666</v>
      </c>
      <c r="BF22" s="18"/>
      <c r="BG22" s="20" t="s">
        <v>3</v>
      </c>
      <c r="BH22" s="20">
        <v>2.19300008</v>
      </c>
      <c r="BI22" s="20">
        <v>0.59299999000000003</v>
      </c>
      <c r="BJ22" s="20">
        <v>3.4000000000000002E-2</v>
      </c>
      <c r="BK22" s="18">
        <f t="shared" si="4"/>
        <v>0.94000002333333332</v>
      </c>
      <c r="BM22" s="20" t="s">
        <v>3</v>
      </c>
      <c r="BN22" s="20">
        <v>2.19300008</v>
      </c>
      <c r="BO22" s="20">
        <v>0.20999999</v>
      </c>
      <c r="BP22" s="20">
        <v>0.38400000000000001</v>
      </c>
      <c r="BQ22" s="18">
        <f t="shared" si="5"/>
        <v>0.92900002333333331</v>
      </c>
      <c r="BR22" s="18"/>
      <c r="BS22" s="18"/>
    </row>
    <row r="23" spans="1:71" ht="16" x14ac:dyDescent="0.2">
      <c r="A23" t="s">
        <v>2</v>
      </c>
      <c r="B23" s="18">
        <f t="shared" si="29"/>
        <v>2.0193333824475608</v>
      </c>
      <c r="C23" s="18">
        <f t="shared" si="30"/>
        <v>2.0800000627835589</v>
      </c>
      <c r="D23" s="18">
        <f t="shared" si="31"/>
        <v>2.2546666860580404</v>
      </c>
      <c r="E23" s="18">
        <f t="shared" si="32"/>
        <v>2.0659999833333336</v>
      </c>
      <c r="F23" s="18">
        <f t="shared" si="33"/>
        <v>4.8039999800000004</v>
      </c>
      <c r="G23" s="18">
        <f t="shared" si="11"/>
        <v>2.0323333133333334</v>
      </c>
      <c r="H23" s="18">
        <f t="shared" si="12"/>
        <v>2.2503333299999997</v>
      </c>
      <c r="I23" s="18">
        <f t="shared" si="13"/>
        <v>1.9860000833333336</v>
      </c>
      <c r="J23" s="18">
        <f t="shared" si="14"/>
        <v>1.9593332633333336</v>
      </c>
      <c r="K23" s="35">
        <f>ROUND(AVERAGE(B23:J23),4)</f>
        <v>2.3835999999999999</v>
      </c>
      <c r="L23" t="str">
        <f t="shared" si="0"/>
        <v xml:space="preserve">&amp; 2,3836 </v>
      </c>
      <c r="Q23" t="s">
        <v>2</v>
      </c>
      <c r="R23">
        <v>4.6490001678466797</v>
      </c>
      <c r="S23">
        <v>0.58099997043609597</v>
      </c>
      <c r="T23">
        <v>0.82800000905990601</v>
      </c>
      <c r="U23">
        <f t="shared" si="15"/>
        <v>2.0193333824475608</v>
      </c>
      <c r="W23" t="s">
        <v>2</v>
      </c>
      <c r="X23">
        <v>4.6490001678466797</v>
      </c>
      <c r="Y23">
        <v>0.68999999761581399</v>
      </c>
      <c r="Z23">
        <v>0.90100002288818304</v>
      </c>
      <c r="AA23">
        <f t="shared" si="16"/>
        <v>2.0800000627835589</v>
      </c>
      <c r="AC23" t="s">
        <v>2</v>
      </c>
      <c r="AD23">
        <v>4.65100002288818</v>
      </c>
      <c r="AE23">
        <v>1.2250000238418499</v>
      </c>
      <c r="AF23">
        <v>0.88800001144409102</v>
      </c>
      <c r="AG23">
        <f t="shared" si="17"/>
        <v>2.2546666860580404</v>
      </c>
      <c r="AI23" s="20" t="s">
        <v>2</v>
      </c>
      <c r="AJ23" s="20">
        <v>4.6519999500000004</v>
      </c>
      <c r="AK23" s="20">
        <v>0.64700000999999996</v>
      </c>
      <c r="AL23" s="20">
        <v>0.89899998999999997</v>
      </c>
      <c r="AM23" s="18">
        <f t="shared" si="18"/>
        <v>2.0659999833333336</v>
      </c>
      <c r="AN23" s="18"/>
      <c r="AO23" s="20" t="s">
        <v>2</v>
      </c>
      <c r="AP23" s="20">
        <v>5.18499994</v>
      </c>
      <c r="AQ23" s="20">
        <v>2.2339999700000002</v>
      </c>
      <c r="AR23" s="20">
        <v>6.9930000300000001</v>
      </c>
      <c r="AS23" s="18">
        <f t="shared" si="1"/>
        <v>4.8039999800000004</v>
      </c>
      <c r="AT23" s="18"/>
      <c r="AU23" s="20" t="s">
        <v>2</v>
      </c>
      <c r="AV23" s="20">
        <v>4.6519999500000004</v>
      </c>
      <c r="AW23" s="20">
        <v>0.98299998</v>
      </c>
      <c r="AX23" s="20">
        <v>0.46200001000000002</v>
      </c>
      <c r="AY23" s="18">
        <f t="shared" si="2"/>
        <v>2.0323333133333334</v>
      </c>
      <c r="AZ23" s="18"/>
      <c r="BA23" s="20" t="s">
        <v>2</v>
      </c>
      <c r="BB23" s="20">
        <v>4.6510000199999997</v>
      </c>
      <c r="BC23" s="20">
        <v>1.10599995</v>
      </c>
      <c r="BD23" s="20">
        <v>0.99400001999999998</v>
      </c>
      <c r="BE23" s="18">
        <f t="shared" si="3"/>
        <v>2.2503333299999997</v>
      </c>
      <c r="BF23" s="18"/>
      <c r="BG23" s="20" t="s">
        <v>2</v>
      </c>
      <c r="BH23" s="20">
        <v>4.6550002099999999</v>
      </c>
      <c r="BI23" s="20">
        <v>1.2330000400000001</v>
      </c>
      <c r="BJ23" s="20">
        <v>7.0000000000000007E-2</v>
      </c>
      <c r="BK23" s="18">
        <f t="shared" si="4"/>
        <v>1.9860000833333336</v>
      </c>
      <c r="BM23" s="20" t="s">
        <v>2</v>
      </c>
      <c r="BN23" s="20">
        <v>4.6539998100000002</v>
      </c>
      <c r="BO23" s="20">
        <v>0.43599999</v>
      </c>
      <c r="BP23" s="20">
        <v>0.78799998999999998</v>
      </c>
      <c r="BQ23" s="18">
        <f t="shared" si="5"/>
        <v>1.9593332633333336</v>
      </c>
      <c r="BR23" s="18"/>
      <c r="BS23" s="18"/>
    </row>
    <row r="24" spans="1:71" ht="16" x14ac:dyDescent="0.2">
      <c r="A24" t="s">
        <v>1</v>
      </c>
      <c r="B24" s="18">
        <f t="shared" si="29"/>
        <v>0.86821709076563458</v>
      </c>
      <c r="C24" s="18">
        <f t="shared" si="30"/>
        <v>0.95213514566421464</v>
      </c>
      <c r="D24" s="18">
        <f t="shared" si="31"/>
        <v>0.95302987098693803</v>
      </c>
      <c r="E24" s="18">
        <f t="shared" si="32"/>
        <v>0.94856267999999988</v>
      </c>
      <c r="F24" s="18">
        <f t="shared" si="33"/>
        <v>0.83716595000000005</v>
      </c>
      <c r="G24" s="18">
        <f t="shared" si="11"/>
        <v>0.93594052666666672</v>
      </c>
      <c r="H24" s="18">
        <f t="shared" si="12"/>
        <v>0.9537486633333333</v>
      </c>
      <c r="I24" s="18">
        <f t="shared" si="13"/>
        <v>0.95601214999999995</v>
      </c>
      <c r="J24" s="18">
        <f t="shared" si="14"/>
        <v>0.95660285</v>
      </c>
      <c r="K24" s="35">
        <f>ROUND(AVERAGE(B24:J24),4)</f>
        <v>0.92900000000000005</v>
      </c>
      <c r="L24" t="str">
        <f t="shared" si="0"/>
        <v xml:space="preserve">&amp; 0,929 </v>
      </c>
      <c r="Q24" t="s">
        <v>1</v>
      </c>
      <c r="R24">
        <v>0.69683086872100797</v>
      </c>
      <c r="S24">
        <v>0.94648522138595503</v>
      </c>
      <c r="T24">
        <v>0.96133518218994096</v>
      </c>
      <c r="U24">
        <f t="shared" si="15"/>
        <v>0.86821709076563458</v>
      </c>
      <c r="W24" t="s">
        <v>1</v>
      </c>
      <c r="X24">
        <v>0.94855386018752996</v>
      </c>
      <c r="Y24">
        <v>0.94650357961654596</v>
      </c>
      <c r="Z24">
        <v>0.961347997188568</v>
      </c>
      <c r="AA24">
        <f t="shared" si="16"/>
        <v>0.95213514566421464</v>
      </c>
      <c r="AC24" t="s">
        <v>1</v>
      </c>
      <c r="AD24">
        <v>0.95129036903381303</v>
      </c>
      <c r="AE24">
        <v>0.94638472795486395</v>
      </c>
      <c r="AF24">
        <v>0.96141451597213701</v>
      </c>
      <c r="AG24">
        <f t="shared" si="17"/>
        <v>0.95302987098693803</v>
      </c>
      <c r="AI24" s="20" t="s">
        <v>1</v>
      </c>
      <c r="AJ24" s="20">
        <v>0.93776101000000001</v>
      </c>
      <c r="AK24" s="20">
        <v>0.94651233999999995</v>
      </c>
      <c r="AL24" s="20">
        <v>0.96141469000000002</v>
      </c>
      <c r="AM24" s="18">
        <f t="shared" si="18"/>
        <v>0.94856267999999988</v>
      </c>
      <c r="AN24" s="18"/>
      <c r="AO24" s="20" t="s">
        <v>1</v>
      </c>
      <c r="AP24" s="20">
        <v>0.91916054000000003</v>
      </c>
      <c r="AQ24" s="20">
        <v>0.96940196000000001</v>
      </c>
      <c r="AR24" s="20">
        <v>0.62293535</v>
      </c>
      <c r="AS24" s="18">
        <f t="shared" si="1"/>
        <v>0.83716595000000005</v>
      </c>
      <c r="AT24" s="18"/>
      <c r="AU24" s="20" t="s">
        <v>1</v>
      </c>
      <c r="AV24" s="20">
        <v>0.90010977000000003</v>
      </c>
      <c r="AW24" s="20">
        <v>0.94641036000000001</v>
      </c>
      <c r="AX24" s="20">
        <v>0.96130145</v>
      </c>
      <c r="AY24" s="18">
        <f t="shared" si="2"/>
        <v>0.93594052666666672</v>
      </c>
      <c r="AZ24" s="18"/>
      <c r="BA24" s="20" t="s">
        <v>1</v>
      </c>
      <c r="BB24" s="20">
        <v>0.95318055000000002</v>
      </c>
      <c r="BC24" s="20">
        <v>0.94657457</v>
      </c>
      <c r="BD24" s="20">
        <v>0.96149087</v>
      </c>
      <c r="BE24" s="18">
        <f t="shared" si="3"/>
        <v>0.9537486633333333</v>
      </c>
      <c r="BF24" s="18"/>
      <c r="BG24" s="20" t="s">
        <v>1</v>
      </c>
      <c r="BH24" s="20">
        <v>0.96032286</v>
      </c>
      <c r="BI24" s="20">
        <v>0.94641905999999998</v>
      </c>
      <c r="BJ24" s="20">
        <v>0.96129452999999998</v>
      </c>
      <c r="BK24" s="18">
        <f t="shared" si="4"/>
        <v>0.95601214999999995</v>
      </c>
      <c r="BM24" s="20" t="s">
        <v>1</v>
      </c>
      <c r="BN24" s="20">
        <v>0.96203762000000004</v>
      </c>
      <c r="BO24" s="20">
        <v>0.94647038000000006</v>
      </c>
      <c r="BP24" s="20">
        <v>0.96130055000000003</v>
      </c>
      <c r="BQ24" s="18">
        <f t="shared" si="5"/>
        <v>0.95660285</v>
      </c>
      <c r="BR24" s="18"/>
      <c r="BS24" s="18"/>
    </row>
    <row r="25" spans="1:71" ht="16" x14ac:dyDescent="0.2">
      <c r="A25" t="s">
        <v>0</v>
      </c>
      <c r="B25" s="18">
        <f t="shared" si="29"/>
        <v>19.704666666666668</v>
      </c>
      <c r="C25" s="18">
        <f t="shared" si="30"/>
        <v>16.443000000000001</v>
      </c>
      <c r="D25" s="18">
        <f t="shared" si="31"/>
        <v>20.154</v>
      </c>
      <c r="E25" s="18">
        <f>AM25</f>
        <v>28.959333333333337</v>
      </c>
      <c r="F25" s="18">
        <f>AS25</f>
        <v>29.414333333333332</v>
      </c>
      <c r="G25" s="18">
        <f t="shared" si="11"/>
        <v>22.601333333333333</v>
      </c>
      <c r="H25" s="18">
        <f t="shared" si="12"/>
        <v>60.019333333333329</v>
      </c>
      <c r="I25" s="18">
        <f t="shared" si="13"/>
        <v>26.957666666666668</v>
      </c>
      <c r="J25" s="18">
        <f t="shared" si="14"/>
        <v>29.949000000000002</v>
      </c>
      <c r="K25" s="35">
        <f>ROUND(AVERAGE(B25:J25),4)</f>
        <v>28.244700000000002</v>
      </c>
      <c r="L25" t="str">
        <f t="shared" si="0"/>
        <v xml:space="preserve">&amp; 28,2447 </v>
      </c>
      <c r="Q25" t="s">
        <v>0</v>
      </c>
      <c r="R25">
        <v>6.8319999999999999</v>
      </c>
      <c r="S25">
        <v>22.649000000000001</v>
      </c>
      <c r="T25">
        <v>29.632999999999999</v>
      </c>
      <c r="U25">
        <f t="shared" si="15"/>
        <v>19.704666666666668</v>
      </c>
      <c r="V25" s="18">
        <f>SUM(R25:U25)</f>
        <v>78.818666666666672</v>
      </c>
      <c r="W25" t="s">
        <v>0</v>
      </c>
      <c r="X25">
        <v>5.7539999999999996</v>
      </c>
      <c r="Y25">
        <v>21.821999999999999</v>
      </c>
      <c r="Z25">
        <v>21.753</v>
      </c>
      <c r="AA25">
        <f t="shared" si="16"/>
        <v>16.443000000000001</v>
      </c>
      <c r="AC25" t="s">
        <v>0</v>
      </c>
      <c r="AD25">
        <v>5.9560000000000004</v>
      </c>
      <c r="AE25">
        <v>22.965</v>
      </c>
      <c r="AF25">
        <v>31.541</v>
      </c>
      <c r="AG25">
        <f t="shared" si="17"/>
        <v>20.154</v>
      </c>
      <c r="AI25" s="20" t="s">
        <v>0</v>
      </c>
      <c r="AJ25" s="20">
        <v>7.4560000000000004</v>
      </c>
      <c r="AK25" s="20">
        <v>34.688000000000002</v>
      </c>
      <c r="AL25" s="20">
        <v>44.734000000000002</v>
      </c>
      <c r="AM25" s="18">
        <f t="shared" si="18"/>
        <v>28.959333333333337</v>
      </c>
      <c r="AN25" s="18"/>
      <c r="AO25" s="20" t="s">
        <v>0</v>
      </c>
      <c r="AP25" s="20">
        <v>7.8650000000000002</v>
      </c>
      <c r="AQ25" s="20">
        <v>45.393999999999998</v>
      </c>
      <c r="AR25" s="20">
        <v>34.984000000000002</v>
      </c>
      <c r="AS25" s="18">
        <f t="shared" si="1"/>
        <v>29.414333333333332</v>
      </c>
      <c r="AT25" s="18"/>
      <c r="AU25" s="20" t="s">
        <v>0</v>
      </c>
      <c r="AV25" s="20">
        <v>8.1470000000000002</v>
      </c>
      <c r="AW25" s="20">
        <v>30.962</v>
      </c>
      <c r="AX25" s="20">
        <v>28.695</v>
      </c>
      <c r="AY25" s="18">
        <f t="shared" si="2"/>
        <v>22.601333333333333</v>
      </c>
      <c r="AZ25" s="18"/>
      <c r="BA25" s="20" t="s">
        <v>0</v>
      </c>
      <c r="BB25" s="20">
        <v>8.8209999999999997</v>
      </c>
      <c r="BC25" s="20">
        <v>81.186999999999998</v>
      </c>
      <c r="BD25" s="20">
        <v>90.05</v>
      </c>
      <c r="BE25" s="18">
        <f t="shared" si="3"/>
        <v>60.019333333333329</v>
      </c>
      <c r="BF25" s="18"/>
      <c r="BG25" s="20" t="s">
        <v>0</v>
      </c>
      <c r="BH25" s="20">
        <v>8.4350000000000005</v>
      </c>
      <c r="BI25" s="20">
        <v>39.316000000000003</v>
      </c>
      <c r="BJ25" s="20">
        <v>33.122</v>
      </c>
      <c r="BK25" s="18">
        <f t="shared" si="4"/>
        <v>26.957666666666668</v>
      </c>
      <c r="BM25" s="20" t="s">
        <v>0</v>
      </c>
      <c r="BN25" s="20">
        <v>8.3490000000000002</v>
      </c>
      <c r="BO25" s="20">
        <v>35.994</v>
      </c>
      <c r="BP25" s="20">
        <v>45.503999999999998</v>
      </c>
      <c r="BQ25" s="18">
        <f t="shared" si="5"/>
        <v>29.949000000000002</v>
      </c>
      <c r="BR25" s="18"/>
      <c r="BS25" s="18"/>
    </row>
    <row r="26" spans="1:71" ht="16" x14ac:dyDescent="0.2">
      <c r="A26" s="21" t="s">
        <v>6</v>
      </c>
      <c r="B26" s="89" t="s">
        <v>17</v>
      </c>
      <c r="C26" s="89"/>
      <c r="D26" s="89"/>
      <c r="E26" s="89"/>
      <c r="F26" s="89"/>
      <c r="G26" s="89"/>
      <c r="H26" s="89"/>
      <c r="I26" s="89"/>
      <c r="J26" s="89"/>
      <c r="K26" s="1"/>
      <c r="Q26" t="s">
        <v>6</v>
      </c>
      <c r="R26" s="87" t="s">
        <v>17</v>
      </c>
      <c r="S26" s="87"/>
      <c r="T26" s="87"/>
      <c r="U26" s="87"/>
      <c r="W26" t="s">
        <v>6</v>
      </c>
      <c r="X26" s="87" t="s">
        <v>17</v>
      </c>
      <c r="Y26" s="87"/>
      <c r="Z26" s="87"/>
      <c r="AA26" s="87"/>
      <c r="AC26" t="s">
        <v>6</v>
      </c>
      <c r="AD26" s="87" t="s">
        <v>17</v>
      </c>
      <c r="AE26" s="87"/>
      <c r="AF26" s="87"/>
      <c r="AG26" s="87"/>
      <c r="AI26" s="20" t="s">
        <v>6</v>
      </c>
      <c r="AJ26" s="87" t="s">
        <v>17</v>
      </c>
      <c r="AK26" s="87"/>
      <c r="AL26" s="87"/>
      <c r="AM26" s="87"/>
      <c r="AN26" s="18"/>
      <c r="AO26" s="20" t="s">
        <v>6</v>
      </c>
      <c r="AP26" s="87" t="s">
        <v>17</v>
      </c>
      <c r="AQ26" s="87"/>
      <c r="AR26" s="87"/>
      <c r="AS26" s="87"/>
      <c r="AT26" s="18"/>
      <c r="AU26" s="20" t="s">
        <v>6</v>
      </c>
      <c r="AV26" s="87" t="s">
        <v>17</v>
      </c>
      <c r="AW26" s="87"/>
      <c r="AX26" s="87"/>
      <c r="AY26" s="87"/>
      <c r="AZ26" s="18"/>
      <c r="BA26" s="20" t="s">
        <v>6</v>
      </c>
      <c r="BB26" s="87" t="s">
        <v>17</v>
      </c>
      <c r="BC26" s="87"/>
      <c r="BD26" s="87"/>
      <c r="BE26" s="87"/>
      <c r="BF26" s="18"/>
      <c r="BG26" s="20" t="s">
        <v>6</v>
      </c>
      <c r="BH26" s="87" t="s">
        <v>17</v>
      </c>
      <c r="BI26" s="87"/>
      <c r="BJ26" s="87"/>
      <c r="BK26" s="87"/>
      <c r="BM26" s="20" t="s">
        <v>6</v>
      </c>
      <c r="BN26" s="87" t="s">
        <v>17</v>
      </c>
      <c r="BO26" s="87"/>
      <c r="BP26" s="87"/>
      <c r="BQ26" s="87"/>
      <c r="BR26" s="18"/>
      <c r="BS26" s="18"/>
    </row>
    <row r="27" spans="1:71" ht="16" x14ac:dyDescent="0.2">
      <c r="A27" t="s">
        <v>4</v>
      </c>
      <c r="B27" s="18">
        <f>+U27</f>
        <v>743.26533333333339</v>
      </c>
      <c r="C27" s="18">
        <f>AA27</f>
        <v>753.95000000000016</v>
      </c>
      <c r="D27" s="18">
        <f>AG27</f>
        <v>784.89300000000003</v>
      </c>
      <c r="E27" s="18">
        <f>AM27</f>
        <v>743.01899999999989</v>
      </c>
      <c r="F27" s="18">
        <f>AS27</f>
        <v>758.54200000000003</v>
      </c>
      <c r="G27" s="18">
        <f t="shared" si="11"/>
        <v>746.46866666666665</v>
      </c>
      <c r="H27" s="18">
        <f t="shared" si="12"/>
        <v>754.57566666666662</v>
      </c>
      <c r="I27" s="18">
        <f t="shared" si="13"/>
        <v>745.80533333333335</v>
      </c>
      <c r="J27" s="18">
        <f t="shared" si="14"/>
        <v>736.09</v>
      </c>
      <c r="K27" s="35">
        <f>ROUND(AVERAGE(B27:J27),4)</f>
        <v>751.84540000000004</v>
      </c>
      <c r="L27" t="str">
        <f t="shared" si="0"/>
        <v xml:space="preserve">&amp; 751,8454 </v>
      </c>
      <c r="M27">
        <f>ROUND(K27/ARIMA!I27,4)</f>
        <v>6.0499999999999998E-2</v>
      </c>
      <c r="N27" s="26">
        <f>ROUND(((K31-ARIMA!I31)/ARIMA!I31)*100,4)</f>
        <v>8.9603999999999999</v>
      </c>
      <c r="O27" s="1"/>
      <c r="Q27" t="s">
        <v>4</v>
      </c>
      <c r="R27">
        <v>160.60300000000001</v>
      </c>
      <c r="S27">
        <v>965.23800000000006</v>
      </c>
      <c r="T27">
        <v>1103.9549999999999</v>
      </c>
      <c r="U27">
        <f t="shared" si="15"/>
        <v>743.26533333333339</v>
      </c>
      <c r="W27" t="s">
        <v>4</v>
      </c>
      <c r="X27" s="18">
        <v>167.71799999999999</v>
      </c>
      <c r="Y27" s="18">
        <v>963.13400000000001</v>
      </c>
      <c r="Z27" s="18">
        <v>1130.998</v>
      </c>
      <c r="AA27" s="18">
        <f t="shared" si="16"/>
        <v>753.95000000000016</v>
      </c>
      <c r="AC27" t="s">
        <v>4</v>
      </c>
      <c r="AD27" s="18">
        <v>293.71499999999997</v>
      </c>
      <c r="AE27" s="18">
        <v>956.471</v>
      </c>
      <c r="AF27" s="18">
        <v>1104.4929999999999</v>
      </c>
      <c r="AG27">
        <f t="shared" si="17"/>
        <v>784.89300000000003</v>
      </c>
      <c r="AI27" s="20" t="s">
        <v>4</v>
      </c>
      <c r="AJ27" s="20">
        <v>156.85400000000001</v>
      </c>
      <c r="AK27" s="20">
        <v>951.89099999999996</v>
      </c>
      <c r="AL27" s="20">
        <v>1120.3119999999999</v>
      </c>
      <c r="AM27" s="18">
        <f t="shared" si="18"/>
        <v>743.01899999999989</v>
      </c>
      <c r="AN27" s="18"/>
      <c r="AO27" s="20" t="s">
        <v>4</v>
      </c>
      <c r="AP27" s="20">
        <v>867.03899999999999</v>
      </c>
      <c r="AQ27" s="20">
        <v>538.04700000000003</v>
      </c>
      <c r="AR27" s="20">
        <v>870.54</v>
      </c>
      <c r="AS27" s="18">
        <f t="shared" si="1"/>
        <v>758.54200000000003</v>
      </c>
      <c r="AT27" s="18"/>
      <c r="AU27" s="20" t="s">
        <v>4</v>
      </c>
      <c r="AV27" s="20">
        <v>186.73699999999999</v>
      </c>
      <c r="AW27" s="20">
        <v>953.71199999999999</v>
      </c>
      <c r="AX27" s="20">
        <v>1098.9570000000001</v>
      </c>
      <c r="AY27" s="18">
        <f t="shared" si="2"/>
        <v>746.46866666666665</v>
      </c>
      <c r="AZ27" s="18"/>
      <c r="BA27" s="20" t="s">
        <v>4</v>
      </c>
      <c r="BB27" s="20">
        <v>191.15199999999999</v>
      </c>
      <c r="BC27" s="20">
        <v>951.50900000000001</v>
      </c>
      <c r="BD27" s="20">
        <v>1121.066</v>
      </c>
      <c r="BE27" s="18">
        <f t="shared" si="3"/>
        <v>754.57566666666662</v>
      </c>
      <c r="BF27" s="18"/>
      <c r="BG27" s="20" t="s">
        <v>4</v>
      </c>
      <c r="BH27" s="20">
        <v>183.131</v>
      </c>
      <c r="BI27" s="20">
        <v>954.63900000000001</v>
      </c>
      <c r="BJ27" s="20">
        <v>1099.646</v>
      </c>
      <c r="BK27" s="18">
        <f t="shared" ref="BK27:BK33" si="34">AVERAGE(BH27:BJ27)</f>
        <v>745.80533333333335</v>
      </c>
      <c r="BM27" s="20" t="s">
        <v>4</v>
      </c>
      <c r="BN27" s="20">
        <v>135.18799999999999</v>
      </c>
      <c r="BO27" s="20">
        <v>951.06299999999999</v>
      </c>
      <c r="BP27" s="20">
        <v>1122.019</v>
      </c>
      <c r="BQ27" s="18">
        <f t="shared" ref="BQ27:BQ57" si="35">AVERAGE(BN27:BP27)</f>
        <v>736.09</v>
      </c>
      <c r="BR27" s="18"/>
      <c r="BS27" s="18"/>
    </row>
    <row r="28" spans="1:71" ht="16" x14ac:dyDescent="0.2">
      <c r="A28" t="s">
        <v>3</v>
      </c>
      <c r="B28" s="18">
        <f t="shared" ref="B28:B31" si="36">+U28</f>
        <v>93.851333618163707</v>
      </c>
      <c r="C28" s="18">
        <f t="shared" ref="C28:C31" si="37">AA28</f>
        <v>97.273999532063669</v>
      </c>
      <c r="D28" s="18">
        <f t="shared" ref="D28:D31" si="38">AG28</f>
        <v>144.52933120727522</v>
      </c>
      <c r="E28" s="18">
        <f t="shared" ref="E28:E30" si="39">AM28</f>
        <v>95.362998933333344</v>
      </c>
      <c r="F28" s="18">
        <f t="shared" ref="F28:F30" si="40">AS28</f>
        <v>66.515998699999997</v>
      </c>
      <c r="G28" s="18">
        <f t="shared" si="11"/>
        <v>111.30500046666667</v>
      </c>
      <c r="H28" s="18">
        <f t="shared" si="12"/>
        <v>109.02066570000001</v>
      </c>
      <c r="I28" s="18">
        <f t="shared" si="13"/>
        <v>113.62566656666667</v>
      </c>
      <c r="J28" s="18">
        <f t="shared" si="14"/>
        <v>83.863999833333324</v>
      </c>
      <c r="K28" s="35">
        <f>ROUND(AVERAGE(B28:J28),4)</f>
        <v>101.7054</v>
      </c>
      <c r="L28" t="str">
        <f t="shared" si="0"/>
        <v xml:space="preserve">&amp; 101,7054 </v>
      </c>
      <c r="Q28" t="s">
        <v>3</v>
      </c>
      <c r="R28">
        <v>103.504997253417</v>
      </c>
      <c r="S28">
        <v>72.538002014160099</v>
      </c>
      <c r="T28">
        <v>105.51100158691401</v>
      </c>
      <c r="U28">
        <f t="shared" si="15"/>
        <v>93.851333618163707</v>
      </c>
      <c r="W28" t="s">
        <v>3</v>
      </c>
      <c r="X28">
        <v>114.60800170898401</v>
      </c>
      <c r="Y28">
        <v>64.890998840332003</v>
      </c>
      <c r="Z28">
        <v>112.322998046875</v>
      </c>
      <c r="AA28">
        <f t="shared" si="16"/>
        <v>97.273999532063669</v>
      </c>
      <c r="AC28" t="s">
        <v>3</v>
      </c>
      <c r="AD28">
        <v>271.72299194335898</v>
      </c>
      <c r="AE28">
        <v>63.630001068115199</v>
      </c>
      <c r="AF28">
        <v>98.235000610351506</v>
      </c>
      <c r="AG28">
        <f t="shared" si="17"/>
        <v>144.52933120727522</v>
      </c>
      <c r="AI28" s="20" t="s">
        <v>3</v>
      </c>
      <c r="AJ28" s="20">
        <v>96.407997100000003</v>
      </c>
      <c r="AK28" s="20">
        <v>99.295997600000007</v>
      </c>
      <c r="AL28" s="20">
        <v>90.385002099999994</v>
      </c>
      <c r="AM28" s="18">
        <f t="shared" si="18"/>
        <v>95.362998933333344</v>
      </c>
      <c r="AN28" s="18"/>
      <c r="AO28" s="20" t="s">
        <v>3</v>
      </c>
      <c r="AP28" s="20">
        <v>103.238998</v>
      </c>
      <c r="AQ28" s="20">
        <v>33.166999799999999</v>
      </c>
      <c r="AR28" s="20">
        <v>63.141998299999997</v>
      </c>
      <c r="AS28" s="18">
        <f t="shared" si="1"/>
        <v>66.515998699999997</v>
      </c>
      <c r="AT28" s="18"/>
      <c r="AU28" s="20" t="s">
        <v>3</v>
      </c>
      <c r="AV28" s="20">
        <v>143.06300400000001</v>
      </c>
      <c r="AW28" s="20">
        <v>97.103996300000006</v>
      </c>
      <c r="AX28" s="20">
        <v>93.748001099999996</v>
      </c>
      <c r="AY28" s="18">
        <f t="shared" si="2"/>
        <v>111.30500046666667</v>
      </c>
      <c r="AZ28" s="18"/>
      <c r="BA28" s="20" t="s">
        <v>3</v>
      </c>
      <c r="BB28" s="20">
        <v>149.029999</v>
      </c>
      <c r="BC28" s="20">
        <v>73.532997100000003</v>
      </c>
      <c r="BD28" s="20">
        <v>104.49900100000001</v>
      </c>
      <c r="BE28" s="18">
        <f t="shared" si="3"/>
        <v>109.02066570000001</v>
      </c>
      <c r="BF28" s="18"/>
      <c r="BG28" s="20" t="s">
        <v>3</v>
      </c>
      <c r="BH28" s="20">
        <v>138.58599899999999</v>
      </c>
      <c r="BI28" s="20">
        <v>104.13400300000001</v>
      </c>
      <c r="BJ28" s="20">
        <v>98.156997700000005</v>
      </c>
      <c r="BK28" s="18">
        <f t="shared" si="34"/>
        <v>113.62566656666667</v>
      </c>
      <c r="BM28" s="20" t="s">
        <v>3</v>
      </c>
      <c r="BN28" s="20">
        <v>49.966999100000002</v>
      </c>
      <c r="BO28" s="20">
        <v>87.829002399999993</v>
      </c>
      <c r="BP28" s="20">
        <v>113.795998</v>
      </c>
      <c r="BQ28" s="18">
        <f t="shared" si="35"/>
        <v>83.863999833333324</v>
      </c>
      <c r="BR28" s="18"/>
      <c r="BS28" s="18"/>
    </row>
    <row r="29" spans="1:71" ht="16" x14ac:dyDescent="0.2">
      <c r="A29" t="s">
        <v>2</v>
      </c>
      <c r="B29" s="18">
        <f t="shared" si="36"/>
        <v>20307504.271809895</v>
      </c>
      <c r="C29" s="18">
        <f t="shared" si="37"/>
        <v>7777950.568359375</v>
      </c>
      <c r="D29" s="18">
        <f t="shared" si="38"/>
        <v>5090703.3169759111</v>
      </c>
      <c r="E29" s="18">
        <f t="shared" si="39"/>
        <v>63597850.431693666</v>
      </c>
      <c r="F29" s="18">
        <f t="shared" si="40"/>
        <v>762979912</v>
      </c>
      <c r="G29" s="18">
        <f t="shared" si="11"/>
        <v>60029663.67536667</v>
      </c>
      <c r="H29" s="18">
        <f t="shared" si="12"/>
        <v>22597056.41390333</v>
      </c>
      <c r="I29" s="18">
        <f t="shared" si="13"/>
        <v>71029147.654706672</v>
      </c>
      <c r="J29" s="18">
        <f t="shared" si="14"/>
        <v>45434225.467133336</v>
      </c>
      <c r="K29" s="35">
        <f>ROUND(AVERAGE(B29:J29),4)</f>
        <v>117649334.86669999</v>
      </c>
      <c r="L29" t="str">
        <f t="shared" si="0"/>
        <v xml:space="preserve">&amp; 117649334,8667 </v>
      </c>
      <c r="Q29" t="s">
        <v>2</v>
      </c>
      <c r="R29">
        <v>38851.3515625</v>
      </c>
      <c r="S29">
        <v>60878060</v>
      </c>
      <c r="T29">
        <v>5601.4638671875</v>
      </c>
      <c r="U29">
        <f t="shared" si="15"/>
        <v>20307504.271809895</v>
      </c>
      <c r="W29" t="s">
        <v>2</v>
      </c>
      <c r="X29">
        <v>43193.1171875</v>
      </c>
      <c r="Y29">
        <v>23283332</v>
      </c>
      <c r="Z29">
        <v>7326.587890625</v>
      </c>
      <c r="AA29">
        <f t="shared" si="16"/>
        <v>7777950.568359375</v>
      </c>
      <c r="AC29" t="s">
        <v>2</v>
      </c>
      <c r="AD29">
        <v>104676.2578125</v>
      </c>
      <c r="AE29">
        <v>15163763</v>
      </c>
      <c r="AF29">
        <v>3670.69311523437</v>
      </c>
      <c r="AG29">
        <f t="shared" si="17"/>
        <v>5090703.3169759111</v>
      </c>
      <c r="AI29" s="20" t="s">
        <v>2</v>
      </c>
      <c r="AJ29" s="20">
        <v>36057.664100000002</v>
      </c>
      <c r="AK29" s="20">
        <v>190756560</v>
      </c>
      <c r="AL29" s="20">
        <v>933.63098100000002</v>
      </c>
      <c r="AM29" s="18">
        <f t="shared" si="18"/>
        <v>63597850.431693666</v>
      </c>
      <c r="AN29" s="18"/>
      <c r="AO29" s="20" t="s">
        <v>2</v>
      </c>
      <c r="AP29" s="20">
        <v>56088612</v>
      </c>
      <c r="AQ29" s="20">
        <v>30548916</v>
      </c>
      <c r="AR29" s="20">
        <v>2202302208</v>
      </c>
      <c r="AS29" s="18">
        <f t="shared" si="1"/>
        <v>762979912</v>
      </c>
      <c r="AT29" s="18"/>
      <c r="AU29" s="20" t="s">
        <v>2</v>
      </c>
      <c r="AV29" s="20">
        <v>54356.703099999999</v>
      </c>
      <c r="AW29" s="20">
        <v>180032560</v>
      </c>
      <c r="AX29" s="20">
        <v>2074.3229999999999</v>
      </c>
      <c r="AY29" s="18">
        <f t="shared" si="2"/>
        <v>60029663.67536667</v>
      </c>
      <c r="AZ29" s="18"/>
      <c r="BA29" s="20" t="s">
        <v>2</v>
      </c>
      <c r="BB29" s="20">
        <v>56689.683599999997</v>
      </c>
      <c r="BC29" s="20">
        <v>67729072</v>
      </c>
      <c r="BD29" s="20">
        <v>5407.5581099999999</v>
      </c>
      <c r="BE29" s="18">
        <f t="shared" si="3"/>
        <v>22597056.41390333</v>
      </c>
      <c r="BF29" s="18"/>
      <c r="BG29" s="20" t="s">
        <v>2</v>
      </c>
      <c r="BH29" s="20">
        <v>52621.242200000001</v>
      </c>
      <c r="BI29" s="20">
        <v>213031120</v>
      </c>
      <c r="BJ29" s="20">
        <v>3701.72192</v>
      </c>
      <c r="BK29" s="18">
        <f t="shared" si="34"/>
        <v>71029147.654706672</v>
      </c>
      <c r="BM29" s="20" t="s">
        <v>2</v>
      </c>
      <c r="BN29" s="20">
        <v>17868.0137</v>
      </c>
      <c r="BO29" s="20">
        <v>136276528</v>
      </c>
      <c r="BP29" s="20">
        <v>8280.3876999999993</v>
      </c>
      <c r="BQ29" s="18">
        <f t="shared" si="35"/>
        <v>45434225.467133336</v>
      </c>
      <c r="BR29" s="18"/>
      <c r="BS29" s="18"/>
    </row>
    <row r="30" spans="1:71" ht="16" x14ac:dyDescent="0.2">
      <c r="A30" t="s">
        <v>1</v>
      </c>
      <c r="B30" s="18">
        <f t="shared" si="36"/>
        <v>3.2617847124735429E-2</v>
      </c>
      <c r="C30" s="18">
        <f t="shared" si="37"/>
        <v>3.2640000184376967E-2</v>
      </c>
      <c r="D30" s="18">
        <f t="shared" si="38"/>
        <v>3.2712280750274603E-2</v>
      </c>
      <c r="E30" s="18">
        <f t="shared" si="39"/>
        <v>3.2655676666666668E-2</v>
      </c>
      <c r="F30" s="18">
        <f t="shared" si="40"/>
        <v>2.5206806666666665E-2</v>
      </c>
      <c r="G30" s="18">
        <f t="shared" si="11"/>
        <v>3.2621879999999999E-2</v>
      </c>
      <c r="H30" s="18">
        <f t="shared" si="12"/>
        <v>3.2733699999999998E-2</v>
      </c>
      <c r="I30" s="18">
        <f t="shared" si="13"/>
        <v>3.2838819999999998E-2</v>
      </c>
      <c r="J30" s="18">
        <f t="shared" si="14"/>
        <v>3.2832266666666665E-2</v>
      </c>
      <c r="K30" s="35">
        <f>ROUND(AVERAGE(B30:J30),4)</f>
        <v>3.1899999999999998E-2</v>
      </c>
      <c r="L30" t="str">
        <f t="shared" si="0"/>
        <v xml:space="preserve">&amp; 0,0319 </v>
      </c>
      <c r="Q30" t="s">
        <v>1</v>
      </c>
      <c r="R30">
        <v>2.07248330116271E-2</v>
      </c>
      <c r="S30">
        <v>3.2205820083618102E-2</v>
      </c>
      <c r="T30">
        <v>4.4922888278961098E-2</v>
      </c>
      <c r="U30">
        <f t="shared" si="15"/>
        <v>3.2617847124735429E-2</v>
      </c>
      <c r="W30" t="s">
        <v>1</v>
      </c>
      <c r="X30">
        <v>2.06163525581359E-2</v>
      </c>
      <c r="Y30">
        <v>3.2329618930816602E-2</v>
      </c>
      <c r="Z30">
        <v>4.4974029064178397E-2</v>
      </c>
      <c r="AA30">
        <f t="shared" si="16"/>
        <v>3.2640000184376967E-2</v>
      </c>
      <c r="AC30" t="s">
        <v>1</v>
      </c>
      <c r="AD30">
        <v>2.0861446857452299E-2</v>
      </c>
      <c r="AE30">
        <v>3.18978428840637E-2</v>
      </c>
      <c r="AF30">
        <v>4.5377552509307799E-2</v>
      </c>
      <c r="AG30">
        <f t="shared" si="17"/>
        <v>3.2712280750274603E-2</v>
      </c>
      <c r="AI30" s="20" t="s">
        <v>1</v>
      </c>
      <c r="AJ30" s="20">
        <v>2.04767E-2</v>
      </c>
      <c r="AK30" s="20">
        <v>3.2098830000000002E-2</v>
      </c>
      <c r="AL30" s="20">
        <v>4.5391500000000001E-2</v>
      </c>
      <c r="AM30" s="18">
        <f t="shared" si="18"/>
        <v>3.2655676666666668E-2</v>
      </c>
      <c r="AN30" s="18"/>
      <c r="AO30" s="20" t="s">
        <v>1</v>
      </c>
      <c r="AP30" s="20">
        <v>3.0324940000000002E-2</v>
      </c>
      <c r="AQ30" s="20">
        <v>1.365471E-2</v>
      </c>
      <c r="AR30" s="20">
        <v>3.1640769999999999E-2</v>
      </c>
      <c r="AS30" s="18">
        <f t="shared" si="1"/>
        <v>2.5206806666666665E-2</v>
      </c>
      <c r="AT30" s="18"/>
      <c r="AU30" s="20" t="s">
        <v>1</v>
      </c>
      <c r="AV30" s="20">
        <v>2.0515080000000002E-2</v>
      </c>
      <c r="AW30" s="20">
        <v>3.218389E-2</v>
      </c>
      <c r="AX30" s="20">
        <v>4.5166669999999999E-2</v>
      </c>
      <c r="AY30" s="18">
        <f t="shared" si="2"/>
        <v>3.2621879999999999E-2</v>
      </c>
      <c r="AZ30" s="18"/>
      <c r="BA30" s="20" t="s">
        <v>1</v>
      </c>
      <c r="BB30" s="20">
        <v>2.0633640000000002E-2</v>
      </c>
      <c r="BC30" s="20">
        <v>3.2083689999999998E-2</v>
      </c>
      <c r="BD30" s="20">
        <v>4.548377E-2</v>
      </c>
      <c r="BE30" s="18">
        <f t="shared" si="3"/>
        <v>3.2733699999999998E-2</v>
      </c>
      <c r="BF30" s="18"/>
      <c r="BG30" s="20" t="s">
        <v>1</v>
      </c>
      <c r="BH30" s="20">
        <v>2.0813169999999999E-2</v>
      </c>
      <c r="BI30" s="20">
        <v>3.2229300000000002E-2</v>
      </c>
      <c r="BJ30" s="20">
        <v>4.5473989999999999E-2</v>
      </c>
      <c r="BK30" s="18">
        <f t="shared" si="34"/>
        <v>3.2838819999999998E-2</v>
      </c>
      <c r="BM30" s="20" t="s">
        <v>1</v>
      </c>
      <c r="BN30" s="20">
        <v>2.0768229999999999E-2</v>
      </c>
      <c r="BO30" s="20">
        <v>3.2196160000000001E-2</v>
      </c>
      <c r="BP30" s="20">
        <v>4.5532410000000002E-2</v>
      </c>
      <c r="BQ30" s="18">
        <f t="shared" si="35"/>
        <v>3.2832266666666665E-2</v>
      </c>
      <c r="BR30" s="18"/>
      <c r="BS30" s="18"/>
    </row>
    <row r="31" spans="1:71" ht="16" x14ac:dyDescent="0.2">
      <c r="A31" t="s">
        <v>0</v>
      </c>
      <c r="B31" s="18">
        <f t="shared" si="36"/>
        <v>15.868666666666668</v>
      </c>
      <c r="C31" s="18">
        <f t="shared" si="37"/>
        <v>14.424666666666667</v>
      </c>
      <c r="D31" s="18">
        <f t="shared" si="38"/>
        <v>15.979333333333331</v>
      </c>
      <c r="E31" s="18">
        <f>AM31</f>
        <v>23.87233333333333</v>
      </c>
      <c r="F31" s="18">
        <f>AS31</f>
        <v>24.018666666666665</v>
      </c>
      <c r="G31" s="18">
        <f t="shared" si="11"/>
        <v>31.364666666666665</v>
      </c>
      <c r="H31" s="18">
        <f t="shared" si="12"/>
        <v>48.871333333333325</v>
      </c>
      <c r="I31" s="18">
        <f t="shared" si="13"/>
        <v>29.108000000000001</v>
      </c>
      <c r="J31" s="18">
        <f t="shared" si="14"/>
        <v>26.824999999999999</v>
      </c>
      <c r="K31" s="35">
        <f>ROUND(AVERAGE(B31:J31),4)</f>
        <v>25.592500000000001</v>
      </c>
      <c r="L31" t="str">
        <f t="shared" si="0"/>
        <v xml:space="preserve">&amp; 25,5925 </v>
      </c>
      <c r="Q31" t="s">
        <v>0</v>
      </c>
      <c r="R31">
        <v>17.27</v>
      </c>
      <c r="S31">
        <v>15.882</v>
      </c>
      <c r="T31">
        <v>14.454000000000001</v>
      </c>
      <c r="U31">
        <f t="shared" si="15"/>
        <v>15.868666666666668</v>
      </c>
      <c r="W31" t="s">
        <v>0</v>
      </c>
      <c r="X31">
        <v>18.384</v>
      </c>
      <c r="Y31">
        <v>12.403</v>
      </c>
      <c r="Z31">
        <v>12.487</v>
      </c>
      <c r="AA31">
        <f t="shared" si="16"/>
        <v>14.424666666666667</v>
      </c>
      <c r="AC31" t="s">
        <v>0</v>
      </c>
      <c r="AD31">
        <v>19.922999999999998</v>
      </c>
      <c r="AE31">
        <v>14.194000000000001</v>
      </c>
      <c r="AF31">
        <v>13.821</v>
      </c>
      <c r="AG31">
        <f t="shared" si="17"/>
        <v>15.979333333333331</v>
      </c>
      <c r="AI31" s="20" t="s">
        <v>0</v>
      </c>
      <c r="AJ31" s="20">
        <v>26.959</v>
      </c>
      <c r="AK31" s="20">
        <v>21.300999999999998</v>
      </c>
      <c r="AL31" s="20">
        <v>23.356999999999999</v>
      </c>
      <c r="AM31" s="18">
        <f t="shared" si="18"/>
        <v>23.87233333333333</v>
      </c>
      <c r="AN31" s="18"/>
      <c r="AO31" s="20" t="s">
        <v>0</v>
      </c>
      <c r="AP31" s="20">
        <v>23.62</v>
      </c>
      <c r="AQ31" s="20">
        <v>21.187000000000001</v>
      </c>
      <c r="AR31" s="20">
        <v>27.248999999999999</v>
      </c>
      <c r="AS31" s="18">
        <f t="shared" si="1"/>
        <v>24.018666666666665</v>
      </c>
      <c r="AT31" s="18"/>
      <c r="AU31" s="20" t="s">
        <v>0</v>
      </c>
      <c r="AV31" s="20">
        <v>46.061</v>
      </c>
      <c r="AW31" s="20">
        <v>23.061</v>
      </c>
      <c r="AX31" s="20">
        <v>24.972000000000001</v>
      </c>
      <c r="AY31" s="18">
        <f t="shared" si="2"/>
        <v>31.364666666666665</v>
      </c>
      <c r="AZ31" s="18"/>
      <c r="BA31" s="20" t="s">
        <v>0</v>
      </c>
      <c r="BB31" s="20">
        <v>44.975999999999999</v>
      </c>
      <c r="BC31" s="20">
        <v>57.094000000000001</v>
      </c>
      <c r="BD31" s="20">
        <v>44.543999999999997</v>
      </c>
      <c r="BE31" s="18">
        <f t="shared" si="3"/>
        <v>48.871333333333325</v>
      </c>
      <c r="BF31" s="18"/>
      <c r="BG31" s="20" t="s">
        <v>0</v>
      </c>
      <c r="BH31" s="20">
        <v>45.960999999999999</v>
      </c>
      <c r="BI31" s="20">
        <v>21.943999999999999</v>
      </c>
      <c r="BJ31" s="20">
        <v>19.419</v>
      </c>
      <c r="BK31" s="18">
        <f t="shared" si="34"/>
        <v>29.108000000000001</v>
      </c>
      <c r="BM31" s="20" t="s">
        <v>0</v>
      </c>
      <c r="BN31" s="20">
        <v>25.547000000000001</v>
      </c>
      <c r="BO31" s="20">
        <v>27.956</v>
      </c>
      <c r="BP31" s="20">
        <v>26.972000000000001</v>
      </c>
      <c r="BQ31" s="18">
        <f t="shared" si="35"/>
        <v>26.824999999999999</v>
      </c>
      <c r="BR31" s="18"/>
      <c r="BS31" s="18"/>
    </row>
    <row r="32" spans="1:71" ht="16" x14ac:dyDescent="0.2">
      <c r="A32" s="21" t="s">
        <v>6</v>
      </c>
      <c r="B32" s="89" t="s">
        <v>16</v>
      </c>
      <c r="C32" s="89"/>
      <c r="D32" s="89"/>
      <c r="E32" s="89"/>
      <c r="F32" s="89"/>
      <c r="G32" s="89"/>
      <c r="H32" s="89"/>
      <c r="I32" s="89"/>
      <c r="J32" s="89"/>
      <c r="K32" s="1"/>
      <c r="Q32" t="s">
        <v>6</v>
      </c>
      <c r="R32" s="86" t="s">
        <v>16</v>
      </c>
      <c r="S32" s="86"/>
      <c r="T32" s="86"/>
      <c r="U32" s="86"/>
      <c r="W32" t="s">
        <v>6</v>
      </c>
      <c r="X32" s="86" t="s">
        <v>16</v>
      </c>
      <c r="Y32" s="86"/>
      <c r="Z32" s="86"/>
      <c r="AA32" s="86"/>
      <c r="AC32" t="s">
        <v>6</v>
      </c>
      <c r="AD32" s="86" t="s">
        <v>16</v>
      </c>
      <c r="AE32" s="86"/>
      <c r="AF32" s="86"/>
      <c r="AG32" s="86"/>
      <c r="AI32" s="20" t="s">
        <v>6</v>
      </c>
      <c r="AJ32" s="86" t="s">
        <v>16</v>
      </c>
      <c r="AK32" s="86"/>
      <c r="AL32" s="86"/>
      <c r="AM32" s="86"/>
      <c r="AN32" s="18"/>
      <c r="AO32" s="20" t="s">
        <v>6</v>
      </c>
      <c r="AP32" s="86" t="s">
        <v>16</v>
      </c>
      <c r="AQ32" s="86"/>
      <c r="AR32" s="86"/>
      <c r="AS32" s="86"/>
      <c r="AT32" s="18"/>
      <c r="AU32" s="20" t="s">
        <v>6</v>
      </c>
      <c r="AV32" s="86" t="s">
        <v>16</v>
      </c>
      <c r="AW32" s="86"/>
      <c r="AX32" s="86"/>
      <c r="AY32" s="86"/>
      <c r="AZ32" s="18"/>
      <c r="BA32" s="20" t="s">
        <v>6</v>
      </c>
      <c r="BB32" s="86" t="s">
        <v>16</v>
      </c>
      <c r="BC32" s="86"/>
      <c r="BD32" s="86"/>
      <c r="BE32" s="86"/>
      <c r="BF32" s="18"/>
      <c r="BG32" s="20" t="s">
        <v>6</v>
      </c>
      <c r="BH32" s="86" t="s">
        <v>16</v>
      </c>
      <c r="BI32" s="86"/>
      <c r="BJ32" s="86"/>
      <c r="BK32" s="86"/>
      <c r="BM32" s="20" t="s">
        <v>6</v>
      </c>
      <c r="BN32" s="86" t="s">
        <v>16</v>
      </c>
      <c r="BO32" s="86"/>
      <c r="BP32" s="86"/>
      <c r="BQ32" s="86"/>
      <c r="BR32" s="18"/>
      <c r="BS32" s="18"/>
    </row>
    <row r="33" spans="1:71" ht="16" x14ac:dyDescent="0.2">
      <c r="A33" t="s">
        <v>4</v>
      </c>
      <c r="B33" s="18">
        <f>+U33</f>
        <v>16.693333333333332</v>
      </c>
      <c r="C33" s="18">
        <f>AA33</f>
        <v>16.84</v>
      </c>
      <c r="D33" s="18">
        <f>AG33</f>
        <v>16.626000000000001</v>
      </c>
      <c r="E33" s="18">
        <f>AM33</f>
        <v>16.651333333333337</v>
      </c>
      <c r="F33" s="18">
        <f>AS33</f>
        <v>17.891333333333332</v>
      </c>
      <c r="G33" s="18">
        <f t="shared" si="11"/>
        <v>16.414333333333332</v>
      </c>
      <c r="H33" s="18">
        <f t="shared" si="12"/>
        <v>16.492333333333331</v>
      </c>
      <c r="I33" s="18">
        <f t="shared" si="13"/>
        <v>16.678999999999998</v>
      </c>
      <c r="J33" s="18">
        <f t="shared" si="14"/>
        <v>16.340666666666667</v>
      </c>
      <c r="K33" s="35">
        <f>ROUND(AVERAGE(B33:J33),4)</f>
        <v>16.736499999999999</v>
      </c>
      <c r="L33" t="str">
        <f t="shared" si="0"/>
        <v xml:space="preserve">&amp; 16,7365 </v>
      </c>
      <c r="M33">
        <f>ROUND(K33/ARIMA!I33,4)</f>
        <v>8.5900000000000004E-2</v>
      </c>
      <c r="N33" s="26">
        <f>ROUND(((K37-ARIMA!I37)/ARIMA!I37)*100,4)</f>
        <v>0.62929999999999997</v>
      </c>
      <c r="O33" s="1"/>
      <c r="Q33" t="s">
        <v>4</v>
      </c>
      <c r="R33">
        <v>14.186999999999999</v>
      </c>
      <c r="S33">
        <v>19.661999999999999</v>
      </c>
      <c r="T33">
        <v>16.231000000000002</v>
      </c>
      <c r="U33">
        <f t="shared" si="15"/>
        <v>16.693333333333332</v>
      </c>
      <c r="W33" t="s">
        <v>4</v>
      </c>
      <c r="X33" s="18">
        <v>14.614000000000001</v>
      </c>
      <c r="Y33" s="18">
        <v>19.216999999999999</v>
      </c>
      <c r="Z33" s="18">
        <v>16.689</v>
      </c>
      <c r="AA33" s="18">
        <f t="shared" si="16"/>
        <v>16.84</v>
      </c>
      <c r="AC33" t="s">
        <v>4</v>
      </c>
      <c r="AD33" s="18">
        <v>14.01</v>
      </c>
      <c r="AE33" s="18">
        <v>18.527000000000001</v>
      </c>
      <c r="AF33" s="18">
        <v>17.341000000000001</v>
      </c>
      <c r="AG33">
        <f t="shared" si="17"/>
        <v>16.626000000000001</v>
      </c>
      <c r="AI33" s="20" t="s">
        <v>4</v>
      </c>
      <c r="AJ33" s="20">
        <v>14.006</v>
      </c>
      <c r="AK33" s="20">
        <v>18.721</v>
      </c>
      <c r="AL33" s="20">
        <v>17.227</v>
      </c>
      <c r="AM33" s="18">
        <f t="shared" si="18"/>
        <v>16.651333333333337</v>
      </c>
      <c r="AN33" s="18"/>
      <c r="AO33" s="20" t="s">
        <v>4</v>
      </c>
      <c r="AP33" s="20">
        <v>15.347</v>
      </c>
      <c r="AQ33" s="20">
        <v>20.082999999999998</v>
      </c>
      <c r="AR33" s="20">
        <v>18.244</v>
      </c>
      <c r="AS33" s="18">
        <f t="shared" si="1"/>
        <v>17.891333333333332</v>
      </c>
      <c r="AT33" s="18"/>
      <c r="AU33" s="20" t="s">
        <v>4</v>
      </c>
      <c r="AV33" s="20">
        <v>13.818</v>
      </c>
      <c r="AW33" s="20">
        <v>18.75</v>
      </c>
      <c r="AX33" s="20">
        <v>16.675000000000001</v>
      </c>
      <c r="AY33" s="18">
        <f t="shared" si="2"/>
        <v>16.414333333333332</v>
      </c>
      <c r="AZ33" s="18"/>
      <c r="BA33" s="20" t="s">
        <v>4</v>
      </c>
      <c r="BB33" s="20">
        <v>13.914999999999999</v>
      </c>
      <c r="BC33" s="20">
        <v>18.707999999999998</v>
      </c>
      <c r="BD33" s="20">
        <v>16.853999999999999</v>
      </c>
      <c r="BE33" s="18">
        <f t="shared" si="3"/>
        <v>16.492333333333331</v>
      </c>
      <c r="BF33" s="18"/>
      <c r="BG33" s="20" t="s">
        <v>4</v>
      </c>
      <c r="BH33" s="20">
        <v>14.04</v>
      </c>
      <c r="BI33" s="20">
        <v>19.048999999999999</v>
      </c>
      <c r="BJ33" s="20">
        <v>16.948</v>
      </c>
      <c r="BK33" s="18">
        <f t="shared" si="34"/>
        <v>16.678999999999998</v>
      </c>
      <c r="BM33" s="20" t="s">
        <v>4</v>
      </c>
      <c r="BN33" s="20">
        <v>13.962</v>
      </c>
      <c r="BO33" s="20">
        <v>19.082000000000001</v>
      </c>
      <c r="BP33" s="20">
        <v>15.978</v>
      </c>
      <c r="BQ33" s="18">
        <f t="shared" si="35"/>
        <v>16.340666666666667</v>
      </c>
      <c r="BR33" s="18"/>
      <c r="BS33" s="18"/>
    </row>
    <row r="34" spans="1:71" ht="16" x14ac:dyDescent="0.2">
      <c r="A34" t="s">
        <v>3</v>
      </c>
      <c r="B34" s="18">
        <f t="shared" ref="B34:B37" si="41">+U34</f>
        <v>13.200333595275834</v>
      </c>
      <c r="C34" s="18">
        <f t="shared" ref="C34:C37" si="42">AA34</f>
        <v>13.370333353678333</v>
      </c>
      <c r="D34" s="18">
        <f t="shared" ref="D34:D37" si="43">AG34</f>
        <v>13.074666659037232</v>
      </c>
      <c r="E34" s="18">
        <f t="shared" ref="E34:E36" si="44">AM34</f>
        <v>13.142666499999999</v>
      </c>
      <c r="F34" s="18">
        <f t="shared" ref="F34:F36" si="45">AS34</f>
        <v>14.525666866666668</v>
      </c>
      <c r="G34" s="18">
        <f t="shared" si="11"/>
        <v>12.938666633333334</v>
      </c>
      <c r="H34" s="18">
        <f t="shared" si="12"/>
        <v>12.875666266666665</v>
      </c>
      <c r="I34" s="18">
        <f t="shared" si="13"/>
        <v>13.222333266666666</v>
      </c>
      <c r="J34" s="18">
        <f t="shared" si="14"/>
        <v>12.875333499999998</v>
      </c>
      <c r="K34" s="35">
        <f>ROUND(AVERAGE(B34:J34),4)</f>
        <v>13.247299999999999</v>
      </c>
      <c r="L34" t="str">
        <f t="shared" si="0"/>
        <v xml:space="preserve">&amp; 13,2473 </v>
      </c>
      <c r="Q34" t="s">
        <v>3</v>
      </c>
      <c r="R34">
        <v>10.7530002593994</v>
      </c>
      <c r="S34">
        <v>16.7590007781982</v>
      </c>
      <c r="T34">
        <v>12.088999748229901</v>
      </c>
      <c r="U34">
        <f t="shared" si="15"/>
        <v>13.200333595275834</v>
      </c>
      <c r="W34" t="s">
        <v>3</v>
      </c>
      <c r="X34">
        <v>11.369999885559</v>
      </c>
      <c r="Y34">
        <v>16.239000320434499</v>
      </c>
      <c r="Z34">
        <v>12.5019998550415</v>
      </c>
      <c r="AA34">
        <f t="shared" si="16"/>
        <v>13.370333353678333</v>
      </c>
      <c r="AC34" t="s">
        <v>3</v>
      </c>
      <c r="AD34">
        <v>10.642000198364199</v>
      </c>
      <c r="AE34">
        <v>15.4440002441406</v>
      </c>
      <c r="AF34">
        <v>13.1379995346069</v>
      </c>
      <c r="AG34">
        <f t="shared" si="17"/>
        <v>13.074666659037232</v>
      </c>
      <c r="AI34" s="20" t="s">
        <v>3</v>
      </c>
      <c r="AJ34" s="20">
        <v>10.7069998</v>
      </c>
      <c r="AK34" s="20">
        <v>15.7229996</v>
      </c>
      <c r="AL34" s="20">
        <v>12.998000100000001</v>
      </c>
      <c r="AM34" s="18">
        <f t="shared" si="18"/>
        <v>13.142666499999999</v>
      </c>
      <c r="AN34" s="18"/>
      <c r="AO34" s="20" t="s">
        <v>3</v>
      </c>
      <c r="AP34" s="20">
        <v>11.484000200000001</v>
      </c>
      <c r="AQ34" s="20">
        <v>16.416000400000001</v>
      </c>
      <c r="AR34" s="20">
        <v>15.677</v>
      </c>
      <c r="AS34" s="18">
        <f t="shared" si="1"/>
        <v>14.525666866666668</v>
      </c>
      <c r="AT34" s="18"/>
      <c r="AU34" s="20" t="s">
        <v>3</v>
      </c>
      <c r="AV34" s="20">
        <v>10.597000100000001</v>
      </c>
      <c r="AW34" s="20">
        <v>15.7299995</v>
      </c>
      <c r="AX34" s="20">
        <v>12.489000300000001</v>
      </c>
      <c r="AY34" s="18">
        <f t="shared" si="2"/>
        <v>12.938666633333334</v>
      </c>
      <c r="AZ34" s="18"/>
      <c r="BA34" s="20" t="s">
        <v>3</v>
      </c>
      <c r="BB34" s="20">
        <v>10.3219995</v>
      </c>
      <c r="BC34" s="20">
        <v>15.649999599999999</v>
      </c>
      <c r="BD34" s="20">
        <v>12.654999699999999</v>
      </c>
      <c r="BE34" s="18">
        <f t="shared" ref="BE34:BE97" si="46">AVERAGE(BB34:BD34)</f>
        <v>12.875666266666665</v>
      </c>
      <c r="BF34" s="18"/>
      <c r="BG34" s="20" t="s">
        <v>3</v>
      </c>
      <c r="BH34" s="20">
        <v>10.843000399999999</v>
      </c>
      <c r="BI34" s="20">
        <v>16.084999100000001</v>
      </c>
      <c r="BJ34" s="20">
        <v>12.739000300000001</v>
      </c>
      <c r="BK34" s="18">
        <f t="shared" ref="BK34:BK97" si="47">AVERAGE(BH34:BJ34)</f>
        <v>13.222333266666666</v>
      </c>
      <c r="BM34" s="20" t="s">
        <v>3</v>
      </c>
      <c r="BN34" s="20">
        <v>10.626999899999999</v>
      </c>
      <c r="BO34" s="20">
        <v>16.1380005</v>
      </c>
      <c r="BP34" s="20">
        <v>11.8610001</v>
      </c>
      <c r="BQ34" s="18">
        <f t="shared" si="35"/>
        <v>12.875333499999998</v>
      </c>
      <c r="BR34" s="18"/>
      <c r="BS34" s="18"/>
    </row>
    <row r="35" spans="1:71" ht="16" x14ac:dyDescent="0.2">
      <c r="A35" t="s">
        <v>2</v>
      </c>
      <c r="B35" s="18">
        <f t="shared" si="41"/>
        <v>102.49466451009089</v>
      </c>
      <c r="C35" s="18">
        <f t="shared" si="42"/>
        <v>103.99533335367812</v>
      </c>
      <c r="D35" s="18">
        <f t="shared" si="43"/>
        <v>103.58299891153918</v>
      </c>
      <c r="E35" s="18">
        <f t="shared" si="44"/>
        <v>103.80633273333335</v>
      </c>
      <c r="F35" s="18">
        <f t="shared" si="45"/>
        <v>153.75066383333333</v>
      </c>
      <c r="G35" s="18">
        <f t="shared" si="11"/>
        <v>101.47833220000001</v>
      </c>
      <c r="H35" s="18">
        <f t="shared" si="12"/>
        <v>101.7646673</v>
      </c>
      <c r="I35" s="18">
        <f t="shared" si="13"/>
        <v>103.82866656666666</v>
      </c>
      <c r="J35" s="18">
        <f t="shared" si="14"/>
        <v>99.542001266666674</v>
      </c>
      <c r="K35" s="35">
        <f>ROUND(AVERAGE(B35:J35),4)</f>
        <v>108.24930000000001</v>
      </c>
      <c r="L35" t="str">
        <f t="shared" ref="L35:L66" si="48">_xlfn.CONCAT($L$2,K35," ")</f>
        <v xml:space="preserve">&amp; 108,2493 </v>
      </c>
      <c r="Q35" t="s">
        <v>2</v>
      </c>
      <c r="R35">
        <v>39.152999877929602</v>
      </c>
      <c r="S35">
        <v>130.86599731445301</v>
      </c>
      <c r="T35">
        <v>137.46499633789</v>
      </c>
      <c r="U35">
        <f t="shared" si="15"/>
        <v>102.49466451009089</v>
      </c>
      <c r="W35" t="s">
        <v>2</v>
      </c>
      <c r="X35">
        <v>41.655998229980398</v>
      </c>
      <c r="Y35">
        <v>127.11799621582</v>
      </c>
      <c r="Z35">
        <v>143.21200561523401</v>
      </c>
      <c r="AA35">
        <f t="shared" si="16"/>
        <v>103.99533335367812</v>
      </c>
      <c r="AC35" t="s">
        <v>2</v>
      </c>
      <c r="AD35">
        <v>38.754001617431598</v>
      </c>
      <c r="AE35">
        <v>121.246002197265</v>
      </c>
      <c r="AF35">
        <v>150.74899291992099</v>
      </c>
      <c r="AG35">
        <f t="shared" si="17"/>
        <v>103.58299891153918</v>
      </c>
      <c r="AI35" s="20" t="s">
        <v>2</v>
      </c>
      <c r="AJ35" s="20">
        <v>39.030998199999999</v>
      </c>
      <c r="AK35" s="20">
        <v>122.63800000000001</v>
      </c>
      <c r="AL35" s="20">
        <v>149.75</v>
      </c>
      <c r="AM35" s="18">
        <f t="shared" si="18"/>
        <v>103.80633273333335</v>
      </c>
      <c r="AN35" s="18"/>
      <c r="AO35" s="20" t="s">
        <v>2</v>
      </c>
      <c r="AP35" s="20">
        <v>56.374000500000001</v>
      </c>
      <c r="AQ35" s="20">
        <v>147.92700199999999</v>
      </c>
      <c r="AR35" s="20">
        <v>256.95098899999999</v>
      </c>
      <c r="AS35" s="18">
        <f t="shared" si="1"/>
        <v>153.75066383333333</v>
      </c>
      <c r="AT35" s="18"/>
      <c r="AU35" s="20" t="s">
        <v>2</v>
      </c>
      <c r="AV35" s="20">
        <v>38.6360016</v>
      </c>
      <c r="AW35" s="20">
        <v>123.01300000000001</v>
      </c>
      <c r="AX35" s="20">
        <v>142.78599500000001</v>
      </c>
      <c r="AY35" s="18">
        <f t="shared" si="2"/>
        <v>101.47833220000001</v>
      </c>
      <c r="AZ35" s="18"/>
      <c r="BA35" s="20" t="s">
        <v>2</v>
      </c>
      <c r="BB35" s="20">
        <v>37.3959999</v>
      </c>
      <c r="BC35" s="20">
        <v>122.806999</v>
      </c>
      <c r="BD35" s="20">
        <v>145.091003</v>
      </c>
      <c r="BE35" s="18">
        <f t="shared" si="46"/>
        <v>101.7646673</v>
      </c>
      <c r="BF35" s="18"/>
      <c r="BG35" s="20" t="s">
        <v>2</v>
      </c>
      <c r="BH35" s="20">
        <v>39.608001700000003</v>
      </c>
      <c r="BI35" s="20">
        <v>125.556999</v>
      </c>
      <c r="BJ35" s="20">
        <v>146.320999</v>
      </c>
      <c r="BK35" s="18">
        <f t="shared" si="47"/>
        <v>103.82866656666666</v>
      </c>
      <c r="BM35" s="20" t="s">
        <v>2</v>
      </c>
      <c r="BN35" s="20">
        <v>38.712001800000003</v>
      </c>
      <c r="BO35" s="20">
        <v>125.761002</v>
      </c>
      <c r="BP35" s="20">
        <v>134.15299999999999</v>
      </c>
      <c r="BQ35" s="18">
        <f t="shared" si="35"/>
        <v>99.542001266666674</v>
      </c>
      <c r="BR35" s="18"/>
      <c r="BS35" s="18"/>
    </row>
    <row r="36" spans="1:71" ht="16" x14ac:dyDescent="0.2">
      <c r="A36" t="s">
        <v>1</v>
      </c>
      <c r="B36" s="18">
        <f t="shared" si="41"/>
        <v>0.75404099623362197</v>
      </c>
      <c r="C36" s="18">
        <f t="shared" si="42"/>
        <v>0.75284298261006644</v>
      </c>
      <c r="D36" s="18">
        <f t="shared" si="43"/>
        <v>0.75353648265202811</v>
      </c>
      <c r="E36" s="18">
        <f t="shared" si="44"/>
        <v>0.75338971333333349</v>
      </c>
      <c r="F36" s="18">
        <f t="shared" si="45"/>
        <v>0.62904477333333331</v>
      </c>
      <c r="G36" s="18">
        <f t="shared" si="11"/>
        <v>0.75341659666666672</v>
      </c>
      <c r="H36" s="18">
        <f t="shared" si="12"/>
        <v>0.75400280666666664</v>
      </c>
      <c r="I36" s="18">
        <f t="shared" si="13"/>
        <v>0.75373247999999993</v>
      </c>
      <c r="J36" s="18">
        <f t="shared" si="14"/>
        <v>0.75377235666666664</v>
      </c>
      <c r="K36" s="35">
        <f>ROUND(AVERAGE(B36:J36),4)</f>
        <v>0.73980000000000001</v>
      </c>
      <c r="L36" t="str">
        <f t="shared" si="48"/>
        <v xml:space="preserve">&amp; 0,7398 </v>
      </c>
      <c r="Q36" t="s">
        <v>1</v>
      </c>
      <c r="R36">
        <v>0.82972729206085205</v>
      </c>
      <c r="S36">
        <v>0.665660500526428</v>
      </c>
      <c r="T36">
        <v>0.76673519611358598</v>
      </c>
      <c r="U36">
        <f t="shared" si="15"/>
        <v>0.75404099623362197</v>
      </c>
      <c r="W36" t="s">
        <v>1</v>
      </c>
      <c r="X36">
        <v>0.82892298698425204</v>
      </c>
      <c r="Y36">
        <v>0.66404628753662098</v>
      </c>
      <c r="Z36">
        <v>0.76555967330932595</v>
      </c>
      <c r="AA36">
        <f t="shared" si="16"/>
        <v>0.75284298261006644</v>
      </c>
      <c r="AC36" t="s">
        <v>1</v>
      </c>
      <c r="AD36">
        <v>0.82916873693466098</v>
      </c>
      <c r="AE36">
        <v>0.66546785831451405</v>
      </c>
      <c r="AF36">
        <v>0.76597285270690896</v>
      </c>
      <c r="AG36">
        <f t="shared" si="17"/>
        <v>0.75353648265202811</v>
      </c>
      <c r="AI36" s="20" t="s">
        <v>1</v>
      </c>
      <c r="AJ36" s="20">
        <v>0.82959466999999998</v>
      </c>
      <c r="AK36" s="20">
        <v>0.66545480000000001</v>
      </c>
      <c r="AL36" s="20">
        <v>0.76511967000000003</v>
      </c>
      <c r="AM36" s="18">
        <f t="shared" si="18"/>
        <v>0.75338971333333349</v>
      </c>
      <c r="AN36" s="18"/>
      <c r="AO36" s="20" t="s">
        <v>1</v>
      </c>
      <c r="AP36" s="20">
        <v>0.81350738</v>
      </c>
      <c r="AQ36" s="20">
        <v>0.69959486000000004</v>
      </c>
      <c r="AR36" s="20">
        <v>0.37403207999999999</v>
      </c>
      <c r="AS36" s="18">
        <f t="shared" ref="AS36:AS97" si="49">AVERAGE(AP36:AR36)</f>
        <v>0.62904477333333331</v>
      </c>
      <c r="AT36" s="18"/>
      <c r="AU36" s="20" t="s">
        <v>1</v>
      </c>
      <c r="AV36" s="20">
        <v>0.82971656000000005</v>
      </c>
      <c r="AW36" s="20">
        <v>0.66516637999999995</v>
      </c>
      <c r="AX36" s="20">
        <v>0.76536685000000004</v>
      </c>
      <c r="AY36" s="18">
        <f t="shared" si="2"/>
        <v>0.75341659666666672</v>
      </c>
      <c r="AZ36" s="18"/>
      <c r="BA36" s="20" t="s">
        <v>1</v>
      </c>
      <c r="BB36" s="20">
        <v>0.82923102000000004</v>
      </c>
      <c r="BC36" s="20">
        <v>0.66594492999999999</v>
      </c>
      <c r="BD36" s="20">
        <v>0.76683246999999999</v>
      </c>
      <c r="BE36" s="18">
        <f t="shared" si="46"/>
        <v>0.75400280666666664</v>
      </c>
      <c r="BF36" s="18"/>
      <c r="BG36" s="20" t="s">
        <v>1</v>
      </c>
      <c r="BH36" s="20">
        <v>0.82949786999999997</v>
      </c>
      <c r="BI36" s="20">
        <v>0.66639744999999995</v>
      </c>
      <c r="BJ36" s="20">
        <v>0.76530211999999997</v>
      </c>
      <c r="BK36" s="18">
        <f t="shared" si="47"/>
        <v>0.75373247999999993</v>
      </c>
      <c r="BM36" s="20" t="s">
        <v>1</v>
      </c>
      <c r="BN36" s="20">
        <v>0.82908886999999998</v>
      </c>
      <c r="BO36" s="20">
        <v>0.66647279000000004</v>
      </c>
      <c r="BP36" s="20">
        <v>0.76575541000000003</v>
      </c>
      <c r="BQ36" s="18">
        <f t="shared" si="35"/>
        <v>0.75377235666666664</v>
      </c>
      <c r="BR36" s="18"/>
      <c r="BS36" s="18"/>
    </row>
    <row r="37" spans="1:71" ht="16" x14ac:dyDescent="0.2">
      <c r="A37" t="s">
        <v>0</v>
      </c>
      <c r="B37" s="18">
        <f t="shared" si="41"/>
        <v>16.753666666666668</v>
      </c>
      <c r="C37" s="18">
        <f t="shared" si="42"/>
        <v>17.021000000000001</v>
      </c>
      <c r="D37" s="18">
        <f t="shared" si="43"/>
        <v>15.286999999999999</v>
      </c>
      <c r="E37" s="18">
        <f>AM37</f>
        <v>23.270333333333337</v>
      </c>
      <c r="F37" s="18">
        <f>AS37</f>
        <v>23.003333333333334</v>
      </c>
      <c r="G37" s="18">
        <f t="shared" si="11"/>
        <v>22.068333333333332</v>
      </c>
      <c r="H37" s="18">
        <f t="shared" si="12"/>
        <v>46.739666666666665</v>
      </c>
      <c r="I37" s="18">
        <f t="shared" si="13"/>
        <v>22.873333333333335</v>
      </c>
      <c r="J37" s="18">
        <f t="shared" si="14"/>
        <v>25.099333333333334</v>
      </c>
      <c r="K37" s="35">
        <f>ROUND(AVERAGE(B37:J37),4)</f>
        <v>23.5684</v>
      </c>
      <c r="L37" t="str">
        <f t="shared" si="48"/>
        <v xml:space="preserve">&amp; 23,5684 </v>
      </c>
      <c r="Q37" t="s">
        <v>0</v>
      </c>
      <c r="R37">
        <v>18.870999999999999</v>
      </c>
      <c r="S37">
        <v>17.702000000000002</v>
      </c>
      <c r="T37">
        <v>13.688000000000001</v>
      </c>
      <c r="U37">
        <f t="shared" si="15"/>
        <v>16.753666666666668</v>
      </c>
      <c r="W37" t="s">
        <v>0</v>
      </c>
      <c r="X37">
        <v>18.573</v>
      </c>
      <c r="Y37">
        <v>17.885000000000002</v>
      </c>
      <c r="Z37">
        <v>14.605</v>
      </c>
      <c r="AA37">
        <f t="shared" si="16"/>
        <v>17.021000000000001</v>
      </c>
      <c r="AC37" t="s">
        <v>0</v>
      </c>
      <c r="AD37">
        <v>18.030999999999999</v>
      </c>
      <c r="AE37">
        <v>14.516</v>
      </c>
      <c r="AF37">
        <v>13.314</v>
      </c>
      <c r="AG37">
        <f t="shared" si="17"/>
        <v>15.286999999999999</v>
      </c>
      <c r="AI37" s="20" t="s">
        <v>0</v>
      </c>
      <c r="AJ37" s="20">
        <v>22.561</v>
      </c>
      <c r="AK37" s="20">
        <v>25.521999999999998</v>
      </c>
      <c r="AL37" s="20">
        <v>21.728000000000002</v>
      </c>
      <c r="AM37" s="18">
        <f t="shared" si="18"/>
        <v>23.270333333333337</v>
      </c>
      <c r="AN37" s="18"/>
      <c r="AO37" s="20" t="s">
        <v>0</v>
      </c>
      <c r="AP37" s="20">
        <v>24.44</v>
      </c>
      <c r="AQ37" s="20">
        <v>22.576000000000001</v>
      </c>
      <c r="AR37" s="20">
        <v>21.994</v>
      </c>
      <c r="AS37" s="18">
        <f t="shared" si="49"/>
        <v>23.003333333333334</v>
      </c>
      <c r="AT37" s="18"/>
      <c r="AU37" s="20" t="s">
        <v>0</v>
      </c>
      <c r="AV37" s="20">
        <v>22.132000000000001</v>
      </c>
      <c r="AW37" s="20">
        <v>23.024999999999999</v>
      </c>
      <c r="AX37" s="20">
        <v>21.047999999999998</v>
      </c>
      <c r="AY37" s="18">
        <f t="shared" si="2"/>
        <v>22.068333333333332</v>
      </c>
      <c r="AZ37" s="18"/>
      <c r="BA37" s="20" t="s">
        <v>0</v>
      </c>
      <c r="BB37" s="20">
        <v>45.241999999999997</v>
      </c>
      <c r="BC37" s="20">
        <v>48.957000000000001</v>
      </c>
      <c r="BD37" s="20">
        <v>46.02</v>
      </c>
      <c r="BE37" s="18">
        <f t="shared" si="46"/>
        <v>46.739666666666665</v>
      </c>
      <c r="BF37" s="18"/>
      <c r="BG37" s="20" t="s">
        <v>0</v>
      </c>
      <c r="BH37" s="20">
        <v>22.794</v>
      </c>
      <c r="BI37" s="20">
        <v>22.539000000000001</v>
      </c>
      <c r="BJ37" s="20">
        <v>23.286999999999999</v>
      </c>
      <c r="BK37" s="18">
        <f t="shared" si="47"/>
        <v>22.873333333333335</v>
      </c>
      <c r="BM37" s="20" t="s">
        <v>0</v>
      </c>
      <c r="BN37" s="20">
        <v>27.523</v>
      </c>
      <c r="BO37" s="20">
        <v>22.902000000000001</v>
      </c>
      <c r="BP37" s="20">
        <v>24.873000000000001</v>
      </c>
      <c r="BQ37" s="18">
        <f t="shared" si="35"/>
        <v>25.099333333333334</v>
      </c>
      <c r="BR37" s="18"/>
      <c r="BS37" s="18"/>
    </row>
    <row r="38" spans="1:71" ht="16" x14ac:dyDescent="0.2">
      <c r="A38" s="21" t="s">
        <v>6</v>
      </c>
      <c r="B38" s="89" t="s">
        <v>15</v>
      </c>
      <c r="C38" s="89"/>
      <c r="D38" s="89"/>
      <c r="E38" s="89"/>
      <c r="F38" s="89"/>
      <c r="G38" s="89"/>
      <c r="H38" s="89"/>
      <c r="I38" s="89"/>
      <c r="J38" s="89"/>
      <c r="K38" s="1"/>
      <c r="Q38" t="s">
        <v>6</v>
      </c>
      <c r="R38" s="87" t="s">
        <v>15</v>
      </c>
      <c r="S38" s="87"/>
      <c r="T38" s="87"/>
      <c r="U38" s="87"/>
      <c r="W38" t="s">
        <v>6</v>
      </c>
      <c r="X38" s="87" t="s">
        <v>15</v>
      </c>
      <c r="Y38" s="87"/>
      <c r="Z38" s="87"/>
      <c r="AA38" s="87"/>
      <c r="AC38" t="s">
        <v>6</v>
      </c>
      <c r="AD38" s="87" t="s">
        <v>15</v>
      </c>
      <c r="AE38" s="87"/>
      <c r="AF38" s="87"/>
      <c r="AG38" s="87"/>
      <c r="AI38" s="20" t="s">
        <v>6</v>
      </c>
      <c r="AJ38" s="87" t="s">
        <v>15</v>
      </c>
      <c r="AK38" s="87"/>
      <c r="AL38" s="87"/>
      <c r="AM38" s="87"/>
      <c r="AN38" s="18"/>
      <c r="AO38" s="20" t="s">
        <v>6</v>
      </c>
      <c r="AP38" s="87" t="s">
        <v>15</v>
      </c>
      <c r="AQ38" s="87"/>
      <c r="AR38" s="87"/>
      <c r="AS38" s="87"/>
      <c r="AT38" s="18"/>
      <c r="AU38" s="20" t="s">
        <v>6</v>
      </c>
      <c r="AV38" s="87" t="s">
        <v>15</v>
      </c>
      <c r="AW38" s="87"/>
      <c r="AX38" s="87"/>
      <c r="AY38" s="87"/>
      <c r="AZ38" s="18"/>
      <c r="BA38" s="20" t="s">
        <v>6</v>
      </c>
      <c r="BB38" s="87" t="s">
        <v>15</v>
      </c>
      <c r="BC38" s="87"/>
      <c r="BD38" s="87"/>
      <c r="BE38" s="87"/>
      <c r="BF38" s="18"/>
      <c r="BG38" s="20" t="s">
        <v>6</v>
      </c>
      <c r="BH38" s="87" t="s">
        <v>15</v>
      </c>
      <c r="BI38" s="87"/>
      <c r="BJ38" s="87"/>
      <c r="BK38" s="87"/>
      <c r="BM38" s="20" t="s">
        <v>6</v>
      </c>
      <c r="BN38" s="87" t="s">
        <v>15</v>
      </c>
      <c r="BO38" s="87"/>
      <c r="BP38" s="87"/>
      <c r="BQ38" s="87"/>
      <c r="BR38" s="18"/>
      <c r="BS38" s="18"/>
    </row>
    <row r="39" spans="1:71" ht="16" x14ac:dyDescent="0.2">
      <c r="A39" t="s">
        <v>4</v>
      </c>
      <c r="B39" s="18">
        <f>+U39</f>
        <v>0.52999999999999992</v>
      </c>
      <c r="C39" s="18">
        <f>AA39</f>
        <v>0.53233333333333333</v>
      </c>
      <c r="D39" s="18">
        <f>AG39</f>
        <v>0.53199999999999992</v>
      </c>
      <c r="E39" s="18">
        <f>AM39</f>
        <v>0.53066666666666673</v>
      </c>
      <c r="F39" s="18">
        <f>AS39</f>
        <v>0.40766666666666668</v>
      </c>
      <c r="G39" s="18">
        <f t="shared" si="11"/>
        <v>1.7693333333333332</v>
      </c>
      <c r="H39" s="18">
        <f t="shared" si="12"/>
        <v>0.53266666666666662</v>
      </c>
      <c r="I39" s="18">
        <f t="shared" si="13"/>
        <v>0.53033333333333321</v>
      </c>
      <c r="J39" s="18">
        <f t="shared" si="14"/>
        <v>0.53133333333333332</v>
      </c>
      <c r="K39" s="35">
        <f>ROUND(AVERAGE(B39:J39),4)</f>
        <v>0.65510000000000002</v>
      </c>
      <c r="L39" t="str">
        <f t="shared" si="48"/>
        <v xml:space="preserve">&amp; 0,6551 </v>
      </c>
      <c r="M39">
        <f>ROUND(K39/ARIMA!I39,4)</f>
        <v>0.13370000000000001</v>
      </c>
      <c r="N39" s="26">
        <f>ROUND(((K43-ARIMA!I43)/ARIMA!I43)*100,4)</f>
        <v>-4.7617000000000003</v>
      </c>
      <c r="O39" s="1"/>
      <c r="Q39" t="s">
        <v>4</v>
      </c>
      <c r="R39">
        <v>0.57299999999999995</v>
      </c>
      <c r="S39">
        <v>0.71499999999999997</v>
      </c>
      <c r="T39">
        <v>0.30199999999999999</v>
      </c>
      <c r="U39">
        <f t="shared" si="15"/>
        <v>0.52999999999999992</v>
      </c>
      <c r="W39" t="s">
        <v>4</v>
      </c>
      <c r="X39" s="18">
        <v>0.57599999999999996</v>
      </c>
      <c r="Y39" s="18">
        <v>0.71699999999999997</v>
      </c>
      <c r="Z39" s="18">
        <v>0.30399999999999999</v>
      </c>
      <c r="AA39" s="18">
        <f t="shared" si="16"/>
        <v>0.53233333333333333</v>
      </c>
      <c r="AC39" t="s">
        <v>4</v>
      </c>
      <c r="AD39" s="18">
        <v>0.57699999999999996</v>
      </c>
      <c r="AE39" s="18">
        <v>0.71499999999999997</v>
      </c>
      <c r="AF39" s="18">
        <v>0.30399999999999999</v>
      </c>
      <c r="AG39">
        <f t="shared" si="17"/>
        <v>0.53199999999999992</v>
      </c>
      <c r="AI39" s="20" t="s">
        <v>4</v>
      </c>
      <c r="AJ39" s="20">
        <v>0.57399999999999995</v>
      </c>
      <c r="AK39" s="20">
        <v>0.71199999999999997</v>
      </c>
      <c r="AL39" s="20">
        <v>0.30599999999999999</v>
      </c>
      <c r="AM39" s="18">
        <f t="shared" si="18"/>
        <v>0.53066666666666673</v>
      </c>
      <c r="AN39" s="18"/>
      <c r="AO39" s="20" t="s">
        <v>4</v>
      </c>
      <c r="AP39" s="20">
        <v>0.83399999999999996</v>
      </c>
      <c r="AQ39" s="20">
        <v>0.214</v>
      </c>
      <c r="AR39" s="20">
        <v>0.17499999999999999</v>
      </c>
      <c r="AS39" s="18">
        <f t="shared" si="49"/>
        <v>0.40766666666666668</v>
      </c>
      <c r="AT39" s="18"/>
      <c r="AU39" s="20" t="s">
        <v>4</v>
      </c>
      <c r="AV39" s="20">
        <v>4.2889999999999997</v>
      </c>
      <c r="AW39" s="20">
        <v>0.71499999999999997</v>
      </c>
      <c r="AX39" s="20">
        <v>0.30399999999999999</v>
      </c>
      <c r="AY39" s="18">
        <f t="shared" si="2"/>
        <v>1.7693333333333332</v>
      </c>
      <c r="AZ39" s="18"/>
      <c r="BA39" s="20" t="s">
        <v>4</v>
      </c>
      <c r="BB39" s="20">
        <v>0.57399999999999995</v>
      </c>
      <c r="BC39" s="20">
        <v>0.72099999999999997</v>
      </c>
      <c r="BD39" s="20">
        <v>0.30299999999999999</v>
      </c>
      <c r="BE39" s="18">
        <f t="shared" si="46"/>
        <v>0.53266666666666662</v>
      </c>
      <c r="BF39" s="18"/>
      <c r="BG39" s="20" t="s">
        <v>4</v>
      </c>
      <c r="BH39" s="20">
        <v>0.57299999999999995</v>
      </c>
      <c r="BI39" s="20">
        <v>0.71499999999999997</v>
      </c>
      <c r="BJ39" s="20">
        <v>0.30299999999999999</v>
      </c>
      <c r="BK39" s="18">
        <f t="shared" si="47"/>
        <v>0.53033333333333321</v>
      </c>
      <c r="BM39" s="20" t="s">
        <v>4</v>
      </c>
      <c r="BN39" s="20">
        <v>0.57399999999999995</v>
      </c>
      <c r="BO39" s="20">
        <v>0.71599999999999997</v>
      </c>
      <c r="BP39" s="20">
        <v>0.30399999999999999</v>
      </c>
      <c r="BQ39" s="18">
        <f t="shared" si="35"/>
        <v>0.53133333333333332</v>
      </c>
      <c r="BR39" s="18"/>
      <c r="BS39" s="18"/>
    </row>
    <row r="40" spans="1:71" ht="16" x14ac:dyDescent="0.2">
      <c r="A40" t="s">
        <v>3</v>
      </c>
      <c r="B40" s="18">
        <f t="shared" ref="B40:B43" si="50">+U40</f>
        <v>8.8666663815577737E-2</v>
      </c>
      <c r="C40" s="18">
        <f t="shared" ref="C40:C43" si="51">AA40</f>
        <v>0.1210000005861122</v>
      </c>
      <c r="D40" s="18">
        <f t="shared" ref="D40:D43" si="52">AG40</f>
        <v>0.10333333288629822</v>
      </c>
      <c r="E40" s="18">
        <f t="shared" ref="E40:E42" si="53">AM40</f>
        <v>0.11233333</v>
      </c>
      <c r="F40" s="18">
        <f t="shared" ref="F40:F42" si="54">AS40</f>
        <v>6.3E-2</v>
      </c>
      <c r="G40" s="18">
        <f t="shared" si="11"/>
        <v>1.4856666633333333</v>
      </c>
      <c r="H40" s="18">
        <f t="shared" si="12"/>
        <v>9.9999999999999992E-2</v>
      </c>
      <c r="I40" s="18">
        <f t="shared" si="13"/>
        <v>9.2333333333333323E-2</v>
      </c>
      <c r="J40" s="18">
        <f t="shared" si="14"/>
        <v>9.4333333333333338E-2</v>
      </c>
      <c r="K40" s="35">
        <f>ROUND(AVERAGE(B40:J40),4)</f>
        <v>0.25119999999999998</v>
      </c>
      <c r="L40" t="str">
        <f t="shared" si="48"/>
        <v xml:space="preserve">&amp; 0,2512 </v>
      </c>
      <c r="Q40" t="s">
        <v>3</v>
      </c>
      <c r="R40">
        <v>8.2999996840953799E-2</v>
      </c>
      <c r="S40">
        <v>0.15099999308586101</v>
      </c>
      <c r="T40">
        <v>3.20000015199184E-2</v>
      </c>
      <c r="U40">
        <f t="shared" si="15"/>
        <v>8.8666663815577737E-2</v>
      </c>
      <c r="W40" t="s">
        <v>3</v>
      </c>
      <c r="X40">
        <v>8.2999996840953799E-2</v>
      </c>
      <c r="Y40">
        <v>0.23700000345706901</v>
      </c>
      <c r="Z40">
        <v>4.3000001460313797E-2</v>
      </c>
      <c r="AA40">
        <f t="shared" si="16"/>
        <v>0.1210000005861122</v>
      </c>
      <c r="AC40" t="s">
        <v>3</v>
      </c>
      <c r="AD40">
        <v>8.2999996840953799E-2</v>
      </c>
      <c r="AE40">
        <v>0.18500000238418501</v>
      </c>
      <c r="AF40">
        <v>4.1999999433755798E-2</v>
      </c>
      <c r="AG40">
        <f t="shared" si="17"/>
        <v>0.10333333288629822</v>
      </c>
      <c r="AI40" s="20" t="s">
        <v>3</v>
      </c>
      <c r="AJ40" s="20">
        <v>8.4000000000000005E-2</v>
      </c>
      <c r="AK40" s="20">
        <v>0.20299998999999999</v>
      </c>
      <c r="AL40" s="20">
        <v>0.05</v>
      </c>
      <c r="AM40" s="18">
        <f t="shared" si="18"/>
        <v>0.11233333</v>
      </c>
      <c r="AN40" s="18"/>
      <c r="AO40" s="20" t="s">
        <v>3</v>
      </c>
      <c r="AP40" s="20">
        <v>0.16200000000000001</v>
      </c>
      <c r="AQ40" s="20">
        <v>1.4999999999999999E-2</v>
      </c>
      <c r="AR40" s="20">
        <v>1.2E-2</v>
      </c>
      <c r="AS40" s="18">
        <f t="shared" si="49"/>
        <v>6.3E-2</v>
      </c>
      <c r="AT40" s="18"/>
      <c r="AU40" s="20" t="s">
        <v>3</v>
      </c>
      <c r="AV40" s="20">
        <v>4.2699999799999997</v>
      </c>
      <c r="AW40" s="20">
        <v>0.15800001</v>
      </c>
      <c r="AX40" s="20">
        <v>2.9000000000000001E-2</v>
      </c>
      <c r="AY40" s="18">
        <f t="shared" si="2"/>
        <v>1.4856666633333333</v>
      </c>
      <c r="AZ40" s="18"/>
      <c r="BA40" s="20" t="s">
        <v>3</v>
      </c>
      <c r="BB40" s="20">
        <v>8.2000000000000003E-2</v>
      </c>
      <c r="BC40" s="20">
        <v>0.182</v>
      </c>
      <c r="BD40" s="20">
        <v>3.5999999999999997E-2</v>
      </c>
      <c r="BE40" s="18">
        <f t="shared" si="46"/>
        <v>9.9999999999999992E-2</v>
      </c>
      <c r="BF40" s="18"/>
      <c r="BG40" s="20" t="s">
        <v>3</v>
      </c>
      <c r="BH40" s="20">
        <v>0.08</v>
      </c>
      <c r="BI40" s="20">
        <v>0.161</v>
      </c>
      <c r="BJ40" s="20">
        <v>3.5999999999999997E-2</v>
      </c>
      <c r="BK40" s="18">
        <f t="shared" si="47"/>
        <v>9.2333333333333323E-2</v>
      </c>
      <c r="BM40" s="20" t="s">
        <v>3</v>
      </c>
      <c r="BN40" s="20">
        <v>8.5000000000000006E-2</v>
      </c>
      <c r="BO40" s="20">
        <v>0.17</v>
      </c>
      <c r="BP40" s="20">
        <v>2.8000000000000001E-2</v>
      </c>
      <c r="BQ40" s="18">
        <f t="shared" si="35"/>
        <v>9.4333333333333338E-2</v>
      </c>
      <c r="BR40" s="18"/>
      <c r="BS40" s="18"/>
    </row>
    <row r="41" spans="1:71" ht="16" x14ac:dyDescent="0.2">
      <c r="A41" t="s">
        <v>2</v>
      </c>
      <c r="B41" s="18">
        <f t="shared" si="50"/>
        <v>0.49766666193803138</v>
      </c>
      <c r="C41" s="18">
        <f t="shared" si="51"/>
        <v>0.71366667747497525</v>
      </c>
      <c r="D41" s="18">
        <f t="shared" si="52"/>
        <v>0.59599998593330195</v>
      </c>
      <c r="E41" s="18">
        <f t="shared" si="53"/>
        <v>0.65599998666666659</v>
      </c>
      <c r="F41" s="18">
        <f t="shared" si="54"/>
        <v>0.34266665999999996</v>
      </c>
      <c r="G41" s="18">
        <f t="shared" si="11"/>
        <v>9.8403335933333338</v>
      </c>
      <c r="H41" s="18">
        <f t="shared" si="12"/>
        <v>0.57266666999999993</v>
      </c>
      <c r="I41" s="18">
        <f t="shared" si="13"/>
        <v>0.52166667</v>
      </c>
      <c r="J41" s="18">
        <f t="shared" si="14"/>
        <v>0.53566665666666669</v>
      </c>
      <c r="K41" s="35">
        <f>ROUND(AVERAGE(B41:J41),4)</f>
        <v>1.5863</v>
      </c>
      <c r="L41" t="str">
        <f t="shared" si="48"/>
        <v xml:space="preserve">&amp; 1,5863 </v>
      </c>
      <c r="Q41" t="s">
        <v>2</v>
      </c>
      <c r="R41">
        <v>0.45100000500678999</v>
      </c>
      <c r="S41">
        <v>0.85299998521804798</v>
      </c>
      <c r="T41">
        <v>0.18899999558925601</v>
      </c>
      <c r="U41">
        <f t="shared" si="15"/>
        <v>0.49766666193803138</v>
      </c>
      <c r="W41" t="s">
        <v>2</v>
      </c>
      <c r="X41">
        <v>0.45300000905990601</v>
      </c>
      <c r="Y41">
        <v>1.42900002002716</v>
      </c>
      <c r="Z41">
        <v>0.25900000333786</v>
      </c>
      <c r="AA41">
        <f t="shared" si="16"/>
        <v>0.71366667747497525</v>
      </c>
      <c r="AC41" t="s">
        <v>2</v>
      </c>
      <c r="AD41">
        <v>0.45100000500678999</v>
      </c>
      <c r="AE41">
        <v>1.0859999656677199</v>
      </c>
      <c r="AF41">
        <v>0.25099998712539601</v>
      </c>
      <c r="AG41">
        <f t="shared" si="17"/>
        <v>0.59599998593330195</v>
      </c>
      <c r="AI41" s="20" t="s">
        <v>2</v>
      </c>
      <c r="AJ41" s="20">
        <v>0.46200001000000002</v>
      </c>
      <c r="AK41" s="20">
        <v>1.2029999499999999</v>
      </c>
      <c r="AL41" s="20">
        <v>0.30299999999999999</v>
      </c>
      <c r="AM41" s="18">
        <f t="shared" si="18"/>
        <v>0.65599998666666659</v>
      </c>
      <c r="AN41" s="18"/>
      <c r="AO41" s="20" t="s">
        <v>2</v>
      </c>
      <c r="AP41" s="20">
        <v>0.87199998000000001</v>
      </c>
      <c r="AQ41" s="20">
        <v>8.5999999999999993E-2</v>
      </c>
      <c r="AR41" s="20">
        <v>7.0000000000000007E-2</v>
      </c>
      <c r="AS41" s="18">
        <f t="shared" si="49"/>
        <v>0.34266665999999996</v>
      </c>
      <c r="AT41" s="18"/>
      <c r="AU41" s="20" t="s">
        <v>2</v>
      </c>
      <c r="AV41" s="20">
        <v>28.450000800000002</v>
      </c>
      <c r="AW41" s="20">
        <v>0.90399998000000004</v>
      </c>
      <c r="AX41" s="20">
        <v>0.16700000000000001</v>
      </c>
      <c r="AY41" s="18">
        <f t="shared" si="2"/>
        <v>9.8403335933333338</v>
      </c>
      <c r="AZ41" s="18"/>
      <c r="BA41" s="20" t="s">
        <v>2</v>
      </c>
      <c r="BB41" s="20">
        <v>0.44400001</v>
      </c>
      <c r="BC41" s="20">
        <v>1.06400001</v>
      </c>
      <c r="BD41" s="20">
        <v>0.20999999</v>
      </c>
      <c r="BE41" s="18">
        <f t="shared" si="46"/>
        <v>0.57266666999999993</v>
      </c>
      <c r="BF41" s="18"/>
      <c r="BG41" s="20" t="s">
        <v>2</v>
      </c>
      <c r="BH41" s="20">
        <v>0.43399999</v>
      </c>
      <c r="BI41" s="20">
        <v>0.92000002000000003</v>
      </c>
      <c r="BJ41" s="20">
        <v>0.21099999999999999</v>
      </c>
      <c r="BK41" s="18">
        <f t="shared" si="47"/>
        <v>0.52166667</v>
      </c>
      <c r="BM41" s="20" t="s">
        <v>2</v>
      </c>
      <c r="BN41" s="20">
        <v>0.46500000000000002</v>
      </c>
      <c r="BO41" s="20">
        <v>0.98299998</v>
      </c>
      <c r="BP41" s="20">
        <v>0.15899999000000001</v>
      </c>
      <c r="BQ41" s="18">
        <f t="shared" si="35"/>
        <v>0.53566665666666669</v>
      </c>
      <c r="BR41" s="18"/>
      <c r="BS41" s="18"/>
    </row>
    <row r="42" spans="1:71" ht="16" x14ac:dyDescent="0.2">
      <c r="A42" t="s">
        <v>1</v>
      </c>
      <c r="B42" s="18">
        <f t="shared" si="50"/>
        <v>7.4331363042195467E-2</v>
      </c>
      <c r="C42" s="18">
        <f t="shared" si="51"/>
        <v>7.4331462383270194E-2</v>
      </c>
      <c r="D42" s="18">
        <f t="shared" si="52"/>
        <v>7.4310799439748068E-2</v>
      </c>
      <c r="E42" s="18">
        <f t="shared" si="53"/>
        <v>7.4300866666666673E-2</v>
      </c>
      <c r="F42" s="18">
        <f t="shared" si="54"/>
        <v>5.6157766666666664E-2</v>
      </c>
      <c r="G42" s="18">
        <f t="shared" si="11"/>
        <v>7.4320833333333336E-2</v>
      </c>
      <c r="H42" s="18">
        <f t="shared" si="12"/>
        <v>7.4322283333333336E-2</v>
      </c>
      <c r="I42" s="18">
        <f t="shared" si="13"/>
        <v>7.4327050000000006E-2</v>
      </c>
      <c r="J42" s="18">
        <f t="shared" si="14"/>
        <v>7.4325540000000009E-2</v>
      </c>
      <c r="K42" s="35">
        <f>ROUND(AVERAGE(B42:J42),4)</f>
        <v>7.2300000000000003E-2</v>
      </c>
      <c r="L42" t="str">
        <f t="shared" si="48"/>
        <v xml:space="preserve">&amp; 0,0723 </v>
      </c>
      <c r="Q42" t="s">
        <v>1</v>
      </c>
      <c r="R42">
        <v>8.5230886936187703E-2</v>
      </c>
      <c r="S42">
        <v>0.10724794864654499</v>
      </c>
      <c r="T42">
        <v>3.0515253543853701E-2</v>
      </c>
      <c r="U42">
        <f t="shared" si="15"/>
        <v>7.4331363042195467E-2</v>
      </c>
      <c r="W42" t="s">
        <v>1</v>
      </c>
      <c r="X42">
        <v>8.5230886936187703E-2</v>
      </c>
      <c r="Y42">
        <v>0.10724830627441399</v>
      </c>
      <c r="Z42">
        <v>3.0515193939208901E-2</v>
      </c>
      <c r="AA42">
        <f t="shared" si="16"/>
        <v>7.4331462383270194E-2</v>
      </c>
      <c r="AC42" t="s">
        <v>1</v>
      </c>
      <c r="AD42">
        <v>8.5230886936187703E-2</v>
      </c>
      <c r="AE42">
        <v>0.10718619823455799</v>
      </c>
      <c r="AF42">
        <v>3.05153131484985E-2</v>
      </c>
      <c r="AG42">
        <f t="shared" si="17"/>
        <v>7.4310799439748068E-2</v>
      </c>
      <c r="AI42" s="20" t="s">
        <v>1</v>
      </c>
      <c r="AJ42" s="20">
        <v>8.5230890000000004E-2</v>
      </c>
      <c r="AK42" s="20">
        <v>0.10715646</v>
      </c>
      <c r="AL42" s="20">
        <v>3.0515250000000001E-2</v>
      </c>
      <c r="AM42" s="18">
        <f t="shared" si="18"/>
        <v>7.4300866666666673E-2</v>
      </c>
      <c r="AN42" s="18"/>
      <c r="AO42" s="20" t="s">
        <v>1</v>
      </c>
      <c r="AP42" s="20">
        <v>0.13856816</v>
      </c>
      <c r="AQ42" s="20">
        <v>1.7354370000000001E-2</v>
      </c>
      <c r="AR42" s="20">
        <v>1.2550769999999999E-2</v>
      </c>
      <c r="AS42" s="18">
        <f t="shared" si="49"/>
        <v>5.6157766666666664E-2</v>
      </c>
      <c r="AT42" s="18"/>
      <c r="AU42" s="20" t="s">
        <v>1</v>
      </c>
      <c r="AV42" s="20">
        <v>8.5230890000000004E-2</v>
      </c>
      <c r="AW42" s="20">
        <v>0.10721636</v>
      </c>
      <c r="AX42" s="20">
        <v>3.0515250000000001E-2</v>
      </c>
      <c r="AY42" s="18">
        <f t="shared" si="2"/>
        <v>7.4320833333333336E-2</v>
      </c>
      <c r="AZ42" s="18"/>
      <c r="BA42" s="20" t="s">
        <v>1</v>
      </c>
      <c r="BB42" s="20">
        <v>8.5230890000000004E-2</v>
      </c>
      <c r="BC42" s="20">
        <v>0.10722071</v>
      </c>
      <c r="BD42" s="20">
        <v>3.0515250000000001E-2</v>
      </c>
      <c r="BE42" s="18">
        <f t="shared" si="46"/>
        <v>7.4322283333333336E-2</v>
      </c>
      <c r="BF42" s="18"/>
      <c r="BG42" s="20" t="s">
        <v>1</v>
      </c>
      <c r="BH42" s="20">
        <v>8.5230890000000004E-2</v>
      </c>
      <c r="BI42" s="20">
        <v>0.10723501000000001</v>
      </c>
      <c r="BJ42" s="20">
        <v>3.0515250000000001E-2</v>
      </c>
      <c r="BK42" s="18">
        <f t="shared" si="47"/>
        <v>7.4327050000000006E-2</v>
      </c>
      <c r="BM42" s="20" t="s">
        <v>1</v>
      </c>
      <c r="BN42" s="20">
        <v>8.5230890000000004E-2</v>
      </c>
      <c r="BO42" s="20">
        <v>0.10723048</v>
      </c>
      <c r="BP42" s="20">
        <v>3.0515250000000001E-2</v>
      </c>
      <c r="BQ42" s="18">
        <f t="shared" si="35"/>
        <v>7.4325540000000009E-2</v>
      </c>
      <c r="BR42" s="18"/>
      <c r="BS42" s="18"/>
    </row>
    <row r="43" spans="1:71" ht="16" x14ac:dyDescent="0.2">
      <c r="A43" t="s">
        <v>0</v>
      </c>
      <c r="B43" s="18">
        <f t="shared" si="50"/>
        <v>15.646666666666667</v>
      </c>
      <c r="C43" s="18">
        <f t="shared" si="51"/>
        <v>15.929666666666668</v>
      </c>
      <c r="D43" s="18">
        <f t="shared" si="52"/>
        <v>15.802000000000001</v>
      </c>
      <c r="E43" s="18">
        <f>AM43</f>
        <v>23.394000000000002</v>
      </c>
      <c r="F43" s="18">
        <f>AS43</f>
        <v>21.609666666666666</v>
      </c>
      <c r="G43" s="18">
        <f t="shared" si="11"/>
        <v>24.329333333333334</v>
      </c>
      <c r="H43" s="18">
        <f t="shared" si="12"/>
        <v>48.907666666666671</v>
      </c>
      <c r="I43" s="18">
        <f t="shared" si="13"/>
        <v>23.027333333333331</v>
      </c>
      <c r="J43" s="18">
        <f t="shared" si="14"/>
        <v>22.594666666666665</v>
      </c>
      <c r="K43" s="35">
        <f>ROUND(AVERAGE(B43:J43),4)</f>
        <v>23.4712</v>
      </c>
      <c r="L43" t="str">
        <f t="shared" si="48"/>
        <v xml:space="preserve">&amp; 23,4712 </v>
      </c>
      <c r="Q43" t="s">
        <v>0</v>
      </c>
      <c r="R43">
        <v>18.657</v>
      </c>
      <c r="S43">
        <v>15.407999999999999</v>
      </c>
      <c r="T43">
        <v>12.875</v>
      </c>
      <c r="U43">
        <f t="shared" si="15"/>
        <v>15.646666666666667</v>
      </c>
      <c r="W43" t="s">
        <v>0</v>
      </c>
      <c r="X43">
        <v>19.111000000000001</v>
      </c>
      <c r="Y43">
        <v>14.012</v>
      </c>
      <c r="Z43">
        <v>14.666</v>
      </c>
      <c r="AA43">
        <f t="shared" si="16"/>
        <v>15.929666666666668</v>
      </c>
      <c r="AC43" t="s">
        <v>0</v>
      </c>
      <c r="AD43">
        <v>17.161999999999999</v>
      </c>
      <c r="AE43">
        <v>13.496</v>
      </c>
      <c r="AF43">
        <v>16.748000000000001</v>
      </c>
      <c r="AG43">
        <f t="shared" si="17"/>
        <v>15.802000000000001</v>
      </c>
      <c r="AI43" s="20" t="s">
        <v>0</v>
      </c>
      <c r="AJ43" s="20">
        <v>26.45</v>
      </c>
      <c r="AK43" s="20">
        <v>21.716999999999999</v>
      </c>
      <c r="AL43" s="20">
        <v>22.015000000000001</v>
      </c>
      <c r="AM43" s="18">
        <f t="shared" si="18"/>
        <v>23.394000000000002</v>
      </c>
      <c r="AN43" s="18"/>
      <c r="AO43" s="20" t="s">
        <v>0</v>
      </c>
      <c r="AP43" s="20">
        <v>24.881</v>
      </c>
      <c r="AQ43" s="20">
        <v>19.495999999999999</v>
      </c>
      <c r="AR43" s="20">
        <v>20.452000000000002</v>
      </c>
      <c r="AS43" s="18">
        <f t="shared" si="49"/>
        <v>21.609666666666666</v>
      </c>
      <c r="AT43" s="18"/>
      <c r="AU43" s="20" t="s">
        <v>0</v>
      </c>
      <c r="AV43" s="20">
        <v>32.119</v>
      </c>
      <c r="AW43" s="20">
        <v>21.645</v>
      </c>
      <c r="AX43" s="20">
        <v>19.224</v>
      </c>
      <c r="AY43" s="18">
        <f t="shared" si="2"/>
        <v>24.329333333333334</v>
      </c>
      <c r="AZ43" s="18"/>
      <c r="BA43" s="20" t="s">
        <v>0</v>
      </c>
      <c r="BB43" s="20">
        <v>47.65</v>
      </c>
      <c r="BC43" s="20">
        <v>53.128999999999998</v>
      </c>
      <c r="BD43" s="20">
        <v>45.944000000000003</v>
      </c>
      <c r="BE43" s="18">
        <f t="shared" si="46"/>
        <v>48.907666666666671</v>
      </c>
      <c r="BF43" s="18"/>
      <c r="BG43" s="20" t="s">
        <v>0</v>
      </c>
      <c r="BH43" s="20">
        <v>25.574999999999999</v>
      </c>
      <c r="BI43" s="20">
        <v>21.103999999999999</v>
      </c>
      <c r="BJ43" s="20">
        <v>22.402999999999999</v>
      </c>
      <c r="BK43" s="18">
        <f t="shared" si="47"/>
        <v>23.027333333333331</v>
      </c>
      <c r="BM43" s="20" t="s">
        <v>0</v>
      </c>
      <c r="BN43" s="20">
        <v>21.314</v>
      </c>
      <c r="BO43" s="20">
        <v>23.951000000000001</v>
      </c>
      <c r="BP43" s="20">
        <v>22.518999999999998</v>
      </c>
      <c r="BQ43" s="18">
        <f t="shared" si="35"/>
        <v>22.594666666666665</v>
      </c>
      <c r="BR43" s="18"/>
      <c r="BS43" s="18"/>
    </row>
    <row r="44" spans="1:71" ht="16" x14ac:dyDescent="0.2">
      <c r="A44" s="21" t="s">
        <v>6</v>
      </c>
      <c r="B44" s="89" t="s">
        <v>14</v>
      </c>
      <c r="C44" s="89"/>
      <c r="D44" s="89"/>
      <c r="E44" s="89"/>
      <c r="F44" s="89"/>
      <c r="G44" s="89"/>
      <c r="H44" s="89"/>
      <c r="I44" s="89"/>
      <c r="J44" s="89"/>
      <c r="K44" s="1"/>
      <c r="Q44" t="s">
        <v>6</v>
      </c>
      <c r="R44" s="86" t="s">
        <v>14</v>
      </c>
      <c r="S44" s="86"/>
      <c r="T44" s="86"/>
      <c r="U44" s="86"/>
      <c r="W44" t="s">
        <v>6</v>
      </c>
      <c r="X44" s="86" t="s">
        <v>14</v>
      </c>
      <c r="Y44" s="86"/>
      <c r="Z44" s="86"/>
      <c r="AA44" s="86"/>
      <c r="AC44" t="s">
        <v>6</v>
      </c>
      <c r="AD44" s="86" t="s">
        <v>14</v>
      </c>
      <c r="AE44" s="86"/>
      <c r="AF44" s="86"/>
      <c r="AG44" s="86"/>
      <c r="AI44" s="20" t="s">
        <v>6</v>
      </c>
      <c r="AJ44" s="86" t="s">
        <v>14</v>
      </c>
      <c r="AK44" s="86"/>
      <c r="AL44" s="86"/>
      <c r="AM44" s="86"/>
      <c r="AN44" s="18"/>
      <c r="AO44" s="20" t="s">
        <v>6</v>
      </c>
      <c r="AP44" s="86" t="s">
        <v>14</v>
      </c>
      <c r="AQ44" s="86"/>
      <c r="AR44" s="86"/>
      <c r="AS44" s="86"/>
      <c r="AT44" s="18"/>
      <c r="AU44" s="20" t="s">
        <v>6</v>
      </c>
      <c r="AV44" s="86" t="s">
        <v>14</v>
      </c>
      <c r="AW44" s="86"/>
      <c r="AX44" s="86"/>
      <c r="AY44" s="86"/>
      <c r="AZ44" s="18"/>
      <c r="BA44" s="20" t="s">
        <v>6</v>
      </c>
      <c r="BB44" s="86" t="s">
        <v>14</v>
      </c>
      <c r="BC44" s="86"/>
      <c r="BD44" s="86"/>
      <c r="BE44" s="86"/>
      <c r="BF44" s="18"/>
      <c r="BG44" s="20" t="s">
        <v>6</v>
      </c>
      <c r="BH44" s="86" t="s">
        <v>14</v>
      </c>
      <c r="BI44" s="86"/>
      <c r="BJ44" s="86"/>
      <c r="BK44" s="86"/>
      <c r="BM44" s="20" t="s">
        <v>6</v>
      </c>
      <c r="BN44" s="86" t="s">
        <v>14</v>
      </c>
      <c r="BO44" s="86"/>
      <c r="BP44" s="86"/>
      <c r="BQ44" s="86"/>
      <c r="BR44" s="18"/>
      <c r="BS44" s="18"/>
    </row>
    <row r="45" spans="1:71" ht="16" x14ac:dyDescent="0.2">
      <c r="A45" t="s">
        <v>4</v>
      </c>
      <c r="B45" s="18">
        <f>+U45</f>
        <v>0.52999999999999992</v>
      </c>
      <c r="C45" s="18">
        <f>AA45</f>
        <v>0.53</v>
      </c>
      <c r="D45" s="18">
        <f>AG45</f>
        <v>0.53133333333333332</v>
      </c>
      <c r="E45" s="18">
        <f>AM45</f>
        <v>0.53233333333333321</v>
      </c>
      <c r="F45" s="18">
        <f>AS45</f>
        <v>0.40833333333333338</v>
      </c>
      <c r="G45" s="18">
        <f t="shared" si="11"/>
        <v>1.0473333333333332</v>
      </c>
      <c r="H45" s="18">
        <f t="shared" si="12"/>
        <v>0.53266666666666662</v>
      </c>
      <c r="I45" s="18">
        <f t="shared" si="13"/>
        <v>0.53199999999999992</v>
      </c>
      <c r="J45" s="18">
        <f t="shared" si="14"/>
        <v>0.53100000000000003</v>
      </c>
      <c r="K45" s="35">
        <f>ROUND(AVERAGE(B45:J45),4)</f>
        <v>0.57499999999999996</v>
      </c>
      <c r="L45" t="str">
        <f t="shared" si="48"/>
        <v xml:space="preserve">&amp; 0,575 </v>
      </c>
      <c r="M45">
        <f>ROUND(K45/ARIMA!I45,4)</f>
        <v>0.1174</v>
      </c>
      <c r="N45" s="26">
        <f>ROUND(((K49-ARIMA!I49)/ARIMA!I49)*100,4)</f>
        <v>2.1831</v>
      </c>
      <c r="O45" s="1"/>
      <c r="Q45" t="s">
        <v>4</v>
      </c>
      <c r="R45">
        <v>0.56899999999999995</v>
      </c>
      <c r="S45">
        <v>0.71599999999999997</v>
      </c>
      <c r="T45">
        <v>0.30499999999999999</v>
      </c>
      <c r="U45">
        <f t="shared" si="15"/>
        <v>0.52999999999999992</v>
      </c>
      <c r="W45" t="s">
        <v>4</v>
      </c>
      <c r="X45" s="18">
        <v>0.57599999999999996</v>
      </c>
      <c r="Y45" s="18">
        <v>0.71</v>
      </c>
      <c r="Z45" s="18">
        <v>0.30399999999999999</v>
      </c>
      <c r="AA45" s="18">
        <f t="shared" si="16"/>
        <v>0.53</v>
      </c>
      <c r="AC45" t="s">
        <v>4</v>
      </c>
      <c r="AD45" s="18">
        <v>0.57599999999999996</v>
      </c>
      <c r="AE45" s="18">
        <v>0.71299999999999997</v>
      </c>
      <c r="AF45" s="18">
        <v>0.30499999999999999</v>
      </c>
      <c r="AG45">
        <f t="shared" si="17"/>
        <v>0.53133333333333332</v>
      </c>
      <c r="AI45" s="20" t="s">
        <v>4</v>
      </c>
      <c r="AJ45" s="20">
        <v>0.57499999999999996</v>
      </c>
      <c r="AK45" s="20">
        <v>0.71699999999999997</v>
      </c>
      <c r="AL45" s="20">
        <v>0.30499999999999999</v>
      </c>
      <c r="AM45" s="18">
        <f t="shared" si="18"/>
        <v>0.53233333333333321</v>
      </c>
      <c r="AN45" s="18"/>
      <c r="AO45" s="20" t="s">
        <v>4</v>
      </c>
      <c r="AP45" s="20">
        <v>0.83399999999999996</v>
      </c>
      <c r="AQ45" s="20">
        <v>0.214</v>
      </c>
      <c r="AR45" s="20">
        <v>0.17699999999999999</v>
      </c>
      <c r="AS45" s="18">
        <f t="shared" si="49"/>
        <v>0.40833333333333338</v>
      </c>
      <c r="AT45" s="18"/>
      <c r="AU45" s="20" t="s">
        <v>4</v>
      </c>
      <c r="AV45" s="20">
        <v>2.121</v>
      </c>
      <c r="AW45" s="20">
        <v>0.71599999999999997</v>
      </c>
      <c r="AX45" s="20">
        <v>0.30499999999999999</v>
      </c>
      <c r="AY45" s="18">
        <f t="shared" si="2"/>
        <v>1.0473333333333332</v>
      </c>
      <c r="AZ45" s="18"/>
      <c r="BA45" s="20" t="s">
        <v>4</v>
      </c>
      <c r="BB45" s="20">
        <v>0.57599999999999996</v>
      </c>
      <c r="BC45" s="20">
        <v>0.71599999999999997</v>
      </c>
      <c r="BD45" s="20">
        <v>0.30599999999999999</v>
      </c>
      <c r="BE45" s="18">
        <f t="shared" si="46"/>
        <v>0.53266666666666662</v>
      </c>
      <c r="BF45" s="18"/>
      <c r="BG45" s="20" t="s">
        <v>4</v>
      </c>
      <c r="BH45" s="20">
        <v>0.57599999999999996</v>
      </c>
      <c r="BI45" s="20">
        <v>0.71499999999999997</v>
      </c>
      <c r="BJ45" s="20">
        <v>0.30499999999999999</v>
      </c>
      <c r="BK45" s="18">
        <f t="shared" si="47"/>
        <v>0.53199999999999992</v>
      </c>
      <c r="BM45" s="20" t="s">
        <v>4</v>
      </c>
      <c r="BN45" s="20">
        <v>0.57699999999999996</v>
      </c>
      <c r="BO45" s="20">
        <v>0.71199999999999997</v>
      </c>
      <c r="BP45" s="20">
        <v>0.30399999999999999</v>
      </c>
      <c r="BQ45" s="18">
        <f t="shared" si="35"/>
        <v>0.53100000000000003</v>
      </c>
      <c r="BR45" s="18"/>
      <c r="BS45" s="18"/>
    </row>
    <row r="46" spans="1:71" ht="16" x14ac:dyDescent="0.2">
      <c r="A46" t="s">
        <v>3</v>
      </c>
      <c r="B46" s="18">
        <f t="shared" ref="B46:B49" si="55">+U46</f>
        <v>0.12166666860381749</v>
      </c>
      <c r="C46" s="18">
        <f t="shared" ref="C46:C49" si="56">AA46</f>
        <v>0.11166666572292634</v>
      </c>
      <c r="D46" s="18">
        <f t="shared" ref="D46:D49" si="57">AG46</f>
        <v>8.9333334316809773E-2</v>
      </c>
      <c r="E46" s="18">
        <f t="shared" ref="E46:E48" si="58">AM46</f>
        <v>0.10733332999999999</v>
      </c>
      <c r="F46" s="18">
        <f t="shared" ref="F46:F48" si="59">AS46</f>
        <v>6.733333666666666E-2</v>
      </c>
      <c r="G46" s="18">
        <f t="shared" si="11"/>
        <v>0.78300000999999997</v>
      </c>
      <c r="H46" s="18">
        <f t="shared" si="12"/>
        <v>9.4666663333333331E-2</v>
      </c>
      <c r="I46" s="18">
        <f t="shared" si="13"/>
        <v>9.3000000000000013E-2</v>
      </c>
      <c r="J46" s="18">
        <f t="shared" si="14"/>
        <v>0.115</v>
      </c>
      <c r="K46" s="35">
        <f>ROUND(AVERAGE(B46:J46),4)</f>
        <v>0.1759</v>
      </c>
      <c r="L46" t="str">
        <f t="shared" si="48"/>
        <v xml:space="preserve">&amp; 0,1759 </v>
      </c>
      <c r="Q46" t="s">
        <v>3</v>
      </c>
      <c r="R46">
        <v>8.3999998867511694E-2</v>
      </c>
      <c r="S46">
        <v>0.23800000548362699</v>
      </c>
      <c r="T46">
        <v>4.3000001460313797E-2</v>
      </c>
      <c r="U46">
        <f t="shared" si="15"/>
        <v>0.12166666860381749</v>
      </c>
      <c r="W46" t="s">
        <v>3</v>
      </c>
      <c r="X46">
        <v>8.2999996840953799E-2</v>
      </c>
      <c r="Y46">
        <v>0.19900000095367401</v>
      </c>
      <c r="Z46">
        <v>5.2999999374151202E-2</v>
      </c>
      <c r="AA46">
        <f t="shared" si="16"/>
        <v>0.11166666572292634</v>
      </c>
      <c r="AC46" t="s">
        <v>3</v>
      </c>
      <c r="AD46">
        <v>8.3999998867511694E-2</v>
      </c>
      <c r="AE46">
        <v>0.149000003933906</v>
      </c>
      <c r="AF46">
        <v>3.5000000149011598E-2</v>
      </c>
      <c r="AG46">
        <f t="shared" si="17"/>
        <v>8.9333334316809773E-2</v>
      </c>
      <c r="AI46" s="20" t="s">
        <v>3</v>
      </c>
      <c r="AJ46" s="20">
        <v>8.5999999999999993E-2</v>
      </c>
      <c r="AK46" s="20">
        <v>0.19499999000000001</v>
      </c>
      <c r="AL46" s="20">
        <v>4.1000000000000002E-2</v>
      </c>
      <c r="AM46" s="18">
        <f t="shared" si="18"/>
        <v>0.10733332999999999</v>
      </c>
      <c r="AN46" s="18"/>
      <c r="AO46" s="20" t="s">
        <v>3</v>
      </c>
      <c r="AP46" s="20">
        <v>0.16500001</v>
      </c>
      <c r="AQ46" s="20">
        <v>1.4999999999999999E-2</v>
      </c>
      <c r="AR46" s="20">
        <v>2.1999999999999999E-2</v>
      </c>
      <c r="AS46" s="18">
        <f t="shared" si="49"/>
        <v>6.733333666666666E-2</v>
      </c>
      <c r="AT46" s="18"/>
      <c r="AU46" s="20" t="s">
        <v>3</v>
      </c>
      <c r="AV46" s="20">
        <v>2.1180000300000001</v>
      </c>
      <c r="AW46" s="20">
        <v>0.193</v>
      </c>
      <c r="AX46" s="20">
        <v>3.7999999999999999E-2</v>
      </c>
      <c r="AY46" s="18">
        <f t="shared" si="2"/>
        <v>0.78300000999999997</v>
      </c>
      <c r="AZ46" s="18"/>
      <c r="BA46" s="20" t="s">
        <v>3</v>
      </c>
      <c r="BB46" s="20">
        <v>9.4E-2</v>
      </c>
      <c r="BC46" s="20">
        <v>0.15099999</v>
      </c>
      <c r="BD46" s="20">
        <v>3.9E-2</v>
      </c>
      <c r="BE46" s="18">
        <f t="shared" si="46"/>
        <v>9.4666663333333331E-2</v>
      </c>
      <c r="BF46" s="18"/>
      <c r="BG46" s="20" t="s">
        <v>3</v>
      </c>
      <c r="BH46" s="20">
        <v>8.3000000000000004E-2</v>
      </c>
      <c r="BI46" s="20">
        <v>0.16900000000000001</v>
      </c>
      <c r="BJ46" s="20">
        <v>2.7E-2</v>
      </c>
      <c r="BK46" s="18">
        <f t="shared" si="47"/>
        <v>9.3000000000000013E-2</v>
      </c>
      <c r="BM46" s="20" t="s">
        <v>3</v>
      </c>
      <c r="BN46" s="20">
        <v>8.3000000000000004E-2</v>
      </c>
      <c r="BO46" s="20">
        <v>0.23699999999999999</v>
      </c>
      <c r="BP46" s="20">
        <v>2.5000000000000001E-2</v>
      </c>
      <c r="BQ46" s="18">
        <f t="shared" si="35"/>
        <v>0.115</v>
      </c>
      <c r="BR46" s="18"/>
      <c r="BS46" s="18"/>
    </row>
    <row r="47" spans="1:71" ht="16" x14ac:dyDescent="0.2">
      <c r="A47" t="s">
        <v>2</v>
      </c>
      <c r="B47" s="18">
        <f t="shared" si="55"/>
        <v>0.71900000174839995</v>
      </c>
      <c r="C47" s="18">
        <f t="shared" si="56"/>
        <v>0.65166669090588603</v>
      </c>
      <c r="D47" s="18">
        <f t="shared" si="57"/>
        <v>0.50299999117851224</v>
      </c>
      <c r="E47" s="18">
        <f t="shared" si="58"/>
        <v>0.62166666333333331</v>
      </c>
      <c r="F47" s="18">
        <f t="shared" si="59"/>
        <v>0.37433332666666663</v>
      </c>
      <c r="G47" s="18">
        <f t="shared" si="11"/>
        <v>5.1413334533333339</v>
      </c>
      <c r="H47" s="18">
        <f t="shared" si="12"/>
        <v>0.53699999000000009</v>
      </c>
      <c r="I47" s="18">
        <f t="shared" si="13"/>
        <v>0.5283333366666666</v>
      </c>
      <c r="J47" s="18">
        <f t="shared" si="14"/>
        <v>0.67266667666666669</v>
      </c>
      <c r="K47" s="35">
        <f>ROUND(AVERAGE(B47:J47),4)</f>
        <v>1.0831999999999999</v>
      </c>
      <c r="L47" t="str">
        <f t="shared" si="48"/>
        <v xml:space="preserve">&amp; 1,0832 </v>
      </c>
      <c r="Q47" t="s">
        <v>2</v>
      </c>
      <c r="R47">
        <v>0.45699998736381497</v>
      </c>
      <c r="S47">
        <v>1.4390000104904099</v>
      </c>
      <c r="T47">
        <v>0.26100000739097501</v>
      </c>
      <c r="U47">
        <f t="shared" si="15"/>
        <v>0.71900000174839995</v>
      </c>
      <c r="W47" t="s">
        <v>2</v>
      </c>
      <c r="X47">
        <v>0.45500001311302102</v>
      </c>
      <c r="Y47">
        <v>1.1770000457763601</v>
      </c>
      <c r="Z47">
        <v>0.32300001382827698</v>
      </c>
      <c r="AA47">
        <f t="shared" si="16"/>
        <v>0.65166669090588603</v>
      </c>
      <c r="AC47" t="s">
        <v>2</v>
      </c>
      <c r="AD47">
        <v>0.45899999141693099</v>
      </c>
      <c r="AE47">
        <v>0.84399998188018799</v>
      </c>
      <c r="AF47">
        <v>0.206000000238418</v>
      </c>
      <c r="AG47">
        <f t="shared" si="17"/>
        <v>0.50299999117851224</v>
      </c>
      <c r="AI47" s="20" t="s">
        <v>2</v>
      </c>
      <c r="AJ47" s="20">
        <v>0.47299998999999998</v>
      </c>
      <c r="AK47" s="20">
        <v>1.1479999999999999</v>
      </c>
      <c r="AL47" s="20">
        <v>0.24399999999999999</v>
      </c>
      <c r="AM47" s="18">
        <f t="shared" si="18"/>
        <v>0.62166666333333331</v>
      </c>
      <c r="AN47" s="18"/>
      <c r="AO47" s="20" t="s">
        <v>2</v>
      </c>
      <c r="AP47" s="20">
        <v>0.89499998000000003</v>
      </c>
      <c r="AQ47" s="20">
        <v>8.8999999999999996E-2</v>
      </c>
      <c r="AR47" s="20">
        <v>0.13900000000000001</v>
      </c>
      <c r="AS47" s="18">
        <f t="shared" si="49"/>
        <v>0.37433332666666663</v>
      </c>
      <c r="AT47" s="18"/>
      <c r="AU47" s="20" t="s">
        <v>2</v>
      </c>
      <c r="AV47" s="20">
        <v>14.0600004</v>
      </c>
      <c r="AW47" s="20">
        <v>1.13699996</v>
      </c>
      <c r="AX47" s="20">
        <v>0.22700000000000001</v>
      </c>
      <c r="AY47" s="18">
        <f t="shared" si="2"/>
        <v>5.1413334533333339</v>
      </c>
      <c r="AZ47" s="18"/>
      <c r="BA47" s="20" t="s">
        <v>2</v>
      </c>
      <c r="BB47" s="20">
        <v>0.52800000000000002</v>
      </c>
      <c r="BC47" s="20">
        <v>0.85399997000000005</v>
      </c>
      <c r="BD47" s="20">
        <v>0.22900000000000001</v>
      </c>
      <c r="BE47" s="18">
        <f t="shared" si="46"/>
        <v>0.53699999000000009</v>
      </c>
      <c r="BF47" s="18"/>
      <c r="BG47" s="20" t="s">
        <v>2</v>
      </c>
      <c r="BH47" s="20">
        <v>0.45500001000000001</v>
      </c>
      <c r="BI47" s="20">
        <v>0.97699999999999998</v>
      </c>
      <c r="BJ47" s="20">
        <v>0.153</v>
      </c>
      <c r="BK47" s="18">
        <f t="shared" si="47"/>
        <v>0.5283333366666666</v>
      </c>
      <c r="BM47" s="20" t="s">
        <v>2</v>
      </c>
      <c r="BN47" s="20">
        <v>0.45100001000000001</v>
      </c>
      <c r="BO47" s="20">
        <v>1.4290000199999999</v>
      </c>
      <c r="BP47" s="20">
        <v>0.13800000000000001</v>
      </c>
      <c r="BQ47" s="18">
        <f t="shared" si="35"/>
        <v>0.67266667666666669</v>
      </c>
      <c r="BR47" s="18"/>
      <c r="BS47" s="18"/>
    </row>
    <row r="48" spans="1:71" ht="16" x14ac:dyDescent="0.2">
      <c r="A48" t="s">
        <v>1</v>
      </c>
      <c r="B48" s="18">
        <f t="shared" si="55"/>
        <v>7.4318627516428468E-2</v>
      </c>
      <c r="C48" s="18">
        <f t="shared" si="56"/>
        <v>7.4306209882100141E-2</v>
      </c>
      <c r="D48" s="18">
        <f t="shared" si="57"/>
        <v>7.4302573998768801E-2</v>
      </c>
      <c r="E48" s="18">
        <f t="shared" si="58"/>
        <v>7.4312786666666672E-2</v>
      </c>
      <c r="F48" s="18">
        <f t="shared" si="59"/>
        <v>5.6183716666666661E-2</v>
      </c>
      <c r="G48" s="18">
        <f t="shared" si="11"/>
        <v>7.4305016666666668E-2</v>
      </c>
      <c r="H48" s="18">
        <f t="shared" si="12"/>
        <v>7.4323833333333325E-2</v>
      </c>
      <c r="I48" s="18">
        <f t="shared" si="13"/>
        <v>7.431662E-2</v>
      </c>
      <c r="J48" s="18">
        <f t="shared" si="14"/>
        <v>7.4318149999999999E-2</v>
      </c>
      <c r="K48" s="35">
        <f>ROUND(AVERAGE(B48:J48),4)</f>
        <v>7.2300000000000003E-2</v>
      </c>
      <c r="L48" t="str">
        <f t="shared" si="48"/>
        <v xml:space="preserve">&amp; 0,0723 </v>
      </c>
      <c r="Q48" t="s">
        <v>1</v>
      </c>
      <c r="R48">
        <v>8.5230886936187703E-2</v>
      </c>
      <c r="S48">
        <v>0.107209742069244</v>
      </c>
      <c r="T48">
        <v>3.0515253543853701E-2</v>
      </c>
      <c r="U48">
        <f t="shared" si="15"/>
        <v>7.4318627516428468E-2</v>
      </c>
      <c r="W48" t="s">
        <v>1</v>
      </c>
      <c r="X48">
        <v>8.5230886936187703E-2</v>
      </c>
      <c r="Y48">
        <v>0.107172489166259</v>
      </c>
      <c r="Z48">
        <v>3.0515253543853701E-2</v>
      </c>
      <c r="AA48">
        <f t="shared" si="16"/>
        <v>7.4306209882100141E-2</v>
      </c>
      <c r="AC48" t="s">
        <v>1</v>
      </c>
      <c r="AD48">
        <v>8.5230886936187703E-2</v>
      </c>
      <c r="AE48">
        <v>0.10716158151626499</v>
      </c>
      <c r="AF48">
        <v>3.0515253543853701E-2</v>
      </c>
      <c r="AG48">
        <f t="shared" si="17"/>
        <v>7.4302573998768801E-2</v>
      </c>
      <c r="AI48" s="20" t="s">
        <v>1</v>
      </c>
      <c r="AJ48" s="20">
        <v>8.5230890000000004E-2</v>
      </c>
      <c r="AK48" s="20">
        <v>0.10719222</v>
      </c>
      <c r="AL48" s="20">
        <v>3.0515250000000001E-2</v>
      </c>
      <c r="AM48" s="18">
        <f t="shared" si="18"/>
        <v>7.4312786666666672E-2</v>
      </c>
      <c r="AN48" s="18"/>
      <c r="AO48" s="20" t="s">
        <v>1</v>
      </c>
      <c r="AP48" s="20">
        <v>0.13864600999999999</v>
      </c>
      <c r="AQ48" s="20">
        <v>1.7354370000000001E-2</v>
      </c>
      <c r="AR48" s="20">
        <v>1.2550769999999999E-2</v>
      </c>
      <c r="AS48" s="18">
        <f t="shared" si="49"/>
        <v>5.6183716666666661E-2</v>
      </c>
      <c r="AT48" s="18"/>
      <c r="AU48" s="20" t="s">
        <v>1</v>
      </c>
      <c r="AV48" s="20">
        <v>8.5230890000000004E-2</v>
      </c>
      <c r="AW48" s="20">
        <v>0.10716897</v>
      </c>
      <c r="AX48" s="20">
        <v>3.0515190000000001E-2</v>
      </c>
      <c r="AY48" s="18">
        <f t="shared" si="2"/>
        <v>7.4305016666666668E-2</v>
      </c>
      <c r="AZ48" s="18"/>
      <c r="BA48" s="20" t="s">
        <v>1</v>
      </c>
      <c r="BB48" s="20">
        <v>8.5230890000000004E-2</v>
      </c>
      <c r="BC48" s="20">
        <v>0.10722536000000001</v>
      </c>
      <c r="BD48" s="20">
        <v>3.0515250000000001E-2</v>
      </c>
      <c r="BE48" s="18">
        <f t="shared" si="46"/>
        <v>7.4323833333333325E-2</v>
      </c>
      <c r="BF48" s="18"/>
      <c r="BG48" s="20" t="s">
        <v>1</v>
      </c>
      <c r="BH48" s="20">
        <v>8.5230890000000004E-2</v>
      </c>
      <c r="BI48" s="20">
        <v>0.10720372</v>
      </c>
      <c r="BJ48" s="20">
        <v>3.0515250000000001E-2</v>
      </c>
      <c r="BK48" s="18">
        <f t="shared" si="47"/>
        <v>7.431662E-2</v>
      </c>
      <c r="BM48" s="20" t="s">
        <v>1</v>
      </c>
      <c r="BN48" s="20">
        <v>8.5230890000000004E-2</v>
      </c>
      <c r="BO48" s="20">
        <v>0.10720831</v>
      </c>
      <c r="BP48" s="20">
        <v>3.0515250000000001E-2</v>
      </c>
      <c r="BQ48" s="18">
        <f t="shared" si="35"/>
        <v>7.4318149999999999E-2</v>
      </c>
      <c r="BR48" s="18"/>
      <c r="BS48" s="18"/>
    </row>
    <row r="49" spans="1:71" ht="16" x14ac:dyDescent="0.2">
      <c r="A49" t="s">
        <v>0</v>
      </c>
      <c r="B49" s="18">
        <f t="shared" si="55"/>
        <v>14.972333333333333</v>
      </c>
      <c r="C49" s="18">
        <f t="shared" si="56"/>
        <v>15.433000000000002</v>
      </c>
      <c r="D49" s="18">
        <f t="shared" si="57"/>
        <v>15.439333333333336</v>
      </c>
      <c r="E49" s="18">
        <f>AM49</f>
        <v>23.050999999999998</v>
      </c>
      <c r="F49" s="18">
        <f>AS49</f>
        <v>21.054000000000002</v>
      </c>
      <c r="G49" s="18">
        <f t="shared" si="11"/>
        <v>31.041999999999998</v>
      </c>
      <c r="H49" s="18">
        <f t="shared" si="12"/>
        <v>62.228000000000002</v>
      </c>
      <c r="I49" s="18">
        <f t="shared" si="13"/>
        <v>24.510666666666665</v>
      </c>
      <c r="J49" s="18">
        <f t="shared" si="14"/>
        <v>25.057333333333332</v>
      </c>
      <c r="K49" s="35">
        <f>ROUND(AVERAGE(B49:J49),4)</f>
        <v>25.865300000000001</v>
      </c>
      <c r="L49" t="str">
        <f t="shared" si="48"/>
        <v xml:space="preserve">&amp; 25,8653 </v>
      </c>
      <c r="Q49" t="s">
        <v>0</v>
      </c>
      <c r="R49">
        <v>16.516999999999999</v>
      </c>
      <c r="S49">
        <v>14.680999999999999</v>
      </c>
      <c r="T49">
        <v>13.718999999999999</v>
      </c>
      <c r="U49">
        <f t="shared" si="15"/>
        <v>14.972333333333333</v>
      </c>
      <c r="W49" t="s">
        <v>0</v>
      </c>
      <c r="X49">
        <v>18.745000000000001</v>
      </c>
      <c r="Y49">
        <v>14.259</v>
      </c>
      <c r="Z49">
        <v>13.295</v>
      </c>
      <c r="AA49">
        <f t="shared" si="16"/>
        <v>15.433000000000002</v>
      </c>
      <c r="AC49" t="s">
        <v>0</v>
      </c>
      <c r="AD49">
        <v>18.887</v>
      </c>
      <c r="AE49">
        <v>13.49</v>
      </c>
      <c r="AF49">
        <v>13.941000000000001</v>
      </c>
      <c r="AG49">
        <f t="shared" si="17"/>
        <v>15.439333333333336</v>
      </c>
      <c r="AI49" s="20" t="s">
        <v>0</v>
      </c>
      <c r="AJ49" s="20">
        <v>24.236999999999998</v>
      </c>
      <c r="AK49" s="20">
        <v>20.41</v>
      </c>
      <c r="AL49" s="20">
        <v>24.506</v>
      </c>
      <c r="AM49" s="18">
        <f t="shared" si="18"/>
        <v>23.050999999999998</v>
      </c>
      <c r="AN49" s="18"/>
      <c r="AO49" s="20" t="s">
        <v>0</v>
      </c>
      <c r="AP49" s="20">
        <v>21.794</v>
      </c>
      <c r="AQ49" s="20">
        <v>21.201000000000001</v>
      </c>
      <c r="AR49" s="20">
        <v>20.167000000000002</v>
      </c>
      <c r="AS49" s="18">
        <f t="shared" si="49"/>
        <v>21.054000000000002</v>
      </c>
      <c r="AT49" s="18"/>
      <c r="AU49" s="20" t="s">
        <v>0</v>
      </c>
      <c r="AV49" s="20">
        <v>45.533000000000001</v>
      </c>
      <c r="AW49" s="20">
        <v>24.292999999999999</v>
      </c>
      <c r="AX49" s="20">
        <v>23.3</v>
      </c>
      <c r="AY49" s="18">
        <f t="shared" si="2"/>
        <v>31.041999999999998</v>
      </c>
      <c r="AZ49" s="18"/>
      <c r="BA49" s="20" t="s">
        <v>0</v>
      </c>
      <c r="BB49" s="20">
        <v>89.007999999999996</v>
      </c>
      <c r="BC49" s="20">
        <v>49.603999999999999</v>
      </c>
      <c r="BD49" s="20">
        <v>48.072000000000003</v>
      </c>
      <c r="BE49" s="18">
        <f t="shared" si="46"/>
        <v>62.228000000000002</v>
      </c>
      <c r="BF49" s="18"/>
      <c r="BG49" s="20" t="s">
        <v>0</v>
      </c>
      <c r="BH49" s="20">
        <v>29.27</v>
      </c>
      <c r="BI49" s="20">
        <v>22.742000000000001</v>
      </c>
      <c r="BJ49" s="20">
        <v>21.52</v>
      </c>
      <c r="BK49" s="18">
        <f t="shared" si="47"/>
        <v>24.510666666666665</v>
      </c>
      <c r="BM49" s="20" t="s">
        <v>0</v>
      </c>
      <c r="BN49" s="20">
        <v>27.28</v>
      </c>
      <c r="BO49" s="20">
        <v>21.419</v>
      </c>
      <c r="BP49" s="20">
        <v>26.472999999999999</v>
      </c>
      <c r="BQ49" s="18">
        <f t="shared" si="35"/>
        <v>25.057333333333332</v>
      </c>
      <c r="BR49" s="18"/>
      <c r="BS49" s="18"/>
    </row>
    <row r="50" spans="1:71" ht="16" x14ac:dyDescent="0.2">
      <c r="A50" s="21" t="s">
        <v>6</v>
      </c>
      <c r="B50" s="89" t="s">
        <v>13</v>
      </c>
      <c r="C50" s="89"/>
      <c r="D50" s="89"/>
      <c r="E50" s="89"/>
      <c r="F50" s="89"/>
      <c r="G50" s="89"/>
      <c r="H50" s="89"/>
      <c r="I50" s="89"/>
      <c r="J50" s="89"/>
      <c r="K50" s="1"/>
      <c r="Q50" t="s">
        <v>6</v>
      </c>
      <c r="R50" s="87" t="s">
        <v>13</v>
      </c>
      <c r="S50" s="87"/>
      <c r="T50" s="87"/>
      <c r="U50" s="87"/>
      <c r="W50" t="s">
        <v>6</v>
      </c>
      <c r="X50" s="87" t="s">
        <v>13</v>
      </c>
      <c r="Y50" s="87"/>
      <c r="Z50" s="87"/>
      <c r="AA50" s="87"/>
      <c r="AC50" t="s">
        <v>6</v>
      </c>
      <c r="AD50" s="87" t="s">
        <v>13</v>
      </c>
      <c r="AE50" s="87"/>
      <c r="AF50" s="87"/>
      <c r="AG50" s="87"/>
      <c r="AI50" s="20" t="s">
        <v>6</v>
      </c>
      <c r="AJ50" s="87" t="s">
        <v>13</v>
      </c>
      <c r="AK50" s="87"/>
      <c r="AL50" s="87"/>
      <c r="AM50" s="87"/>
      <c r="AN50" s="18"/>
      <c r="AO50" s="20" t="s">
        <v>6</v>
      </c>
      <c r="AP50" s="87" t="s">
        <v>13</v>
      </c>
      <c r="AQ50" s="87"/>
      <c r="AR50" s="87"/>
      <c r="AS50" s="87"/>
      <c r="AT50" s="18"/>
      <c r="AU50" s="20" t="s">
        <v>6</v>
      </c>
      <c r="AV50" s="87" t="s">
        <v>13</v>
      </c>
      <c r="AW50" s="87"/>
      <c r="AX50" s="87"/>
      <c r="AY50" s="87"/>
      <c r="AZ50" s="18"/>
      <c r="BA50" s="20" t="s">
        <v>6</v>
      </c>
      <c r="BB50" s="87" t="s">
        <v>13</v>
      </c>
      <c r="BC50" s="87"/>
      <c r="BD50" s="87"/>
      <c r="BE50" s="87"/>
      <c r="BF50" s="18"/>
      <c r="BG50" s="20" t="s">
        <v>6</v>
      </c>
      <c r="BH50" s="87" t="s">
        <v>13</v>
      </c>
      <c r="BI50" s="87"/>
      <c r="BJ50" s="87"/>
      <c r="BK50" s="87"/>
      <c r="BM50" s="20" t="s">
        <v>6</v>
      </c>
      <c r="BN50" s="87" t="s">
        <v>13</v>
      </c>
      <c r="BO50" s="87"/>
      <c r="BP50" s="87"/>
      <c r="BQ50" s="87"/>
      <c r="BR50" s="18"/>
      <c r="BS50" s="18"/>
    </row>
    <row r="51" spans="1:71" ht="16" x14ac:dyDescent="0.2">
      <c r="A51" t="s">
        <v>4</v>
      </c>
      <c r="B51" s="18">
        <f>+U51</f>
        <v>0.53100000000000003</v>
      </c>
      <c r="C51" s="18">
        <f>AA51</f>
        <v>0.53233333333333321</v>
      </c>
      <c r="D51" s="18">
        <f>AG51</f>
        <v>0.53233333333333321</v>
      </c>
      <c r="E51" s="18">
        <f>AM51</f>
        <v>0.53166666666666662</v>
      </c>
      <c r="F51" s="18">
        <f>AS51</f>
        <v>0.40833333333333338</v>
      </c>
      <c r="G51" s="18">
        <f t="shared" si="11"/>
        <v>0.53233333333333333</v>
      </c>
      <c r="H51" s="18">
        <f t="shared" si="12"/>
        <v>0.53133333333333332</v>
      </c>
      <c r="I51" s="18">
        <f t="shared" si="13"/>
        <v>0.53300000000000003</v>
      </c>
      <c r="J51" s="18">
        <f t="shared" si="14"/>
        <v>0.53133333333333332</v>
      </c>
      <c r="K51" s="35">
        <f>ROUND(AVERAGE(B51:J51),4)</f>
        <v>0.51819999999999999</v>
      </c>
      <c r="L51" t="str">
        <f t="shared" si="48"/>
        <v xml:space="preserve">&amp; 0,5182 </v>
      </c>
      <c r="M51">
        <f>ROUND(K51/ARIMA!I51,4)</f>
        <v>0.11169999999999999</v>
      </c>
      <c r="N51" s="26">
        <f>ROUND(((K55-ARIMA!I55)/ARIMA!I55)*100,4)</f>
        <v>4.5198</v>
      </c>
      <c r="O51" s="1"/>
      <c r="Q51" t="s">
        <v>4</v>
      </c>
      <c r="R51">
        <v>0.57099999999999995</v>
      </c>
      <c r="S51">
        <v>0.71799999999999997</v>
      </c>
      <c r="T51">
        <v>0.30399999999999999</v>
      </c>
      <c r="U51">
        <f t="shared" si="15"/>
        <v>0.53100000000000003</v>
      </c>
      <c r="W51" t="s">
        <v>4</v>
      </c>
      <c r="X51" s="18">
        <v>0.57599999999999996</v>
      </c>
      <c r="Y51" s="18">
        <v>0.71599999999999997</v>
      </c>
      <c r="Z51" s="18">
        <v>0.30499999999999999</v>
      </c>
      <c r="AA51" s="18">
        <f t="shared" si="16"/>
        <v>0.53233333333333321</v>
      </c>
      <c r="AC51" t="s">
        <v>4</v>
      </c>
      <c r="AD51" s="18">
        <v>0.57399999999999995</v>
      </c>
      <c r="AE51" s="18">
        <v>0.71799999999999997</v>
      </c>
      <c r="AF51" s="18">
        <v>0.30499999999999999</v>
      </c>
      <c r="AG51">
        <f t="shared" si="17"/>
        <v>0.53233333333333321</v>
      </c>
      <c r="AI51" s="20" t="s">
        <v>4</v>
      </c>
      <c r="AJ51" s="20">
        <v>0.57599999999999996</v>
      </c>
      <c r="AK51" s="20">
        <v>0.71599999999999997</v>
      </c>
      <c r="AL51" s="20">
        <v>0.30299999999999999</v>
      </c>
      <c r="AM51" s="18">
        <f t="shared" si="18"/>
        <v>0.53166666666666662</v>
      </c>
      <c r="AN51" s="18"/>
      <c r="AO51" s="20" t="s">
        <v>4</v>
      </c>
      <c r="AP51" s="20">
        <v>0.83599999999999997</v>
      </c>
      <c r="AQ51" s="20">
        <v>0.214</v>
      </c>
      <c r="AR51" s="20">
        <v>0.17499999999999999</v>
      </c>
      <c r="AS51" s="18">
        <f t="shared" si="49"/>
        <v>0.40833333333333338</v>
      </c>
      <c r="AT51" s="18"/>
      <c r="AU51" s="20" t="s">
        <v>4</v>
      </c>
      <c r="AV51" s="20">
        <v>0.57699999999999996</v>
      </c>
      <c r="AW51" s="20">
        <v>0.71599999999999997</v>
      </c>
      <c r="AX51" s="20">
        <v>0.30399999999999999</v>
      </c>
      <c r="AY51" s="18">
        <f t="shared" si="2"/>
        <v>0.53233333333333333</v>
      </c>
      <c r="AZ51" s="18"/>
      <c r="BA51" s="20" t="s">
        <v>4</v>
      </c>
      <c r="BB51" s="20">
        <v>0.57599999999999996</v>
      </c>
      <c r="BC51" s="20">
        <v>0.71499999999999997</v>
      </c>
      <c r="BD51" s="20">
        <v>0.30299999999999999</v>
      </c>
      <c r="BE51" s="18">
        <f t="shared" si="46"/>
        <v>0.53133333333333332</v>
      </c>
      <c r="BF51" s="18"/>
      <c r="BG51" s="20" t="s">
        <v>4</v>
      </c>
      <c r="BH51" s="20">
        <v>0.57399999999999995</v>
      </c>
      <c r="BI51" s="20">
        <v>0.72099999999999997</v>
      </c>
      <c r="BJ51" s="20">
        <v>0.30399999999999999</v>
      </c>
      <c r="BK51" s="18">
        <f t="shared" si="47"/>
        <v>0.53300000000000003</v>
      </c>
      <c r="BM51" s="20" t="s">
        <v>4</v>
      </c>
      <c r="BN51" s="20">
        <v>0.57399999999999995</v>
      </c>
      <c r="BO51" s="20">
        <v>0.71499999999999997</v>
      </c>
      <c r="BP51" s="20">
        <v>0.30499999999999999</v>
      </c>
      <c r="BQ51" s="18">
        <f t="shared" si="35"/>
        <v>0.53133333333333332</v>
      </c>
      <c r="BR51" s="18"/>
      <c r="BS51" s="18"/>
    </row>
    <row r="52" spans="1:71" ht="16" x14ac:dyDescent="0.2">
      <c r="A52" t="s">
        <v>3</v>
      </c>
      <c r="B52" s="18">
        <f t="shared" ref="B52:B55" si="60">+U52</f>
        <v>0.1123333349823948</v>
      </c>
      <c r="C52" s="18">
        <f t="shared" ref="C52:C55" si="61">AA52</f>
        <v>8.9999999850988277E-2</v>
      </c>
      <c r="D52" s="18">
        <f t="shared" ref="D52:D55" si="62">AG52</f>
        <v>0.12299999718864753</v>
      </c>
      <c r="E52" s="18">
        <f t="shared" ref="E52:E54" si="63">AM52</f>
        <v>9.7666669999999997E-2</v>
      </c>
      <c r="F52" s="18">
        <f t="shared" ref="F52:F54" si="64">AS52</f>
        <v>6.2000000000000006E-2</v>
      </c>
      <c r="G52" s="18">
        <f t="shared" si="11"/>
        <v>0.11766666999999999</v>
      </c>
      <c r="H52" s="18">
        <f t="shared" si="12"/>
        <v>9.9999999999999992E-2</v>
      </c>
      <c r="I52" s="18">
        <f t="shared" si="13"/>
        <v>0.11966666666666666</v>
      </c>
      <c r="J52" s="18">
        <f t="shared" si="14"/>
        <v>9.8999999999999991E-2</v>
      </c>
      <c r="K52" s="35">
        <f>ROUND(AVERAGE(B52:J52),4)</f>
        <v>0.1024</v>
      </c>
      <c r="L52" t="str">
        <f t="shared" si="48"/>
        <v xml:space="preserve">&amp; 0,1024 </v>
      </c>
      <c r="Q52" t="s">
        <v>3</v>
      </c>
      <c r="R52">
        <v>8.1000000238418496E-2</v>
      </c>
      <c r="S52">
        <v>0.22200000286102201</v>
      </c>
      <c r="T52">
        <v>3.4000001847743898E-2</v>
      </c>
      <c r="U52">
        <f t="shared" si="15"/>
        <v>0.1123333349823948</v>
      </c>
      <c r="W52" t="s">
        <v>3</v>
      </c>
      <c r="X52">
        <v>8.2000002264976501E-2</v>
      </c>
      <c r="Y52">
        <v>0.15999999642372101</v>
      </c>
      <c r="Z52">
        <v>2.8000000864267301E-2</v>
      </c>
      <c r="AA52">
        <f t="shared" si="16"/>
        <v>8.9999999850988277E-2</v>
      </c>
      <c r="AC52" t="s">
        <v>3</v>
      </c>
      <c r="AD52">
        <v>8.3999998867511694E-2</v>
      </c>
      <c r="AE52">
        <v>0.23899999260902399</v>
      </c>
      <c r="AF52">
        <v>4.6000000089406898E-2</v>
      </c>
      <c r="AG52">
        <f t="shared" si="17"/>
        <v>0.12299999718864753</v>
      </c>
      <c r="AI52" s="20" t="s">
        <v>3</v>
      </c>
      <c r="AJ52" s="20">
        <v>8.1000000000000003E-2</v>
      </c>
      <c r="AK52" s="20">
        <v>0.18000000999999999</v>
      </c>
      <c r="AL52" s="20">
        <v>3.2000000000000001E-2</v>
      </c>
      <c r="AM52" s="18">
        <f t="shared" si="18"/>
        <v>9.7666669999999997E-2</v>
      </c>
      <c r="AN52" s="18"/>
      <c r="AO52" s="20" t="s">
        <v>3</v>
      </c>
      <c r="AP52" s="20">
        <v>0.16300000000000001</v>
      </c>
      <c r="AQ52" s="20">
        <v>1.2E-2</v>
      </c>
      <c r="AR52" s="20">
        <v>1.0999999999999999E-2</v>
      </c>
      <c r="AS52" s="18">
        <f t="shared" si="49"/>
        <v>6.2000000000000006E-2</v>
      </c>
      <c r="AT52" s="18"/>
      <c r="AU52" s="20" t="s">
        <v>3</v>
      </c>
      <c r="AV52" s="20">
        <v>8.2000000000000003E-2</v>
      </c>
      <c r="AW52" s="20">
        <v>0.22400001</v>
      </c>
      <c r="AX52" s="20">
        <v>4.7E-2</v>
      </c>
      <c r="AY52" s="18">
        <f t="shared" si="2"/>
        <v>0.11766666999999999</v>
      </c>
      <c r="AZ52" s="18"/>
      <c r="BA52" s="20" t="s">
        <v>3</v>
      </c>
      <c r="BB52" s="20">
        <v>8.2000000000000003E-2</v>
      </c>
      <c r="BC52" s="20">
        <v>0.17799999999999999</v>
      </c>
      <c r="BD52" s="20">
        <v>0.04</v>
      </c>
      <c r="BE52" s="18">
        <f t="shared" si="46"/>
        <v>9.9999999999999992E-2</v>
      </c>
      <c r="BF52" s="18"/>
      <c r="BG52" s="20" t="s">
        <v>3</v>
      </c>
      <c r="BH52" s="20">
        <v>8.6999999999999994E-2</v>
      </c>
      <c r="BI52" s="20">
        <v>0.24399999999999999</v>
      </c>
      <c r="BJ52" s="20">
        <v>2.8000000000000001E-2</v>
      </c>
      <c r="BK52" s="18">
        <f t="shared" si="47"/>
        <v>0.11966666666666666</v>
      </c>
      <c r="BM52" s="20" t="s">
        <v>3</v>
      </c>
      <c r="BN52" s="20">
        <v>8.2000000000000003E-2</v>
      </c>
      <c r="BO52" s="20">
        <v>0.16300000000000001</v>
      </c>
      <c r="BP52" s="20">
        <v>5.1999999999999998E-2</v>
      </c>
      <c r="BQ52" s="18">
        <f t="shared" si="35"/>
        <v>9.8999999999999991E-2</v>
      </c>
      <c r="BR52" s="18"/>
      <c r="BS52" s="18"/>
    </row>
    <row r="53" spans="1:71" ht="16" x14ac:dyDescent="0.2">
      <c r="A53" t="s">
        <v>2</v>
      </c>
      <c r="B53" s="18">
        <f t="shared" si="60"/>
        <v>0.65499999622503802</v>
      </c>
      <c r="C53" s="18">
        <f t="shared" si="61"/>
        <v>0.50933334231376592</v>
      </c>
      <c r="D53" s="18">
        <f t="shared" si="62"/>
        <v>0.72900000214576666</v>
      </c>
      <c r="E53" s="18">
        <f t="shared" si="63"/>
        <v>0.55733332666666657</v>
      </c>
      <c r="F53" s="18">
        <f t="shared" si="64"/>
        <v>0.33500000333333335</v>
      </c>
      <c r="G53" s="18">
        <f t="shared" si="11"/>
        <v>0.69300001</v>
      </c>
      <c r="H53" s="18">
        <f t="shared" si="12"/>
        <v>0.57466665000000006</v>
      </c>
      <c r="I53" s="18">
        <f t="shared" si="13"/>
        <v>0.70566664999999995</v>
      </c>
      <c r="J53" s="18">
        <f t="shared" si="14"/>
        <v>0.56833334000000002</v>
      </c>
      <c r="K53" s="35">
        <f>ROUND(AVERAGE(B53:J53),4)</f>
        <v>0.59189999999999998</v>
      </c>
      <c r="L53" t="str">
        <f t="shared" si="48"/>
        <v xml:space="preserve">&amp; 0,5919 </v>
      </c>
      <c r="Q53" t="s">
        <v>2</v>
      </c>
      <c r="R53">
        <v>0.43799999356269798</v>
      </c>
      <c r="S53">
        <v>1.3289999961853001</v>
      </c>
      <c r="T53">
        <v>0.19799999892711601</v>
      </c>
      <c r="U53">
        <f t="shared" si="15"/>
        <v>0.65499999622503802</v>
      </c>
      <c r="W53" t="s">
        <v>2</v>
      </c>
      <c r="X53">
        <v>0.44699999690055803</v>
      </c>
      <c r="Y53">
        <v>0.91900002956390303</v>
      </c>
      <c r="Z53">
        <v>0.16200000047683699</v>
      </c>
      <c r="AA53">
        <f t="shared" si="16"/>
        <v>0.50933334231376592</v>
      </c>
      <c r="AC53" t="s">
        <v>2</v>
      </c>
      <c r="AD53">
        <v>0.45899999141693099</v>
      </c>
      <c r="AE53">
        <v>1.44700002670288</v>
      </c>
      <c r="AF53">
        <v>0.28099998831748901</v>
      </c>
      <c r="AG53">
        <f t="shared" si="17"/>
        <v>0.72900000214576666</v>
      </c>
      <c r="AI53" s="20" t="s">
        <v>2</v>
      </c>
      <c r="AJ53" s="20">
        <v>0.44</v>
      </c>
      <c r="AK53" s="20">
        <v>1.0479999799999999</v>
      </c>
      <c r="AL53" s="20">
        <v>0.184</v>
      </c>
      <c r="AM53" s="18">
        <f t="shared" si="18"/>
        <v>0.55733332666666657</v>
      </c>
      <c r="AN53" s="18"/>
      <c r="AO53" s="20" t="s">
        <v>2</v>
      </c>
      <c r="AP53" s="20">
        <v>0.87900001000000005</v>
      </c>
      <c r="AQ53" s="20">
        <v>6.4000000000000001E-2</v>
      </c>
      <c r="AR53" s="20">
        <v>6.2E-2</v>
      </c>
      <c r="AS53" s="18">
        <f t="shared" si="49"/>
        <v>0.33500000333333335</v>
      </c>
      <c r="AT53" s="18"/>
      <c r="AU53" s="20" t="s">
        <v>2</v>
      </c>
      <c r="AV53" s="20">
        <v>0.44700000000000001</v>
      </c>
      <c r="AW53" s="20">
        <v>1.34500003</v>
      </c>
      <c r="AX53" s="20">
        <v>0.28699999999999998</v>
      </c>
      <c r="AY53" s="18">
        <f t="shared" si="2"/>
        <v>0.69300001</v>
      </c>
      <c r="AZ53" s="18"/>
      <c r="BA53" s="20" t="s">
        <v>2</v>
      </c>
      <c r="BB53" s="20">
        <v>0.44600001</v>
      </c>
      <c r="BC53" s="20">
        <v>1.0369999400000001</v>
      </c>
      <c r="BD53" s="20">
        <v>0.24099999999999999</v>
      </c>
      <c r="BE53" s="18">
        <f t="shared" si="46"/>
        <v>0.57466665000000006</v>
      </c>
      <c r="BF53" s="18"/>
      <c r="BG53" s="20" t="s">
        <v>2</v>
      </c>
      <c r="BH53" s="20">
        <v>0.47899999999999998</v>
      </c>
      <c r="BI53" s="20">
        <v>1.4759999500000001</v>
      </c>
      <c r="BJ53" s="20">
        <v>0.16200000000000001</v>
      </c>
      <c r="BK53" s="18">
        <f t="shared" si="47"/>
        <v>0.70566664999999995</v>
      </c>
      <c r="BM53" s="20" t="s">
        <v>2</v>
      </c>
      <c r="BN53" s="20">
        <v>0.44400001</v>
      </c>
      <c r="BO53" s="20">
        <v>0.94</v>
      </c>
      <c r="BP53" s="20">
        <v>0.32100001</v>
      </c>
      <c r="BQ53" s="18">
        <f t="shared" si="35"/>
        <v>0.56833334000000002</v>
      </c>
      <c r="BR53" s="18"/>
      <c r="BS53" s="18"/>
    </row>
    <row r="54" spans="1:71" ht="16" x14ac:dyDescent="0.2">
      <c r="A54" t="s">
        <v>1</v>
      </c>
      <c r="B54" s="18">
        <f t="shared" si="60"/>
        <v>7.4318130811055469E-2</v>
      </c>
      <c r="C54" s="18">
        <f t="shared" si="61"/>
        <v>7.4333826700846137E-2</v>
      </c>
      <c r="D54" s="18">
        <f t="shared" si="62"/>
        <v>7.426840066909754E-2</v>
      </c>
      <c r="E54" s="18">
        <f t="shared" si="63"/>
        <v>7.4302276666666667E-2</v>
      </c>
      <c r="F54" s="18">
        <f t="shared" si="64"/>
        <v>5.6169173333333329E-2</v>
      </c>
      <c r="G54" s="18">
        <f t="shared" si="11"/>
        <v>7.4293136666666662E-2</v>
      </c>
      <c r="H54" s="18">
        <f t="shared" si="12"/>
        <v>7.4301699999999998E-2</v>
      </c>
      <c r="I54" s="18">
        <f t="shared" si="13"/>
        <v>7.4327886666666662E-2</v>
      </c>
      <c r="J54" s="18">
        <f t="shared" si="14"/>
        <v>7.4313499999999991E-2</v>
      </c>
      <c r="K54" s="35">
        <f>ROUND(AVERAGE(B54:J54),4)</f>
        <v>7.2300000000000003E-2</v>
      </c>
      <c r="L54" t="str">
        <f t="shared" si="48"/>
        <v xml:space="preserve">&amp; 0,0723 </v>
      </c>
      <c r="Q54" t="s">
        <v>1</v>
      </c>
      <c r="R54">
        <v>8.5230886936187703E-2</v>
      </c>
      <c r="S54">
        <v>0.107208251953125</v>
      </c>
      <c r="T54">
        <v>3.0515253543853701E-2</v>
      </c>
      <c r="U54">
        <f t="shared" si="15"/>
        <v>7.4318130811055469E-2</v>
      </c>
      <c r="W54" t="s">
        <v>1</v>
      </c>
      <c r="X54">
        <v>8.5230886936187703E-2</v>
      </c>
      <c r="Y54">
        <v>0.107255339622497</v>
      </c>
      <c r="Z54">
        <v>3.0515253543853701E-2</v>
      </c>
      <c r="AA54">
        <f t="shared" si="16"/>
        <v>7.4333826700846137E-2</v>
      </c>
      <c r="AC54" t="s">
        <v>1</v>
      </c>
      <c r="AD54">
        <v>8.5230886936187703E-2</v>
      </c>
      <c r="AE54">
        <v>0.107059121131896</v>
      </c>
      <c r="AF54">
        <v>3.0515193939208901E-2</v>
      </c>
      <c r="AG54">
        <f t="shared" si="17"/>
        <v>7.426840066909754E-2</v>
      </c>
      <c r="AI54" s="20" t="s">
        <v>1</v>
      </c>
      <c r="AJ54" s="20">
        <v>8.5230890000000004E-2</v>
      </c>
      <c r="AK54" s="20">
        <v>0.10716081</v>
      </c>
      <c r="AL54" s="20">
        <v>3.0515130000000001E-2</v>
      </c>
      <c r="AM54" s="18">
        <f t="shared" si="18"/>
        <v>7.4302276666666667E-2</v>
      </c>
      <c r="AN54" s="18"/>
      <c r="AO54" s="20" t="s">
        <v>1</v>
      </c>
      <c r="AP54" s="20">
        <v>0.13860238</v>
      </c>
      <c r="AQ54" s="20">
        <v>1.7354370000000001E-2</v>
      </c>
      <c r="AR54" s="20">
        <v>1.2550769999999999E-2</v>
      </c>
      <c r="AS54" s="18">
        <f t="shared" si="49"/>
        <v>5.6169173333333329E-2</v>
      </c>
      <c r="AT54" s="18"/>
      <c r="AU54" s="20" t="s">
        <v>1</v>
      </c>
      <c r="AV54" s="20">
        <v>8.5230890000000004E-2</v>
      </c>
      <c r="AW54" s="20">
        <v>0.10713327</v>
      </c>
      <c r="AX54" s="20">
        <v>3.0515250000000001E-2</v>
      </c>
      <c r="AY54" s="18">
        <f t="shared" si="2"/>
        <v>7.4293136666666662E-2</v>
      </c>
      <c r="AZ54" s="18"/>
      <c r="BA54" s="20" t="s">
        <v>1</v>
      </c>
      <c r="BB54" s="20">
        <v>8.5230890000000004E-2</v>
      </c>
      <c r="BC54" s="20">
        <v>0.10715854</v>
      </c>
      <c r="BD54" s="20">
        <v>3.0515670000000002E-2</v>
      </c>
      <c r="BE54" s="18">
        <f t="shared" si="46"/>
        <v>7.4301699999999998E-2</v>
      </c>
      <c r="BF54" s="18"/>
      <c r="BG54" s="20" t="s">
        <v>1</v>
      </c>
      <c r="BH54" s="20">
        <v>8.5230890000000004E-2</v>
      </c>
      <c r="BI54" s="20">
        <v>0.10723752</v>
      </c>
      <c r="BJ54" s="20">
        <v>3.0515250000000001E-2</v>
      </c>
      <c r="BK54" s="18">
        <f t="shared" si="47"/>
        <v>7.4327886666666662E-2</v>
      </c>
      <c r="BM54" s="20" t="s">
        <v>1</v>
      </c>
      <c r="BN54" s="20">
        <v>8.5231009999999996E-2</v>
      </c>
      <c r="BO54" s="20">
        <v>0.10719424</v>
      </c>
      <c r="BP54" s="20">
        <v>3.0515250000000001E-2</v>
      </c>
      <c r="BQ54" s="18">
        <f t="shared" si="35"/>
        <v>7.4313499999999991E-2</v>
      </c>
      <c r="BR54" s="18"/>
      <c r="BS54" s="18"/>
    </row>
    <row r="55" spans="1:71" ht="16" x14ac:dyDescent="0.2">
      <c r="A55" t="s">
        <v>0</v>
      </c>
      <c r="B55" s="18">
        <f t="shared" si="60"/>
        <v>16.781333333333333</v>
      </c>
      <c r="C55" s="18">
        <f t="shared" si="61"/>
        <v>15.135666666666665</v>
      </c>
      <c r="D55" s="18">
        <f t="shared" si="62"/>
        <v>16.430333333333333</v>
      </c>
      <c r="E55" s="18">
        <f>AM55</f>
        <v>26.532</v>
      </c>
      <c r="F55" s="18">
        <f>AS55</f>
        <v>21.078999999999997</v>
      </c>
      <c r="G55" s="18">
        <f t="shared" si="11"/>
        <v>26.320666666666668</v>
      </c>
      <c r="H55" s="18">
        <f t="shared" si="12"/>
        <v>51.637</v>
      </c>
      <c r="I55" s="18">
        <f t="shared" si="13"/>
        <v>24.891999999999999</v>
      </c>
      <c r="J55" s="18">
        <f t="shared" si="14"/>
        <v>24.322333333333333</v>
      </c>
      <c r="K55" s="35">
        <f>ROUND(AVERAGE(B55:J55),4)</f>
        <v>24.792300000000001</v>
      </c>
      <c r="L55" t="str">
        <f t="shared" si="48"/>
        <v xml:space="preserve">&amp; 24,7923 </v>
      </c>
      <c r="Q55" t="s">
        <v>0</v>
      </c>
      <c r="R55">
        <v>18.513999999999999</v>
      </c>
      <c r="S55">
        <v>16.683</v>
      </c>
      <c r="T55">
        <v>15.147</v>
      </c>
      <c r="U55">
        <f t="shared" si="15"/>
        <v>16.781333333333333</v>
      </c>
      <c r="W55" t="s">
        <v>0</v>
      </c>
      <c r="X55">
        <v>16.77</v>
      </c>
      <c r="Y55">
        <v>13.747999999999999</v>
      </c>
      <c r="Z55">
        <v>14.888999999999999</v>
      </c>
      <c r="AA55">
        <f t="shared" si="16"/>
        <v>15.135666666666665</v>
      </c>
      <c r="AC55" t="s">
        <v>0</v>
      </c>
      <c r="AD55">
        <v>18.63</v>
      </c>
      <c r="AE55">
        <v>17.265999999999998</v>
      </c>
      <c r="AF55">
        <v>13.395</v>
      </c>
      <c r="AG55">
        <f t="shared" si="17"/>
        <v>16.430333333333333</v>
      </c>
      <c r="AI55" s="20" t="s">
        <v>0</v>
      </c>
      <c r="AJ55" s="20">
        <v>25.288</v>
      </c>
      <c r="AK55" s="20">
        <v>27.215</v>
      </c>
      <c r="AL55" s="20">
        <v>27.093</v>
      </c>
      <c r="AM55" s="18">
        <f t="shared" si="18"/>
        <v>26.532</v>
      </c>
      <c r="AN55" s="18"/>
      <c r="AO55" s="20" t="s">
        <v>0</v>
      </c>
      <c r="AP55" s="20">
        <v>24.33</v>
      </c>
      <c r="AQ55" s="20">
        <v>20.238</v>
      </c>
      <c r="AR55" s="20">
        <v>18.669</v>
      </c>
      <c r="AS55" s="18">
        <f t="shared" si="49"/>
        <v>21.078999999999997</v>
      </c>
      <c r="AT55" s="18"/>
      <c r="AU55" s="20" t="s">
        <v>0</v>
      </c>
      <c r="AV55" s="20">
        <v>27.32</v>
      </c>
      <c r="AW55" s="20">
        <v>26.213000000000001</v>
      </c>
      <c r="AX55" s="20">
        <v>25.428999999999998</v>
      </c>
      <c r="AY55" s="18">
        <f t="shared" si="2"/>
        <v>26.320666666666668</v>
      </c>
      <c r="AZ55" s="18"/>
      <c r="BA55" s="20" t="s">
        <v>0</v>
      </c>
      <c r="BB55" s="20">
        <v>45.284999999999997</v>
      </c>
      <c r="BC55" s="20">
        <v>55.868000000000002</v>
      </c>
      <c r="BD55" s="20">
        <v>53.758000000000003</v>
      </c>
      <c r="BE55" s="18">
        <f t="shared" si="46"/>
        <v>51.637</v>
      </c>
      <c r="BF55" s="18"/>
      <c r="BG55" s="20" t="s">
        <v>0</v>
      </c>
      <c r="BH55" s="20">
        <v>30.372</v>
      </c>
      <c r="BI55" s="20">
        <v>19.582000000000001</v>
      </c>
      <c r="BJ55" s="20">
        <v>24.722000000000001</v>
      </c>
      <c r="BK55" s="18">
        <f t="shared" si="47"/>
        <v>24.891999999999999</v>
      </c>
      <c r="BM55" s="20" t="s">
        <v>0</v>
      </c>
      <c r="BN55" s="20">
        <v>25.885999999999999</v>
      </c>
      <c r="BO55" s="20">
        <v>23.878</v>
      </c>
      <c r="BP55" s="20">
        <v>23.202999999999999</v>
      </c>
      <c r="BQ55" s="18">
        <f t="shared" si="35"/>
        <v>24.322333333333333</v>
      </c>
      <c r="BR55" s="18"/>
      <c r="BS55" s="18"/>
    </row>
    <row r="56" spans="1:71" ht="16" x14ac:dyDescent="0.2">
      <c r="A56" s="21" t="s">
        <v>6</v>
      </c>
      <c r="B56" s="89" t="s">
        <v>12</v>
      </c>
      <c r="C56" s="89"/>
      <c r="D56" s="89"/>
      <c r="E56" s="89"/>
      <c r="F56" s="89"/>
      <c r="G56" s="89"/>
      <c r="H56" s="89"/>
      <c r="I56" s="89"/>
      <c r="J56" s="89"/>
      <c r="K56" s="1"/>
      <c r="Q56" t="s">
        <v>6</v>
      </c>
      <c r="R56" s="86" t="s">
        <v>12</v>
      </c>
      <c r="S56" s="86"/>
      <c r="T56" s="86"/>
      <c r="U56" s="86"/>
      <c r="W56" t="s">
        <v>6</v>
      </c>
      <c r="X56" s="86" t="s">
        <v>12</v>
      </c>
      <c r="Y56" s="86"/>
      <c r="Z56" s="86"/>
      <c r="AA56" s="86"/>
      <c r="AC56" t="s">
        <v>6</v>
      </c>
      <c r="AD56" s="86" t="s">
        <v>12</v>
      </c>
      <c r="AE56" s="86"/>
      <c r="AF56" s="86"/>
      <c r="AG56" s="86"/>
      <c r="AI56" s="20" t="s">
        <v>6</v>
      </c>
      <c r="AJ56" s="86" t="s">
        <v>12</v>
      </c>
      <c r="AK56" s="86"/>
      <c r="AL56" s="86"/>
      <c r="AM56" s="86"/>
      <c r="AN56" s="18"/>
      <c r="AO56" s="20" t="s">
        <v>6</v>
      </c>
      <c r="AP56" s="86" t="s">
        <v>12</v>
      </c>
      <c r="AQ56" s="86"/>
      <c r="AR56" s="86"/>
      <c r="AS56" s="86"/>
      <c r="AT56" s="18"/>
      <c r="AU56" s="20" t="s">
        <v>6</v>
      </c>
      <c r="AV56" s="86" t="s">
        <v>12</v>
      </c>
      <c r="AW56" s="86"/>
      <c r="AX56" s="86"/>
      <c r="AY56" s="86"/>
      <c r="AZ56" s="18"/>
      <c r="BA56" s="20" t="s">
        <v>6</v>
      </c>
      <c r="BB56" s="86" t="s">
        <v>12</v>
      </c>
      <c r="BC56" s="86"/>
      <c r="BD56" s="86"/>
      <c r="BE56" s="86"/>
      <c r="BF56" s="18"/>
      <c r="BG56" s="20" t="s">
        <v>6</v>
      </c>
      <c r="BH56" s="86" t="s">
        <v>12</v>
      </c>
      <c r="BI56" s="86"/>
      <c r="BJ56" s="86"/>
      <c r="BK56" s="86"/>
      <c r="BM56" s="20" t="s">
        <v>6</v>
      </c>
      <c r="BN56" s="86" t="s">
        <v>12</v>
      </c>
      <c r="BO56" s="86"/>
      <c r="BP56" s="86"/>
      <c r="BQ56" s="86"/>
      <c r="BR56" s="18"/>
      <c r="BS56" s="18"/>
    </row>
    <row r="57" spans="1:71" ht="16" x14ac:dyDescent="0.2">
      <c r="A57" t="s">
        <v>4</v>
      </c>
      <c r="B57" s="18">
        <f>+U57</f>
        <v>0.53266666666666673</v>
      </c>
      <c r="C57" s="18">
        <f>AA57</f>
        <v>0.77266666666666672</v>
      </c>
      <c r="D57" s="18">
        <f>AG57</f>
        <v>0.53133333333333332</v>
      </c>
      <c r="E57" s="18">
        <f>AM57</f>
        <v>0.53266666666666673</v>
      </c>
      <c r="F57" s="18">
        <f>AS57</f>
        <v>0.40900000000000003</v>
      </c>
      <c r="G57" s="18">
        <f t="shared" si="11"/>
        <v>0.53299999999999992</v>
      </c>
      <c r="H57" s="18">
        <f t="shared" si="12"/>
        <v>0.53199999999999992</v>
      </c>
      <c r="I57" s="18">
        <f t="shared" si="13"/>
        <v>0.53266666666666662</v>
      </c>
      <c r="J57" s="18">
        <f t="shared" si="14"/>
        <v>0.53</v>
      </c>
      <c r="K57" s="35">
        <f>ROUND(AVERAGE(B57:J57),4)</f>
        <v>0.54510000000000003</v>
      </c>
      <c r="L57" t="str">
        <f t="shared" si="48"/>
        <v xml:space="preserve">&amp; 0,5451 </v>
      </c>
      <c r="M57">
        <f>ROUND(K57/ARIMA!I57,4)</f>
        <v>0.11749999999999999</v>
      </c>
      <c r="N57" s="26">
        <f>ROUND(((K61-ARIMA!I61)/ARIMA!I61)*100,4)</f>
        <v>7.2603999999999997</v>
      </c>
      <c r="O57" s="1"/>
      <c r="Q57" t="s">
        <v>4</v>
      </c>
      <c r="R57">
        <v>0.57499999999999996</v>
      </c>
      <c r="S57">
        <v>0.71899999999999997</v>
      </c>
      <c r="T57">
        <v>0.30399999999999999</v>
      </c>
      <c r="U57">
        <f t="shared" si="15"/>
        <v>0.53266666666666673</v>
      </c>
      <c r="W57" t="s">
        <v>4</v>
      </c>
      <c r="X57" s="18">
        <v>1.3029999999999999</v>
      </c>
      <c r="Y57" s="18">
        <v>0.71399999999999997</v>
      </c>
      <c r="Z57" s="18">
        <v>0.30099999999999999</v>
      </c>
      <c r="AA57" s="18">
        <f t="shared" si="16"/>
        <v>0.77266666666666672</v>
      </c>
      <c r="AC57" t="s">
        <v>4</v>
      </c>
      <c r="AD57" s="18">
        <v>0.57399999999999995</v>
      </c>
      <c r="AE57" s="18">
        <v>0.71599999999999997</v>
      </c>
      <c r="AF57" s="18">
        <v>0.30399999999999999</v>
      </c>
      <c r="AG57">
        <f t="shared" si="17"/>
        <v>0.53133333333333332</v>
      </c>
      <c r="AI57" s="20" t="s">
        <v>4</v>
      </c>
      <c r="AJ57" s="20">
        <v>0.57699999999999996</v>
      </c>
      <c r="AK57" s="20">
        <v>0.71699999999999997</v>
      </c>
      <c r="AL57" s="20">
        <v>0.30399999999999999</v>
      </c>
      <c r="AM57" s="18">
        <f t="shared" si="18"/>
        <v>0.53266666666666673</v>
      </c>
      <c r="AN57" s="18"/>
      <c r="AO57" s="20" t="s">
        <v>4</v>
      </c>
      <c r="AP57" s="20">
        <v>0.83599999999999997</v>
      </c>
      <c r="AQ57" s="20">
        <v>0.216</v>
      </c>
      <c r="AR57" s="20">
        <v>0.17499999999999999</v>
      </c>
      <c r="AS57" s="18">
        <f t="shared" si="49"/>
        <v>0.40900000000000003</v>
      </c>
      <c r="AT57" s="18"/>
      <c r="AU57" s="20" t="s">
        <v>4</v>
      </c>
      <c r="AV57" s="20">
        <v>0.57599999999999996</v>
      </c>
      <c r="AW57" s="20">
        <v>0.72</v>
      </c>
      <c r="AX57" s="20">
        <v>0.30299999999999999</v>
      </c>
      <c r="AY57" s="18">
        <f t="shared" si="2"/>
        <v>0.53299999999999992</v>
      </c>
      <c r="AZ57" s="18"/>
      <c r="BA57" s="20" t="s">
        <v>4</v>
      </c>
      <c r="BB57" s="20">
        <v>0.57299999999999995</v>
      </c>
      <c r="BC57" s="20">
        <v>0.71899999999999997</v>
      </c>
      <c r="BD57" s="20">
        <v>0.30399999999999999</v>
      </c>
      <c r="BE57" s="18">
        <f t="shared" si="46"/>
        <v>0.53199999999999992</v>
      </c>
      <c r="BF57" s="18"/>
      <c r="BG57" s="20" t="s">
        <v>4</v>
      </c>
      <c r="BH57" s="20">
        <v>0.57499999999999996</v>
      </c>
      <c r="BI57" s="20">
        <v>0.71699999999999997</v>
      </c>
      <c r="BJ57" s="20">
        <v>0.30599999999999999</v>
      </c>
      <c r="BK57" s="18">
        <f t="shared" si="47"/>
        <v>0.53266666666666662</v>
      </c>
      <c r="BM57" s="20" t="s">
        <v>4</v>
      </c>
      <c r="BN57" s="20">
        <v>0.57199999999999995</v>
      </c>
      <c r="BO57" s="20">
        <v>0.71399999999999997</v>
      </c>
      <c r="BP57" s="20">
        <v>0.30399999999999999</v>
      </c>
      <c r="BQ57" s="18">
        <f t="shared" si="35"/>
        <v>0.53</v>
      </c>
      <c r="BR57" s="18"/>
      <c r="BS57" s="18"/>
    </row>
    <row r="58" spans="1:71" ht="16" x14ac:dyDescent="0.2">
      <c r="A58" t="s">
        <v>3</v>
      </c>
      <c r="B58" s="18">
        <f t="shared" ref="B58:B61" si="65">+U58</f>
        <v>0.10833333494762555</v>
      </c>
      <c r="C58" s="18">
        <f t="shared" ref="C58:C61" si="66">AA58</f>
        <v>0.50499998778104471</v>
      </c>
      <c r="D58" s="18">
        <f t="shared" ref="D58:D61" si="67">AG58</f>
        <v>9.1666664928197708E-2</v>
      </c>
      <c r="E58" s="18">
        <f t="shared" ref="E58:E60" si="68">AM58</f>
        <v>0.10733332999999999</v>
      </c>
      <c r="F58" s="18">
        <f t="shared" ref="F58:F60" si="69">AS58</f>
        <v>6.6666666666666666E-2</v>
      </c>
      <c r="G58" s="18">
        <f t="shared" si="11"/>
        <v>0.11299999666666667</v>
      </c>
      <c r="H58" s="18">
        <f t="shared" si="12"/>
        <v>0.12333333000000002</v>
      </c>
      <c r="I58" s="18">
        <f t="shared" si="13"/>
        <v>0.111</v>
      </c>
      <c r="J58" s="18">
        <f t="shared" si="14"/>
        <v>8.8333333333333333E-2</v>
      </c>
      <c r="K58" s="35">
        <f>ROUND(AVERAGE(B58:J58),4)</f>
        <v>0.14610000000000001</v>
      </c>
      <c r="L58" t="str">
        <f t="shared" si="48"/>
        <v xml:space="preserve">&amp; 0,1461 </v>
      </c>
      <c r="Q58" t="s">
        <v>3</v>
      </c>
      <c r="R58">
        <v>8.3999998867511694E-2</v>
      </c>
      <c r="S58">
        <v>0.216000005602836</v>
      </c>
      <c r="T58">
        <v>2.5000000372528999E-2</v>
      </c>
      <c r="U58">
        <f t="shared" si="15"/>
        <v>0.10833333494762555</v>
      </c>
      <c r="W58" t="s">
        <v>3</v>
      </c>
      <c r="X58">
        <v>1.2669999599456701</v>
      </c>
      <c r="Y58">
        <v>0.21500000357627799</v>
      </c>
      <c r="Z58">
        <v>3.2999999821186003E-2</v>
      </c>
      <c r="AA58">
        <f t="shared" si="16"/>
        <v>0.50499998778104471</v>
      </c>
      <c r="AC58" t="s">
        <v>3</v>
      </c>
      <c r="AD58">
        <v>8.5000000894069602E-2</v>
      </c>
      <c r="AE58">
        <v>0.158999994397163</v>
      </c>
      <c r="AF58">
        <v>3.0999999493360499E-2</v>
      </c>
      <c r="AG58">
        <f t="shared" si="17"/>
        <v>9.1666664928197708E-2</v>
      </c>
      <c r="AI58" s="20" t="s">
        <v>3</v>
      </c>
      <c r="AJ58" s="20">
        <v>8.8999999999999996E-2</v>
      </c>
      <c r="AK58" s="20">
        <v>0.18099999</v>
      </c>
      <c r="AL58" s="20">
        <v>5.1999999999999998E-2</v>
      </c>
      <c r="AM58" s="18">
        <f t="shared" si="18"/>
        <v>0.10733332999999999</v>
      </c>
      <c r="AN58" s="18"/>
      <c r="AO58" s="20" t="s">
        <v>3</v>
      </c>
      <c r="AP58" s="20">
        <v>0.16700000000000001</v>
      </c>
      <c r="AQ58" s="20">
        <v>2.1999999999999999E-2</v>
      </c>
      <c r="AR58" s="20">
        <v>1.0999999999999999E-2</v>
      </c>
      <c r="AS58" s="18">
        <f t="shared" si="49"/>
        <v>6.6666666666666666E-2</v>
      </c>
      <c r="AT58" s="18"/>
      <c r="AU58" s="20" t="s">
        <v>3</v>
      </c>
      <c r="AV58" s="20">
        <v>8.2000000000000003E-2</v>
      </c>
      <c r="AW58" s="20">
        <v>0.23199998999999999</v>
      </c>
      <c r="AX58" s="20">
        <v>2.5000000000000001E-2</v>
      </c>
      <c r="AY58" s="18">
        <f t="shared" si="2"/>
        <v>0.11299999666666667</v>
      </c>
      <c r="AZ58" s="18"/>
      <c r="BA58" s="20" t="s">
        <v>3</v>
      </c>
      <c r="BB58" s="20">
        <v>8.2000000000000003E-2</v>
      </c>
      <c r="BC58" s="20">
        <v>0.26199999000000002</v>
      </c>
      <c r="BD58" s="20">
        <v>2.5999999999999999E-2</v>
      </c>
      <c r="BE58" s="18">
        <f t="shared" si="46"/>
        <v>0.12333333000000002</v>
      </c>
      <c r="BF58" s="18"/>
      <c r="BG58" s="20" t="s">
        <v>3</v>
      </c>
      <c r="BH58" s="20">
        <v>8.8999999999999996E-2</v>
      </c>
      <c r="BI58" s="20">
        <v>0.22</v>
      </c>
      <c r="BJ58" s="20">
        <v>2.4E-2</v>
      </c>
      <c r="BK58" s="18">
        <f t="shared" si="47"/>
        <v>0.111</v>
      </c>
      <c r="BM58" s="20" t="s">
        <v>3</v>
      </c>
      <c r="BN58" s="20">
        <v>8.1000000000000003E-2</v>
      </c>
      <c r="BO58" s="20">
        <v>0.155</v>
      </c>
      <c r="BP58" s="20">
        <v>2.9000000000000001E-2</v>
      </c>
      <c r="BQ58" s="18">
        <f t="shared" ref="BQ58:BQ89" si="70">AVERAGE(BN58:BP58)</f>
        <v>8.8333333333333333E-2</v>
      </c>
      <c r="BR58" s="18"/>
      <c r="BS58" s="18"/>
    </row>
    <row r="59" spans="1:71" ht="16" x14ac:dyDescent="0.2">
      <c r="A59" t="s">
        <v>2</v>
      </c>
      <c r="B59" s="18">
        <f t="shared" si="65"/>
        <v>0.62899998823801406</v>
      </c>
      <c r="C59" s="18">
        <f t="shared" si="66"/>
        <v>3.2816667109727824</v>
      </c>
      <c r="D59" s="18">
        <f t="shared" si="67"/>
        <v>0.51699998974800065</v>
      </c>
      <c r="E59" s="18">
        <f t="shared" si="68"/>
        <v>0.6226666500000001</v>
      </c>
      <c r="F59" s="18">
        <f t="shared" si="69"/>
        <v>0.36866667333333331</v>
      </c>
      <c r="G59" s="18">
        <f t="shared" si="11"/>
        <v>0.66066666333333335</v>
      </c>
      <c r="H59" s="18">
        <f t="shared" si="12"/>
        <v>0.7280000166666668</v>
      </c>
      <c r="I59" s="18">
        <f t="shared" si="13"/>
        <v>0.64633331999999999</v>
      </c>
      <c r="J59" s="18">
        <f t="shared" si="14"/>
        <v>0.49533333666666662</v>
      </c>
      <c r="K59" s="35">
        <f>ROUND(AVERAGE(B59:J59),4)</f>
        <v>0.88329999999999997</v>
      </c>
      <c r="L59" t="str">
        <f t="shared" si="48"/>
        <v xml:space="preserve">&amp; 0,8833 </v>
      </c>
      <c r="Q59" t="s">
        <v>2</v>
      </c>
      <c r="R59">
        <v>0.45800000429153398</v>
      </c>
      <c r="S59">
        <v>1.28999996185302</v>
      </c>
      <c r="T59">
        <v>0.138999998569488</v>
      </c>
      <c r="U59">
        <f t="shared" si="15"/>
        <v>0.62899998823801406</v>
      </c>
      <c r="W59" t="s">
        <v>2</v>
      </c>
      <c r="X59">
        <v>8.3730001449584908</v>
      </c>
      <c r="Y59">
        <v>1.2829999923705999</v>
      </c>
      <c r="Z59">
        <v>0.18899999558925601</v>
      </c>
      <c r="AA59">
        <f t="shared" si="16"/>
        <v>3.2816667109727824</v>
      </c>
      <c r="AC59" t="s">
        <v>2</v>
      </c>
      <c r="AD59">
        <v>0.46599999070167503</v>
      </c>
      <c r="AE59">
        <v>0.90899997949600198</v>
      </c>
      <c r="AF59">
        <v>0.17599999904632499</v>
      </c>
      <c r="AG59">
        <f t="shared" si="17"/>
        <v>0.51699998974800065</v>
      </c>
      <c r="AI59" s="20" t="s">
        <v>2</v>
      </c>
      <c r="AJ59" s="20">
        <v>0.49099999999999999</v>
      </c>
      <c r="AK59" s="20">
        <v>1.05499995</v>
      </c>
      <c r="AL59" s="20">
        <v>0.32200000000000001</v>
      </c>
      <c r="AM59" s="18">
        <f t="shared" si="18"/>
        <v>0.6226666500000001</v>
      </c>
      <c r="AN59" s="18"/>
      <c r="AO59" s="20" t="s">
        <v>2</v>
      </c>
      <c r="AP59" s="20">
        <v>0.90600002000000002</v>
      </c>
      <c r="AQ59" s="20">
        <v>0.13300000000000001</v>
      </c>
      <c r="AR59" s="20">
        <v>6.7000000000000004E-2</v>
      </c>
      <c r="AS59" s="18">
        <f t="shared" si="49"/>
        <v>0.36866667333333331</v>
      </c>
      <c r="AT59" s="18"/>
      <c r="AU59" s="20" t="s">
        <v>2</v>
      </c>
      <c r="AV59" s="20">
        <v>0.44700000000000001</v>
      </c>
      <c r="AW59" s="20">
        <v>1.3979999999999999</v>
      </c>
      <c r="AX59" s="20">
        <v>0.13699998999999999</v>
      </c>
      <c r="AY59" s="18">
        <f t="shared" si="2"/>
        <v>0.66066666333333335</v>
      </c>
      <c r="AZ59" s="18"/>
      <c r="BA59" s="20" t="s">
        <v>2</v>
      </c>
      <c r="BB59" s="20">
        <v>0.44299999000000001</v>
      </c>
      <c r="BC59" s="20">
        <v>1.59800005</v>
      </c>
      <c r="BD59" s="20">
        <v>0.14300001000000001</v>
      </c>
      <c r="BE59" s="18">
        <f t="shared" si="46"/>
        <v>0.7280000166666668</v>
      </c>
      <c r="BF59" s="18"/>
      <c r="BG59" s="20" t="s">
        <v>2</v>
      </c>
      <c r="BH59" s="20">
        <v>0.49200000999999999</v>
      </c>
      <c r="BI59" s="20">
        <v>1.3179999600000001</v>
      </c>
      <c r="BJ59" s="20">
        <v>0.12899999000000001</v>
      </c>
      <c r="BK59" s="18">
        <f t="shared" si="47"/>
        <v>0.64633331999999999</v>
      </c>
      <c r="BM59" s="20" t="s">
        <v>2</v>
      </c>
      <c r="BN59" s="20">
        <v>0.43599999</v>
      </c>
      <c r="BO59" s="20">
        <v>0.88300002</v>
      </c>
      <c r="BP59" s="20">
        <v>0.16700000000000001</v>
      </c>
      <c r="BQ59" s="18">
        <f t="shared" si="70"/>
        <v>0.49533333666666662</v>
      </c>
      <c r="BR59" s="18"/>
      <c r="BS59" s="18"/>
    </row>
    <row r="60" spans="1:71" ht="16" x14ac:dyDescent="0.2">
      <c r="A60" t="s">
        <v>1</v>
      </c>
      <c r="B60" s="18">
        <f t="shared" si="65"/>
        <v>7.4319620927174798E-2</v>
      </c>
      <c r="C60" s="18">
        <f t="shared" si="66"/>
        <v>7.4314852555592739E-2</v>
      </c>
      <c r="D60" s="18">
        <f t="shared" si="67"/>
        <v>7.4323515097300133E-2</v>
      </c>
      <c r="E60" s="18">
        <f t="shared" si="68"/>
        <v>7.4317296666666657E-2</v>
      </c>
      <c r="F60" s="18">
        <f t="shared" si="69"/>
        <v>5.6172013333333333E-2</v>
      </c>
      <c r="G60" s="18">
        <f t="shared" si="11"/>
        <v>7.4303110000000006E-2</v>
      </c>
      <c r="H60" s="18">
        <f t="shared" si="12"/>
        <v>7.4313900000000002E-2</v>
      </c>
      <c r="I60" s="18">
        <f t="shared" si="13"/>
        <v>7.430394333333333E-2</v>
      </c>
      <c r="J60" s="18">
        <f t="shared" si="14"/>
        <v>7.4269413333333326E-2</v>
      </c>
      <c r="K60" s="35">
        <f>ROUND(AVERAGE(B60:J60),4)</f>
        <v>7.2300000000000003E-2</v>
      </c>
      <c r="L60" t="str">
        <f t="shared" si="48"/>
        <v xml:space="preserve">&amp; 0,0723 </v>
      </c>
      <c r="Q60" t="s">
        <v>1</v>
      </c>
      <c r="R60">
        <v>8.5230886936187703E-2</v>
      </c>
      <c r="S60">
        <v>0.107212722301483</v>
      </c>
      <c r="T60">
        <v>3.0515253543853701E-2</v>
      </c>
      <c r="U60">
        <f t="shared" si="15"/>
        <v>7.4319620927174798E-2</v>
      </c>
      <c r="W60" t="s">
        <v>1</v>
      </c>
      <c r="X60">
        <v>8.5230886936187703E-2</v>
      </c>
      <c r="Y60">
        <v>0.10719835758209199</v>
      </c>
      <c r="Z60">
        <v>3.05153131484985E-2</v>
      </c>
      <c r="AA60">
        <f t="shared" si="16"/>
        <v>7.4314852555592739E-2</v>
      </c>
      <c r="AC60" t="s">
        <v>1</v>
      </c>
      <c r="AD60">
        <v>8.5230886936187703E-2</v>
      </c>
      <c r="AE60">
        <v>0.10722440481185901</v>
      </c>
      <c r="AF60">
        <v>3.0515253543853701E-2</v>
      </c>
      <c r="AG60">
        <f t="shared" si="17"/>
        <v>7.4323515097300133E-2</v>
      </c>
      <c r="AI60" s="20" t="s">
        <v>1</v>
      </c>
      <c r="AJ60" s="20">
        <v>8.5230890000000004E-2</v>
      </c>
      <c r="AK60" s="20">
        <v>0.10720575</v>
      </c>
      <c r="AL60" s="20">
        <v>3.0515250000000001E-2</v>
      </c>
      <c r="AM60" s="18">
        <f t="shared" si="18"/>
        <v>7.4317296666666657E-2</v>
      </c>
      <c r="AN60" s="18"/>
      <c r="AO60" s="20" t="s">
        <v>1</v>
      </c>
      <c r="AP60" s="20">
        <v>0.13861090000000001</v>
      </c>
      <c r="AQ60" s="20">
        <v>1.7354370000000001E-2</v>
      </c>
      <c r="AR60" s="20">
        <v>1.2550769999999999E-2</v>
      </c>
      <c r="AS60" s="18">
        <f t="shared" si="49"/>
        <v>5.6172013333333333E-2</v>
      </c>
      <c r="AT60" s="18"/>
      <c r="AU60" s="20" t="s">
        <v>1</v>
      </c>
      <c r="AV60" s="20">
        <v>8.5230890000000004E-2</v>
      </c>
      <c r="AW60" s="20">
        <v>0.10716319000000001</v>
      </c>
      <c r="AX60" s="20">
        <v>3.0515250000000001E-2</v>
      </c>
      <c r="AY60" s="18">
        <f t="shared" si="2"/>
        <v>7.4303110000000006E-2</v>
      </c>
      <c r="AZ60" s="18"/>
      <c r="BA60" s="20" t="s">
        <v>1</v>
      </c>
      <c r="BB60" s="20">
        <v>8.5230890000000004E-2</v>
      </c>
      <c r="BC60" s="20">
        <v>0.10719513999999999</v>
      </c>
      <c r="BD60" s="20">
        <v>3.0515670000000002E-2</v>
      </c>
      <c r="BE60" s="18">
        <f t="shared" si="46"/>
        <v>7.4313900000000002E-2</v>
      </c>
      <c r="BF60" s="18"/>
      <c r="BG60" s="20" t="s">
        <v>1</v>
      </c>
      <c r="BH60" s="20">
        <v>8.5230890000000004E-2</v>
      </c>
      <c r="BI60" s="20">
        <v>0.10716568999999999</v>
      </c>
      <c r="BJ60" s="20">
        <v>3.0515250000000001E-2</v>
      </c>
      <c r="BK60" s="18">
        <f t="shared" si="47"/>
        <v>7.430394333333333E-2</v>
      </c>
      <c r="BM60" s="20" t="s">
        <v>1</v>
      </c>
      <c r="BN60" s="20">
        <v>8.5230890000000004E-2</v>
      </c>
      <c r="BO60" s="20">
        <v>0.10706209999999999</v>
      </c>
      <c r="BP60" s="20">
        <v>3.0515250000000001E-2</v>
      </c>
      <c r="BQ60" s="18">
        <f t="shared" si="70"/>
        <v>7.4269413333333326E-2</v>
      </c>
      <c r="BR60" s="18"/>
      <c r="BS60" s="18"/>
    </row>
    <row r="61" spans="1:71" ht="16" x14ac:dyDescent="0.2">
      <c r="A61" t="s">
        <v>0</v>
      </c>
      <c r="B61" s="18">
        <f t="shared" si="65"/>
        <v>16.804666666666666</v>
      </c>
      <c r="C61" s="18">
        <f t="shared" si="66"/>
        <v>17.088666666666665</v>
      </c>
      <c r="D61" s="18">
        <f t="shared" si="67"/>
        <v>15.431333333333333</v>
      </c>
      <c r="E61" s="18">
        <f>AM61</f>
        <v>27.156000000000002</v>
      </c>
      <c r="F61" s="18">
        <f>AS61</f>
        <v>21.282</v>
      </c>
      <c r="G61" s="18">
        <f t="shared" si="11"/>
        <v>25.28</v>
      </c>
      <c r="H61" s="18">
        <f t="shared" si="12"/>
        <v>53.476333333333322</v>
      </c>
      <c r="I61" s="18">
        <f t="shared" si="13"/>
        <v>26.070333333333334</v>
      </c>
      <c r="J61" s="18">
        <f t="shared" si="14"/>
        <v>26.912666666666667</v>
      </c>
      <c r="K61" s="35">
        <f>ROUND(AVERAGE(B61:J61),4)</f>
        <v>25.5002</v>
      </c>
      <c r="L61" t="str">
        <f t="shared" si="48"/>
        <v xml:space="preserve">&amp; 25,5002 </v>
      </c>
      <c r="Q61" t="s">
        <v>0</v>
      </c>
      <c r="R61">
        <v>17.228999999999999</v>
      </c>
      <c r="S61">
        <v>15.946999999999999</v>
      </c>
      <c r="T61">
        <v>17.238</v>
      </c>
      <c r="U61">
        <f t="shared" si="15"/>
        <v>16.804666666666666</v>
      </c>
      <c r="W61" t="s">
        <v>0</v>
      </c>
      <c r="X61">
        <v>20.646999999999998</v>
      </c>
      <c r="Y61">
        <v>15.1</v>
      </c>
      <c r="Z61">
        <v>15.519</v>
      </c>
      <c r="AA61">
        <f t="shared" si="16"/>
        <v>17.088666666666665</v>
      </c>
      <c r="AC61" t="s">
        <v>0</v>
      </c>
      <c r="AD61">
        <v>15.702</v>
      </c>
      <c r="AE61">
        <v>14.615</v>
      </c>
      <c r="AF61">
        <v>15.977</v>
      </c>
      <c r="AG61">
        <f t="shared" si="17"/>
        <v>15.431333333333333</v>
      </c>
      <c r="AI61" s="20" t="s">
        <v>0</v>
      </c>
      <c r="AJ61" s="20">
        <v>26.635000000000002</v>
      </c>
      <c r="AK61" s="20">
        <v>27.454000000000001</v>
      </c>
      <c r="AL61" s="20">
        <v>27.379000000000001</v>
      </c>
      <c r="AM61" s="18">
        <f t="shared" si="18"/>
        <v>27.156000000000002</v>
      </c>
      <c r="AN61" s="18"/>
      <c r="AO61" s="20" t="s">
        <v>0</v>
      </c>
      <c r="AP61" s="20">
        <v>25.733000000000001</v>
      </c>
      <c r="AQ61" s="20">
        <v>18.689</v>
      </c>
      <c r="AR61" s="20">
        <v>19.423999999999999</v>
      </c>
      <c r="AS61" s="18">
        <f t="shared" si="49"/>
        <v>21.282</v>
      </c>
      <c r="AT61" s="18"/>
      <c r="AU61" s="20" t="s">
        <v>0</v>
      </c>
      <c r="AV61" s="20">
        <v>29.713999999999999</v>
      </c>
      <c r="AW61" s="20">
        <v>22.692</v>
      </c>
      <c r="AX61" s="20">
        <v>23.434000000000001</v>
      </c>
      <c r="AY61" s="18">
        <f t="shared" si="2"/>
        <v>25.28</v>
      </c>
      <c r="AZ61" s="18"/>
      <c r="BA61" s="20" t="s">
        <v>0</v>
      </c>
      <c r="BB61" s="20">
        <v>59.503</v>
      </c>
      <c r="BC61" s="20">
        <v>43.750999999999998</v>
      </c>
      <c r="BD61" s="20">
        <v>57.174999999999997</v>
      </c>
      <c r="BE61" s="18">
        <f t="shared" si="46"/>
        <v>53.476333333333322</v>
      </c>
      <c r="BF61" s="18"/>
      <c r="BG61" s="20" t="s">
        <v>0</v>
      </c>
      <c r="BH61" s="20">
        <v>31.097999999999999</v>
      </c>
      <c r="BI61" s="20">
        <v>23.538</v>
      </c>
      <c r="BJ61" s="20">
        <v>23.574999999999999</v>
      </c>
      <c r="BK61" s="18">
        <f t="shared" si="47"/>
        <v>26.070333333333334</v>
      </c>
      <c r="BM61" s="20" t="s">
        <v>0</v>
      </c>
      <c r="BN61" s="20">
        <v>31.890999999999998</v>
      </c>
      <c r="BO61" s="20">
        <v>25.881</v>
      </c>
      <c r="BP61" s="20">
        <v>22.966000000000001</v>
      </c>
      <c r="BQ61" s="18">
        <f t="shared" si="70"/>
        <v>26.912666666666667</v>
      </c>
      <c r="BR61" s="18"/>
      <c r="BS61" s="18"/>
    </row>
    <row r="62" spans="1:71" ht="16" x14ac:dyDescent="0.2">
      <c r="A62" s="21" t="s">
        <v>6</v>
      </c>
      <c r="B62" s="89" t="s">
        <v>11</v>
      </c>
      <c r="C62" s="89"/>
      <c r="D62" s="89"/>
      <c r="E62" s="89"/>
      <c r="F62" s="89"/>
      <c r="G62" s="89"/>
      <c r="H62" s="89"/>
      <c r="I62" s="89"/>
      <c r="J62" s="89"/>
      <c r="K62" s="1"/>
      <c r="Q62" t="s">
        <v>6</v>
      </c>
      <c r="R62" s="87" t="s">
        <v>11</v>
      </c>
      <c r="S62" s="87"/>
      <c r="T62" s="87"/>
      <c r="U62" s="87"/>
      <c r="W62" t="s">
        <v>6</v>
      </c>
      <c r="X62" s="87" t="s">
        <v>11</v>
      </c>
      <c r="Y62" s="87"/>
      <c r="Z62" s="87"/>
      <c r="AA62" s="87"/>
      <c r="AC62" t="s">
        <v>6</v>
      </c>
      <c r="AD62" s="87" t="s">
        <v>11</v>
      </c>
      <c r="AE62" s="87"/>
      <c r="AF62" s="87"/>
      <c r="AG62" s="87"/>
      <c r="AI62" s="20" t="s">
        <v>6</v>
      </c>
      <c r="AJ62" s="87" t="s">
        <v>11</v>
      </c>
      <c r="AK62" s="87"/>
      <c r="AL62" s="87"/>
      <c r="AM62" s="87"/>
      <c r="AN62" s="18"/>
      <c r="AO62" s="20" t="s">
        <v>6</v>
      </c>
      <c r="AP62" s="87" t="s">
        <v>11</v>
      </c>
      <c r="AQ62" s="87"/>
      <c r="AR62" s="87"/>
      <c r="AS62" s="87"/>
      <c r="AT62" s="18"/>
      <c r="AU62" s="20" t="s">
        <v>6</v>
      </c>
      <c r="AV62" s="87" t="s">
        <v>11</v>
      </c>
      <c r="AW62" s="87"/>
      <c r="AX62" s="87"/>
      <c r="AY62" s="87"/>
      <c r="AZ62" s="18"/>
      <c r="BA62" s="20" t="s">
        <v>6</v>
      </c>
      <c r="BB62" s="87" t="s">
        <v>11</v>
      </c>
      <c r="BC62" s="87"/>
      <c r="BD62" s="87"/>
      <c r="BE62" s="87"/>
      <c r="BF62" s="18"/>
      <c r="BG62" s="20" t="s">
        <v>6</v>
      </c>
      <c r="BH62" s="87" t="s">
        <v>11</v>
      </c>
      <c r="BI62" s="87"/>
      <c r="BJ62" s="87"/>
      <c r="BK62" s="87"/>
      <c r="BM62" s="20" t="s">
        <v>6</v>
      </c>
      <c r="BN62" s="87" t="s">
        <v>11</v>
      </c>
      <c r="BO62" s="87"/>
      <c r="BP62" s="87"/>
      <c r="BQ62" s="87"/>
      <c r="BR62" s="18"/>
      <c r="BS62" s="18"/>
    </row>
    <row r="63" spans="1:71" ht="16" x14ac:dyDescent="0.2">
      <c r="A63" t="s">
        <v>4</v>
      </c>
      <c r="B63" s="18">
        <f>+U63</f>
        <v>1.6290000000000002</v>
      </c>
      <c r="C63" s="18">
        <f>AA63</f>
        <v>1.6363333333333332</v>
      </c>
      <c r="D63" s="18">
        <f>AG63</f>
        <v>1.6286666666666667</v>
      </c>
      <c r="E63" s="18">
        <f>AM63</f>
        <v>1.6263333333333332</v>
      </c>
      <c r="F63" s="18">
        <f>AS63</f>
        <v>1.4530000000000001</v>
      </c>
      <c r="G63" s="18">
        <f t="shared" si="11"/>
        <v>1.6353333333333333</v>
      </c>
      <c r="H63" s="18">
        <f t="shared" si="12"/>
        <v>1.6260000000000001</v>
      </c>
      <c r="I63" s="18">
        <f t="shared" si="13"/>
        <v>1.627</v>
      </c>
      <c r="J63" s="18">
        <f t="shared" si="14"/>
        <v>1.6303333333333334</v>
      </c>
      <c r="K63" s="35">
        <f>ROUND(AVERAGE(B63:J63),4)</f>
        <v>1.6102000000000001</v>
      </c>
      <c r="L63" t="str">
        <f t="shared" si="48"/>
        <v xml:space="preserve">&amp; 1,6102 </v>
      </c>
      <c r="M63">
        <f>ROUND(K63/ARIMA!I63,4)</f>
        <v>0.62570000000000003</v>
      </c>
      <c r="N63" s="26">
        <f>ROUND(((K67-ARIMA!I67)/ARIMA!I67)*100,4)</f>
        <v>-13.879</v>
      </c>
      <c r="O63" s="1"/>
      <c r="Q63" t="s">
        <v>4</v>
      </c>
      <c r="R63">
        <v>0.56100000000000005</v>
      </c>
      <c r="S63">
        <v>1.6910000000000001</v>
      </c>
      <c r="T63">
        <v>2.6349999999999998</v>
      </c>
      <c r="U63">
        <f t="shared" si="15"/>
        <v>1.6290000000000002</v>
      </c>
      <c r="W63" t="s">
        <v>4</v>
      </c>
      <c r="X63" s="18">
        <v>0.56499999999999995</v>
      </c>
      <c r="Y63" s="18">
        <v>1.7050000000000001</v>
      </c>
      <c r="Z63" s="18">
        <v>2.6389999999999998</v>
      </c>
      <c r="AA63" s="18">
        <f t="shared" si="16"/>
        <v>1.6363333333333332</v>
      </c>
      <c r="AC63" t="s">
        <v>4</v>
      </c>
      <c r="AD63" s="18">
        <v>0.56100000000000005</v>
      </c>
      <c r="AE63" s="18">
        <v>1.6919999999999999</v>
      </c>
      <c r="AF63" s="18">
        <v>2.633</v>
      </c>
      <c r="AG63">
        <f t="shared" si="17"/>
        <v>1.6286666666666667</v>
      </c>
      <c r="AI63" s="20" t="s">
        <v>4</v>
      </c>
      <c r="AJ63" s="20">
        <v>0.56399999999999995</v>
      </c>
      <c r="AK63" s="20">
        <v>1.6919999999999999</v>
      </c>
      <c r="AL63" s="20">
        <v>2.6230000000000002</v>
      </c>
      <c r="AM63" s="18">
        <f t="shared" si="18"/>
        <v>1.6263333333333332</v>
      </c>
      <c r="AN63" s="18"/>
      <c r="AO63" s="20" t="s">
        <v>4</v>
      </c>
      <c r="AP63" s="20">
        <v>0.56699999999999995</v>
      </c>
      <c r="AQ63" s="20">
        <v>2.7269999999999999</v>
      </c>
      <c r="AR63" s="20">
        <v>1.0649999999999999</v>
      </c>
      <c r="AS63" s="18">
        <f t="shared" si="49"/>
        <v>1.4530000000000001</v>
      </c>
      <c r="AT63" s="18"/>
      <c r="AU63" s="20" t="s">
        <v>4</v>
      </c>
      <c r="AV63" s="20">
        <v>0.56299999999999994</v>
      </c>
      <c r="AW63" s="20">
        <v>1.6970000000000001</v>
      </c>
      <c r="AX63" s="20">
        <v>2.6459999999999999</v>
      </c>
      <c r="AY63" s="18">
        <f t="shared" si="2"/>
        <v>1.6353333333333333</v>
      </c>
      <c r="AZ63" s="18"/>
      <c r="BA63" s="20" t="s">
        <v>4</v>
      </c>
      <c r="BB63" s="20">
        <v>0.56299999999999994</v>
      </c>
      <c r="BC63" s="20">
        <v>1.6839999999999999</v>
      </c>
      <c r="BD63" s="20">
        <v>2.6309999999999998</v>
      </c>
      <c r="BE63" s="18">
        <f t="shared" si="46"/>
        <v>1.6260000000000001</v>
      </c>
      <c r="BF63" s="18"/>
      <c r="BG63" s="20" t="s">
        <v>4</v>
      </c>
      <c r="BH63" s="20">
        <v>0.56499999999999995</v>
      </c>
      <c r="BI63" s="20">
        <v>1.6910000000000001</v>
      </c>
      <c r="BJ63" s="20">
        <v>2.625</v>
      </c>
      <c r="BK63" s="18">
        <f t="shared" si="47"/>
        <v>1.627</v>
      </c>
      <c r="BM63" s="20" t="s">
        <v>4</v>
      </c>
      <c r="BN63" s="20">
        <v>0.56299999999999994</v>
      </c>
      <c r="BO63" s="20">
        <v>1.698</v>
      </c>
      <c r="BP63" s="20">
        <v>2.63</v>
      </c>
      <c r="BQ63" s="18">
        <f t="shared" si="70"/>
        <v>1.6303333333333334</v>
      </c>
      <c r="BR63" s="18"/>
      <c r="BS63" s="18"/>
    </row>
    <row r="64" spans="1:71" ht="16" x14ac:dyDescent="0.2">
      <c r="A64" t="s">
        <v>3</v>
      </c>
      <c r="B64" s="18">
        <f t="shared" ref="B64:B67" si="71">+U64</f>
        <v>0.21999999632437964</v>
      </c>
      <c r="C64" s="18">
        <f t="shared" ref="C64:C67" si="72">AA64</f>
        <v>0.21733333667119337</v>
      </c>
      <c r="D64" s="18">
        <f t="shared" ref="D64:D67" si="73">AG64</f>
        <v>0.21866666773955004</v>
      </c>
      <c r="E64" s="18">
        <f t="shared" ref="E64:E66" si="74">AM64</f>
        <v>0.22366665999999999</v>
      </c>
      <c r="F64" s="18">
        <f t="shared" ref="F64:F66" si="75">AS64</f>
        <v>0.22533333666666666</v>
      </c>
      <c r="G64" s="18">
        <f t="shared" si="11"/>
        <v>0.21166666666666667</v>
      </c>
      <c r="H64" s="18">
        <f t="shared" si="12"/>
        <v>0.22200000333333333</v>
      </c>
      <c r="I64" s="18">
        <f t="shared" si="13"/>
        <v>0.21333333666666668</v>
      </c>
      <c r="J64" s="18">
        <f t="shared" si="14"/>
        <v>0.22099999333333331</v>
      </c>
      <c r="K64" s="35">
        <f>ROUND(AVERAGE(B64:J64),4)</f>
        <v>0.21920000000000001</v>
      </c>
      <c r="L64" t="str">
        <f t="shared" si="48"/>
        <v xml:space="preserve">&amp; 0,2192 </v>
      </c>
      <c r="Q64" t="s">
        <v>3</v>
      </c>
      <c r="R64">
        <v>9.2000000178813907E-2</v>
      </c>
      <c r="S64">
        <v>0.17399999499320901</v>
      </c>
      <c r="T64">
        <v>0.393999993801116</v>
      </c>
      <c r="U64">
        <f t="shared" si="15"/>
        <v>0.21999999632437964</v>
      </c>
      <c r="W64" t="s">
        <v>3</v>
      </c>
      <c r="X64">
        <v>9.6000000834464999E-2</v>
      </c>
      <c r="Y64">
        <v>0.16099999845027901</v>
      </c>
      <c r="Z64">
        <v>0.395000010728836</v>
      </c>
      <c r="AA64">
        <f t="shared" si="16"/>
        <v>0.21733333667119337</v>
      </c>
      <c r="AC64" t="s">
        <v>3</v>
      </c>
      <c r="AD64">
        <v>9.4999998807907104E-2</v>
      </c>
      <c r="AE64">
        <v>0.158999994397163</v>
      </c>
      <c r="AF64">
        <v>0.40200001001357999</v>
      </c>
      <c r="AG64">
        <f t="shared" si="17"/>
        <v>0.21866666773955004</v>
      </c>
      <c r="AI64" s="20" t="s">
        <v>3</v>
      </c>
      <c r="AJ64" s="20">
        <v>9.9000000000000005E-2</v>
      </c>
      <c r="AK64" s="20">
        <v>0.15899999000000001</v>
      </c>
      <c r="AL64" s="20">
        <v>0.41299998999999998</v>
      </c>
      <c r="AM64" s="18">
        <f t="shared" si="18"/>
        <v>0.22366665999999999</v>
      </c>
      <c r="AN64" s="18"/>
      <c r="AO64" s="20" t="s">
        <v>3</v>
      </c>
      <c r="AP64" s="20">
        <v>9.9000000000000005E-2</v>
      </c>
      <c r="AQ64" s="20">
        <v>0.36300000999999998</v>
      </c>
      <c r="AR64" s="20">
        <v>0.214</v>
      </c>
      <c r="AS64" s="18">
        <f t="shared" si="49"/>
        <v>0.22533333666666666</v>
      </c>
      <c r="AT64" s="18"/>
      <c r="AU64" s="20" t="s">
        <v>3</v>
      </c>
      <c r="AV64" s="20">
        <v>9.5000000000000001E-2</v>
      </c>
      <c r="AW64" s="20">
        <v>0.15700001</v>
      </c>
      <c r="AX64" s="20">
        <v>0.38299999000000001</v>
      </c>
      <c r="AY64" s="18">
        <f t="shared" si="2"/>
        <v>0.21166666666666667</v>
      </c>
      <c r="AZ64" s="18"/>
      <c r="BA64" s="20" t="s">
        <v>3</v>
      </c>
      <c r="BB64" s="20">
        <v>9.8000000000000004E-2</v>
      </c>
      <c r="BC64" s="20">
        <v>0.15800001</v>
      </c>
      <c r="BD64" s="20">
        <v>0.41</v>
      </c>
      <c r="BE64" s="18">
        <f t="shared" si="46"/>
        <v>0.22200000333333333</v>
      </c>
      <c r="BF64" s="18"/>
      <c r="BG64" s="20" t="s">
        <v>3</v>
      </c>
      <c r="BH64" s="20">
        <v>9.0999999999999998E-2</v>
      </c>
      <c r="BI64" s="20">
        <v>0.14899999999999999</v>
      </c>
      <c r="BJ64" s="20">
        <v>0.40000001000000002</v>
      </c>
      <c r="BK64" s="18">
        <f t="shared" si="47"/>
        <v>0.21333333666666668</v>
      </c>
      <c r="BM64" s="20" t="s">
        <v>3</v>
      </c>
      <c r="BN64" s="20">
        <v>0.09</v>
      </c>
      <c r="BO64" s="20">
        <v>0.17399998999999999</v>
      </c>
      <c r="BP64" s="20">
        <v>0.39899999000000003</v>
      </c>
      <c r="BQ64" s="18">
        <f t="shared" si="70"/>
        <v>0.22099999333333331</v>
      </c>
      <c r="BR64" s="18"/>
      <c r="BS64" s="18"/>
    </row>
    <row r="65" spans="1:71" ht="16" x14ac:dyDescent="0.2">
      <c r="A65" t="s">
        <v>2</v>
      </c>
      <c r="B65" s="18">
        <f t="shared" si="71"/>
        <v>1.233333318183819E-2</v>
      </c>
      <c r="C65" s="18">
        <f t="shared" si="72"/>
        <v>1.1999999793867263E-2</v>
      </c>
      <c r="D65" s="18">
        <f t="shared" si="73"/>
        <v>1.1999999793867263E-2</v>
      </c>
      <c r="E65" s="18">
        <f t="shared" si="74"/>
        <v>1.2666666666666666E-2</v>
      </c>
      <c r="F65" s="18">
        <f t="shared" si="75"/>
        <v>1.2333333333333335E-2</v>
      </c>
      <c r="G65" s="18">
        <f t="shared" si="11"/>
        <v>1.1666666666666667E-2</v>
      </c>
      <c r="H65" s="18">
        <f t="shared" si="12"/>
        <v>1.2333333333333333E-2</v>
      </c>
      <c r="I65" s="18">
        <f t="shared" si="13"/>
        <v>1.1666666666666667E-2</v>
      </c>
      <c r="J65" s="18">
        <f t="shared" si="14"/>
        <v>1.2333333333333333E-2</v>
      </c>
      <c r="K65" s="35">
        <f>ROUND(AVERAGE(B65:J65),4)</f>
        <v>1.21E-2</v>
      </c>
      <c r="L65" t="str">
        <f t="shared" si="48"/>
        <v xml:space="preserve">&amp; 0,0121 </v>
      </c>
      <c r="Q65" t="s">
        <v>2</v>
      </c>
      <c r="R65">
        <v>4.9999998882412902E-3</v>
      </c>
      <c r="S65">
        <v>9.9999997764825804E-3</v>
      </c>
      <c r="T65">
        <v>2.19999998807907E-2</v>
      </c>
      <c r="U65">
        <f t="shared" si="15"/>
        <v>1.233333318183819E-2</v>
      </c>
      <c r="W65" t="s">
        <v>2</v>
      </c>
      <c r="X65">
        <v>4.9999998882412902E-3</v>
      </c>
      <c r="Y65">
        <v>8.9999996125698003E-3</v>
      </c>
      <c r="Z65">
        <v>2.19999998807907E-2</v>
      </c>
      <c r="AA65">
        <f t="shared" si="16"/>
        <v>1.1999999793867263E-2</v>
      </c>
      <c r="AC65" t="s">
        <v>2</v>
      </c>
      <c r="AD65">
        <v>4.9999998882412902E-3</v>
      </c>
      <c r="AE65">
        <v>8.9999996125698003E-3</v>
      </c>
      <c r="AF65">
        <v>2.19999998807907E-2</v>
      </c>
      <c r="AG65">
        <f t="shared" si="17"/>
        <v>1.1999999793867263E-2</v>
      </c>
      <c r="AI65" s="20" t="s">
        <v>2</v>
      </c>
      <c r="AJ65" s="20">
        <v>6.0000000000000001E-3</v>
      </c>
      <c r="AK65" s="20">
        <v>8.9999999999999993E-3</v>
      </c>
      <c r="AL65" s="20">
        <v>2.3E-2</v>
      </c>
      <c r="AM65" s="18">
        <f t="shared" si="18"/>
        <v>1.2666666666666666E-2</v>
      </c>
      <c r="AN65" s="18"/>
      <c r="AO65" s="20" t="s">
        <v>2</v>
      </c>
      <c r="AP65" s="20">
        <v>5.0000000000000001E-3</v>
      </c>
      <c r="AQ65" s="20">
        <v>0.02</v>
      </c>
      <c r="AR65" s="20">
        <v>1.2E-2</v>
      </c>
      <c r="AS65" s="18">
        <f t="shared" si="49"/>
        <v>1.2333333333333335E-2</v>
      </c>
      <c r="AT65" s="18"/>
      <c r="AU65" s="20" t="s">
        <v>2</v>
      </c>
      <c r="AV65" s="20">
        <v>5.0000000000000001E-3</v>
      </c>
      <c r="AW65" s="20">
        <v>8.9999999999999993E-3</v>
      </c>
      <c r="AX65" s="20">
        <v>2.1000000000000001E-2</v>
      </c>
      <c r="AY65" s="18">
        <f t="shared" si="2"/>
        <v>1.1666666666666667E-2</v>
      </c>
      <c r="AZ65" s="18"/>
      <c r="BA65" s="20" t="s">
        <v>2</v>
      </c>
      <c r="BB65" s="20">
        <v>5.0000000000000001E-3</v>
      </c>
      <c r="BC65" s="20">
        <v>8.9999999999999993E-3</v>
      </c>
      <c r="BD65" s="20">
        <v>2.3E-2</v>
      </c>
      <c r="BE65" s="18">
        <f t="shared" si="46"/>
        <v>1.2333333333333333E-2</v>
      </c>
      <c r="BF65" s="18"/>
      <c r="BG65" s="20" t="s">
        <v>2</v>
      </c>
      <c r="BH65" s="20">
        <v>5.0000000000000001E-3</v>
      </c>
      <c r="BI65" s="20">
        <v>8.0000000000000002E-3</v>
      </c>
      <c r="BJ65" s="20">
        <v>2.1999999999999999E-2</v>
      </c>
      <c r="BK65" s="18">
        <f t="shared" si="47"/>
        <v>1.1666666666666667E-2</v>
      </c>
      <c r="BM65" s="20" t="s">
        <v>2</v>
      </c>
      <c r="BN65" s="20">
        <v>5.0000000000000001E-3</v>
      </c>
      <c r="BO65" s="20">
        <v>0.01</v>
      </c>
      <c r="BP65" s="20">
        <v>2.1999999999999999E-2</v>
      </c>
      <c r="BQ65" s="18">
        <f t="shared" si="70"/>
        <v>1.2333333333333333E-2</v>
      </c>
      <c r="BR65" s="18"/>
      <c r="BS65" s="18"/>
    </row>
    <row r="66" spans="1:71" ht="16" x14ac:dyDescent="0.2">
      <c r="A66" t="s">
        <v>1</v>
      </c>
      <c r="B66" s="18">
        <f t="shared" si="71"/>
        <v>9.6176882584889434E-2</v>
      </c>
      <c r="C66" s="18">
        <f t="shared" si="72"/>
        <v>0.10023438930511447</v>
      </c>
      <c r="D66" s="18">
        <f t="shared" si="73"/>
        <v>9.6259415149688665E-2</v>
      </c>
      <c r="E66" s="18">
        <f t="shared" si="74"/>
        <v>9.4302993333333321E-2</v>
      </c>
      <c r="F66" s="18">
        <f t="shared" si="75"/>
        <v>0.11067473999999999</v>
      </c>
      <c r="G66" s="18">
        <f t="shared" si="11"/>
        <v>9.9984010000000012E-2</v>
      </c>
      <c r="H66" s="18">
        <f t="shared" si="12"/>
        <v>9.4074906666666666E-2</v>
      </c>
      <c r="I66" s="18">
        <f t="shared" si="13"/>
        <v>9.5853663333333339E-2</v>
      </c>
      <c r="J66" s="18">
        <f t="shared" si="14"/>
        <v>9.7380733333333344E-2</v>
      </c>
      <c r="K66" s="35">
        <f>ROUND(AVERAGE(B66:J66),4)</f>
        <v>9.8299999999999998E-2</v>
      </c>
      <c r="L66" t="str">
        <f t="shared" si="48"/>
        <v xml:space="preserve">&amp; 0,0983 </v>
      </c>
      <c r="Q66" t="s">
        <v>1</v>
      </c>
      <c r="R66">
        <v>5.2507460117339998E-2</v>
      </c>
      <c r="S66">
        <v>7.7838838100433294E-2</v>
      </c>
      <c r="T66">
        <v>0.158184349536895</v>
      </c>
      <c r="U66">
        <f t="shared" si="15"/>
        <v>9.6176882584889434E-2</v>
      </c>
      <c r="W66" t="s">
        <v>1</v>
      </c>
      <c r="X66">
        <v>5.2765429019927902E-2</v>
      </c>
      <c r="Y66">
        <v>8.6698174476623494E-2</v>
      </c>
      <c r="Z66">
        <v>0.161239564418792</v>
      </c>
      <c r="AA66">
        <f t="shared" si="16"/>
        <v>0.10023438930511447</v>
      </c>
      <c r="AC66" t="s">
        <v>1</v>
      </c>
      <c r="AD66">
        <v>5.2382826805114698E-2</v>
      </c>
      <c r="AE66">
        <v>7.84292817115783E-2</v>
      </c>
      <c r="AF66">
        <v>0.15796613693237299</v>
      </c>
      <c r="AG66">
        <f t="shared" si="17"/>
        <v>9.6259415149688665E-2</v>
      </c>
      <c r="AI66" s="20" t="s">
        <v>1</v>
      </c>
      <c r="AJ66" s="20">
        <v>5.2808050000000002E-2</v>
      </c>
      <c r="AK66" s="20">
        <v>8.114064E-2</v>
      </c>
      <c r="AL66" s="20">
        <v>0.14896029</v>
      </c>
      <c r="AM66" s="18">
        <f t="shared" si="18"/>
        <v>9.4302993333333321E-2</v>
      </c>
      <c r="AN66" s="18"/>
      <c r="AO66" s="20" t="s">
        <v>1</v>
      </c>
      <c r="AP66" s="20">
        <v>5.8743179999999999E-2</v>
      </c>
      <c r="AQ66" s="20">
        <v>0.13269997</v>
      </c>
      <c r="AR66" s="20">
        <v>0.14058107</v>
      </c>
      <c r="AS66" s="18">
        <f t="shared" si="49"/>
        <v>0.11067473999999999</v>
      </c>
      <c r="AT66" s="18"/>
      <c r="AU66" s="20" t="s">
        <v>1</v>
      </c>
      <c r="AV66" s="20">
        <v>5.2664820000000001E-2</v>
      </c>
      <c r="AW66" s="20">
        <v>8.3460149999999997E-2</v>
      </c>
      <c r="AX66" s="20">
        <v>0.16382706</v>
      </c>
      <c r="AY66" s="18">
        <f t="shared" ref="AY66:AY97" si="76">AVERAGE(AV66:AX66)</f>
        <v>9.9984010000000012E-2</v>
      </c>
      <c r="AZ66" s="18"/>
      <c r="BA66" s="20" t="s">
        <v>1</v>
      </c>
      <c r="BB66" s="20">
        <v>5.2717689999999998E-2</v>
      </c>
      <c r="BC66" s="20">
        <v>7.3412720000000001E-2</v>
      </c>
      <c r="BD66" s="20">
        <v>0.15609431000000001</v>
      </c>
      <c r="BE66" s="18">
        <f t="shared" si="46"/>
        <v>9.4074906666666666E-2</v>
      </c>
      <c r="BF66" s="18"/>
      <c r="BG66" s="20" t="s">
        <v>1</v>
      </c>
      <c r="BH66" s="20">
        <v>5.2793260000000002E-2</v>
      </c>
      <c r="BI66" s="20">
        <v>7.9879580000000006E-2</v>
      </c>
      <c r="BJ66" s="20">
        <v>0.15488815</v>
      </c>
      <c r="BK66" s="18">
        <f t="shared" si="47"/>
        <v>9.5853663333333339E-2</v>
      </c>
      <c r="BM66" s="20" t="s">
        <v>1</v>
      </c>
      <c r="BN66" s="20">
        <v>5.2704330000000001E-2</v>
      </c>
      <c r="BO66" s="20">
        <v>8.330601E-2</v>
      </c>
      <c r="BP66" s="20">
        <v>0.15613186000000001</v>
      </c>
      <c r="BQ66" s="18">
        <f t="shared" si="70"/>
        <v>9.7380733333333344E-2</v>
      </c>
      <c r="BR66" s="18"/>
      <c r="BS66" s="18"/>
    </row>
    <row r="67" spans="1:71" ht="16" x14ac:dyDescent="0.2">
      <c r="A67" t="s">
        <v>0</v>
      </c>
      <c r="B67" s="18">
        <f t="shared" si="71"/>
        <v>16.566333333333333</v>
      </c>
      <c r="C67" s="18">
        <f t="shared" si="72"/>
        <v>16.367999999999999</v>
      </c>
      <c r="D67" s="18">
        <f t="shared" si="73"/>
        <v>16.276</v>
      </c>
      <c r="E67" s="18">
        <f>AM67</f>
        <v>23.534333333333336</v>
      </c>
      <c r="F67" s="18">
        <f>AS67</f>
        <v>23.165000000000003</v>
      </c>
      <c r="G67" s="18">
        <f t="shared" si="11"/>
        <v>26.540333333333336</v>
      </c>
      <c r="H67" s="18">
        <f t="shared" si="12"/>
        <v>52.428666666666665</v>
      </c>
      <c r="I67" s="18">
        <f t="shared" si="13"/>
        <v>24.55</v>
      </c>
      <c r="J67" s="18">
        <f t="shared" si="14"/>
        <v>27.026666666666667</v>
      </c>
      <c r="K67" s="35">
        <f>ROUND(AVERAGE(B67:J67),4)</f>
        <v>25.1617</v>
      </c>
      <c r="L67" t="str">
        <f t="shared" ref="L67:L97" si="77">_xlfn.CONCAT($L$2,K67," ")</f>
        <v xml:space="preserve">&amp; 25,1617 </v>
      </c>
      <c r="Q67" t="s">
        <v>0</v>
      </c>
      <c r="R67">
        <v>18.283999999999999</v>
      </c>
      <c r="S67">
        <v>14.708</v>
      </c>
      <c r="T67">
        <v>16.707000000000001</v>
      </c>
      <c r="U67">
        <f t="shared" si="15"/>
        <v>16.566333333333333</v>
      </c>
      <c r="W67" t="s">
        <v>0</v>
      </c>
      <c r="X67">
        <v>16.719000000000001</v>
      </c>
      <c r="Y67">
        <v>16.934999999999999</v>
      </c>
      <c r="Z67">
        <v>15.45</v>
      </c>
      <c r="AA67">
        <f t="shared" si="16"/>
        <v>16.367999999999999</v>
      </c>
      <c r="AC67" t="s">
        <v>0</v>
      </c>
      <c r="AD67">
        <v>19.225000000000001</v>
      </c>
      <c r="AE67">
        <v>15.122999999999999</v>
      </c>
      <c r="AF67">
        <v>14.48</v>
      </c>
      <c r="AG67">
        <f t="shared" si="17"/>
        <v>16.276</v>
      </c>
      <c r="AI67" s="20" t="s">
        <v>0</v>
      </c>
      <c r="AJ67" s="20">
        <v>25.494</v>
      </c>
      <c r="AK67" s="20">
        <v>22.161000000000001</v>
      </c>
      <c r="AL67" s="20">
        <v>22.948</v>
      </c>
      <c r="AM67" s="18">
        <f t="shared" si="18"/>
        <v>23.534333333333336</v>
      </c>
      <c r="AN67" s="18"/>
      <c r="AO67" s="20" t="s">
        <v>0</v>
      </c>
      <c r="AP67" s="20">
        <v>23.004000000000001</v>
      </c>
      <c r="AQ67" s="20">
        <v>22.593</v>
      </c>
      <c r="AR67" s="20">
        <v>23.898</v>
      </c>
      <c r="AS67" s="18">
        <f t="shared" si="49"/>
        <v>23.165000000000003</v>
      </c>
      <c r="AT67" s="18"/>
      <c r="AU67" s="20" t="s">
        <v>0</v>
      </c>
      <c r="AV67" s="20">
        <v>30.506</v>
      </c>
      <c r="AW67" s="20">
        <v>23.259</v>
      </c>
      <c r="AX67" s="20">
        <v>25.856000000000002</v>
      </c>
      <c r="AY67" s="18">
        <f t="shared" si="76"/>
        <v>26.540333333333336</v>
      </c>
      <c r="AZ67" s="18"/>
      <c r="BA67" s="20" t="s">
        <v>0</v>
      </c>
      <c r="BB67" s="20">
        <v>56.658999999999999</v>
      </c>
      <c r="BC67" s="20">
        <v>46.174999999999997</v>
      </c>
      <c r="BD67" s="20">
        <v>54.451999999999998</v>
      </c>
      <c r="BE67" s="18">
        <f t="shared" si="46"/>
        <v>52.428666666666665</v>
      </c>
      <c r="BF67" s="18"/>
      <c r="BG67" s="20" t="s">
        <v>0</v>
      </c>
      <c r="BH67" s="20">
        <v>26.032</v>
      </c>
      <c r="BI67" s="20">
        <v>24.96</v>
      </c>
      <c r="BJ67" s="20">
        <v>22.658000000000001</v>
      </c>
      <c r="BK67" s="18">
        <f t="shared" si="47"/>
        <v>24.55</v>
      </c>
      <c r="BM67" s="20" t="s">
        <v>0</v>
      </c>
      <c r="BN67" s="20">
        <v>31.927</v>
      </c>
      <c r="BO67" s="20">
        <v>25.658999999999999</v>
      </c>
      <c r="BP67" s="20">
        <v>23.494</v>
      </c>
      <c r="BQ67" s="18">
        <f t="shared" si="70"/>
        <v>27.026666666666667</v>
      </c>
      <c r="BR67" s="18"/>
      <c r="BS67" s="18"/>
    </row>
    <row r="68" spans="1:71" ht="16" x14ac:dyDescent="0.2">
      <c r="A68" s="21" t="s">
        <v>6</v>
      </c>
      <c r="B68" s="89" t="s">
        <v>10</v>
      </c>
      <c r="C68" s="89"/>
      <c r="D68" s="89"/>
      <c r="E68" s="89"/>
      <c r="F68" s="89"/>
      <c r="G68" s="89"/>
      <c r="H68" s="89"/>
      <c r="I68" s="89"/>
      <c r="J68" s="89"/>
      <c r="K68" s="1"/>
      <c r="Q68" t="s">
        <v>6</v>
      </c>
      <c r="R68" s="86" t="s">
        <v>10</v>
      </c>
      <c r="S68" s="86"/>
      <c r="T68" s="86"/>
      <c r="U68" s="86"/>
      <c r="W68" t="s">
        <v>6</v>
      </c>
      <c r="X68" s="86" t="s">
        <v>10</v>
      </c>
      <c r="Y68" s="86"/>
      <c r="Z68" s="86"/>
      <c r="AA68" s="86"/>
      <c r="AC68" t="s">
        <v>6</v>
      </c>
      <c r="AD68" s="86" t="s">
        <v>10</v>
      </c>
      <c r="AE68" s="86"/>
      <c r="AF68" s="86"/>
      <c r="AG68" s="86"/>
      <c r="AI68" s="20" t="s">
        <v>6</v>
      </c>
      <c r="AJ68" s="86" t="s">
        <v>10</v>
      </c>
      <c r="AK68" s="86"/>
      <c r="AL68" s="86"/>
      <c r="AM68" s="86"/>
      <c r="AN68" s="18"/>
      <c r="AO68" s="20" t="s">
        <v>6</v>
      </c>
      <c r="AP68" s="86" t="s">
        <v>10</v>
      </c>
      <c r="AQ68" s="86"/>
      <c r="AR68" s="86"/>
      <c r="AS68" s="86"/>
      <c r="AT68" s="18"/>
      <c r="AU68" s="20" t="s">
        <v>6</v>
      </c>
      <c r="AV68" s="86" t="s">
        <v>10</v>
      </c>
      <c r="AW68" s="86"/>
      <c r="AX68" s="86"/>
      <c r="AY68" s="86"/>
      <c r="AZ68" s="18"/>
      <c r="BA68" s="20" t="s">
        <v>6</v>
      </c>
      <c r="BB68" s="86" t="s">
        <v>10</v>
      </c>
      <c r="BC68" s="86"/>
      <c r="BD68" s="86"/>
      <c r="BE68" s="86"/>
      <c r="BF68" s="18"/>
      <c r="BG68" s="20" t="s">
        <v>6</v>
      </c>
      <c r="BH68" s="86" t="s">
        <v>10</v>
      </c>
      <c r="BI68" s="86"/>
      <c r="BJ68" s="86"/>
      <c r="BK68" s="86"/>
      <c r="BM68" s="20" t="s">
        <v>6</v>
      </c>
      <c r="BN68" s="86" t="s">
        <v>10</v>
      </c>
      <c r="BO68" s="86"/>
      <c r="BP68" s="86"/>
      <c r="BQ68" s="86"/>
      <c r="BR68" s="18"/>
      <c r="BS68" s="18"/>
    </row>
    <row r="69" spans="1:71" ht="16" x14ac:dyDescent="0.2">
      <c r="A69" t="s">
        <v>4</v>
      </c>
      <c r="B69" s="18">
        <f>+U69</f>
        <v>1.6283333333333332</v>
      </c>
      <c r="C69" s="18">
        <f>AA69</f>
        <v>1.6283333333333332</v>
      </c>
      <c r="D69" s="18">
        <f>AG69</f>
        <v>1.6300000000000001</v>
      </c>
      <c r="E69" s="18">
        <f>AM69</f>
        <v>1.63</v>
      </c>
      <c r="F69" s="18">
        <f>AS69</f>
        <v>1.4556666666666667</v>
      </c>
      <c r="G69" s="18">
        <f t="shared" ref="G69:G97" si="78">AY69</f>
        <v>1.6276666666666666</v>
      </c>
      <c r="H69" s="18">
        <f t="shared" ref="H69:H97" si="79">+BE69</f>
        <v>1.6276666666666666</v>
      </c>
      <c r="I69" s="18">
        <f t="shared" ref="I69:I97" si="80">+BK69</f>
        <v>1.6446666666666665</v>
      </c>
      <c r="J69" s="18">
        <f t="shared" ref="J69:J97" si="81">BQ69</f>
        <v>1.6310000000000002</v>
      </c>
      <c r="K69" s="35">
        <f>ROUND(AVERAGE(B69:J69),4)</f>
        <v>1.6114999999999999</v>
      </c>
      <c r="L69" t="str">
        <f t="shared" si="77"/>
        <v xml:space="preserve">&amp; 1,6115 </v>
      </c>
      <c r="M69">
        <f>ROUND(K69/ARIMA!I69,4)</f>
        <v>0.62619999999999998</v>
      </c>
      <c r="N69" s="26">
        <f>ROUND(((K73-ARIMA!I73)/ARIMA!I73)*100,4)</f>
        <v>-9.0855999999999995</v>
      </c>
      <c r="O69" s="1"/>
      <c r="Q69" t="s">
        <v>4</v>
      </c>
      <c r="R69">
        <v>0.56399999999999995</v>
      </c>
      <c r="S69">
        <v>1.698</v>
      </c>
      <c r="T69">
        <v>2.6230000000000002</v>
      </c>
      <c r="U69">
        <f t="shared" ref="U69:U97" si="82">AVERAGE(R69:T69)</f>
        <v>1.6283333333333332</v>
      </c>
      <c r="W69" t="s">
        <v>4</v>
      </c>
      <c r="X69" s="18">
        <v>0.56299999999999994</v>
      </c>
      <c r="Y69" s="18">
        <v>1.6950000000000001</v>
      </c>
      <c r="Z69" s="18">
        <v>2.6269999999999998</v>
      </c>
      <c r="AA69" s="18">
        <f t="shared" ref="AA69:AA96" si="83">AVERAGE(X69:Z69)</f>
        <v>1.6283333333333332</v>
      </c>
      <c r="AC69" t="s">
        <v>4</v>
      </c>
      <c r="AD69" s="18">
        <v>0.56299999999999994</v>
      </c>
      <c r="AE69" s="18">
        <v>1.6910000000000001</v>
      </c>
      <c r="AF69" s="18">
        <v>2.6360000000000001</v>
      </c>
      <c r="AG69">
        <f t="shared" ref="AG69:AG97" si="84">AVERAGE(AD69:AF69)</f>
        <v>1.6300000000000001</v>
      </c>
      <c r="AI69" s="20" t="s">
        <v>4</v>
      </c>
      <c r="AJ69" s="20">
        <v>0.56200000000000006</v>
      </c>
      <c r="AK69" s="20">
        <v>1.7010000000000001</v>
      </c>
      <c r="AL69" s="20">
        <v>2.6269999999999998</v>
      </c>
      <c r="AM69" s="18">
        <f t="shared" ref="AM69:AM97" si="85">AVERAGE(AJ69:AL69)</f>
        <v>1.63</v>
      </c>
      <c r="AN69" s="18"/>
      <c r="AO69" s="20" t="s">
        <v>4</v>
      </c>
      <c r="AP69" s="20">
        <v>0.56599999999999995</v>
      </c>
      <c r="AQ69" s="20">
        <v>2.742</v>
      </c>
      <c r="AR69" s="20">
        <v>1.0589999999999999</v>
      </c>
      <c r="AS69" s="18">
        <f t="shared" si="49"/>
        <v>1.4556666666666667</v>
      </c>
      <c r="AT69" s="18"/>
      <c r="AU69" s="20" t="s">
        <v>4</v>
      </c>
      <c r="AV69" s="20">
        <v>0.56399999999999995</v>
      </c>
      <c r="AW69" s="20">
        <v>1.69</v>
      </c>
      <c r="AX69" s="20">
        <v>2.629</v>
      </c>
      <c r="AY69" s="18">
        <f t="shared" si="76"/>
        <v>1.6276666666666666</v>
      </c>
      <c r="AZ69" s="18"/>
      <c r="BA69" s="20" t="s">
        <v>4</v>
      </c>
      <c r="BB69" s="20">
        <v>0.56299999999999994</v>
      </c>
      <c r="BC69" s="20">
        <v>1.6919999999999999</v>
      </c>
      <c r="BD69" s="20">
        <v>2.6280000000000001</v>
      </c>
      <c r="BE69" s="18">
        <f t="shared" si="46"/>
        <v>1.6276666666666666</v>
      </c>
      <c r="BF69" s="18"/>
      <c r="BG69" s="20" t="s">
        <v>4</v>
      </c>
      <c r="BH69" s="20">
        <v>0.621</v>
      </c>
      <c r="BI69" s="20">
        <v>1.6859999999999999</v>
      </c>
      <c r="BJ69" s="20">
        <v>2.6269999999999998</v>
      </c>
      <c r="BK69" s="18">
        <f t="shared" si="47"/>
        <v>1.6446666666666665</v>
      </c>
      <c r="BM69" s="20" t="s">
        <v>4</v>
      </c>
      <c r="BN69" s="20">
        <v>0.56399999999999995</v>
      </c>
      <c r="BO69" s="20">
        <v>1.7010000000000001</v>
      </c>
      <c r="BP69" s="20">
        <v>2.6280000000000001</v>
      </c>
      <c r="BQ69" s="18">
        <f t="shared" si="70"/>
        <v>1.6310000000000002</v>
      </c>
      <c r="BR69" s="18"/>
      <c r="BS69" s="18"/>
    </row>
    <row r="70" spans="1:71" ht="16" x14ac:dyDescent="0.2">
      <c r="A70" t="s">
        <v>3</v>
      </c>
      <c r="B70" s="18">
        <f t="shared" ref="B70:B73" si="86">+U70</f>
        <v>0.21733332922061224</v>
      </c>
      <c r="C70" s="18">
        <f t="shared" ref="C70:C73" si="87">AA70</f>
        <v>0.21499999364217101</v>
      </c>
      <c r="D70" s="18">
        <f t="shared" ref="D70:D73" si="88">AG70</f>
        <v>0.22299999495347297</v>
      </c>
      <c r="E70" s="18">
        <f t="shared" ref="E70:E72" si="89">AM70</f>
        <v>0.20733332999999998</v>
      </c>
      <c r="F70" s="18">
        <f t="shared" ref="F70:F72" si="90">AS70</f>
        <v>0.22833333</v>
      </c>
      <c r="G70" s="18">
        <f t="shared" si="78"/>
        <v>0.23199999666666668</v>
      </c>
      <c r="H70" s="18">
        <f t="shared" si="79"/>
        <v>0.2233333333333333</v>
      </c>
      <c r="I70" s="18">
        <f t="shared" si="80"/>
        <v>0.30599999333333333</v>
      </c>
      <c r="J70" s="18">
        <f t="shared" si="81"/>
        <v>0.21499999333333331</v>
      </c>
      <c r="K70" s="35">
        <f>ROUND(AVERAGE(B70:J70),4)</f>
        <v>0.22969999999999999</v>
      </c>
      <c r="L70" t="str">
        <f t="shared" si="77"/>
        <v xml:space="preserve">&amp; 0,2297 </v>
      </c>
      <c r="Q70" t="s">
        <v>3</v>
      </c>
      <c r="R70">
        <v>9.3000002205371801E-2</v>
      </c>
      <c r="S70">
        <v>0.17399999499320901</v>
      </c>
      <c r="T70">
        <v>0.384999990463256</v>
      </c>
      <c r="U70">
        <f t="shared" si="82"/>
        <v>0.21733332922061224</v>
      </c>
      <c r="W70" t="s">
        <v>3</v>
      </c>
      <c r="X70">
        <v>0.10199999809265101</v>
      </c>
      <c r="Y70">
        <v>0.152999997138977</v>
      </c>
      <c r="Z70">
        <v>0.38999998569488498</v>
      </c>
      <c r="AA70">
        <f t="shared" si="83"/>
        <v>0.21499999364217101</v>
      </c>
      <c r="AC70" t="s">
        <v>3</v>
      </c>
      <c r="AD70">
        <v>8.6999997496604906E-2</v>
      </c>
      <c r="AE70">
        <v>0.168999999761581</v>
      </c>
      <c r="AF70">
        <v>0.412999987602233</v>
      </c>
      <c r="AG70">
        <f t="shared" si="84"/>
        <v>0.22299999495347297</v>
      </c>
      <c r="AI70" s="20" t="s">
        <v>3</v>
      </c>
      <c r="AJ70" s="20">
        <v>8.3000000000000004E-2</v>
      </c>
      <c r="AK70" s="20">
        <v>0.154</v>
      </c>
      <c r="AL70" s="20">
        <v>0.38499999000000001</v>
      </c>
      <c r="AM70" s="18">
        <f t="shared" si="85"/>
        <v>0.20733332999999998</v>
      </c>
      <c r="AN70" s="18"/>
      <c r="AO70" s="20" t="s">
        <v>3</v>
      </c>
      <c r="AP70" s="20">
        <v>0.10100000000000001</v>
      </c>
      <c r="AQ70" s="20">
        <v>0.37599999000000001</v>
      </c>
      <c r="AR70" s="20">
        <v>0.20799999999999999</v>
      </c>
      <c r="AS70" s="18">
        <f t="shared" si="49"/>
        <v>0.22833333</v>
      </c>
      <c r="AT70" s="18"/>
      <c r="AU70" s="20" t="s">
        <v>3</v>
      </c>
      <c r="AV70" s="20">
        <v>0.10100000000000001</v>
      </c>
      <c r="AW70" s="20">
        <v>0.17100000000000001</v>
      </c>
      <c r="AX70" s="20">
        <v>0.42399998999999999</v>
      </c>
      <c r="AY70" s="18">
        <f t="shared" si="76"/>
        <v>0.23199999666666668</v>
      </c>
      <c r="AZ70" s="18"/>
      <c r="BA70" s="20" t="s">
        <v>3</v>
      </c>
      <c r="BB70" s="20">
        <v>0.10199999999999999</v>
      </c>
      <c r="BC70" s="20">
        <v>0.156</v>
      </c>
      <c r="BD70" s="20">
        <v>0.41199999999999998</v>
      </c>
      <c r="BE70" s="18">
        <f t="shared" si="46"/>
        <v>0.2233333333333333</v>
      </c>
      <c r="BF70" s="18"/>
      <c r="BG70" s="20" t="s">
        <v>3</v>
      </c>
      <c r="BH70" s="20">
        <v>0.34599998999999998</v>
      </c>
      <c r="BI70" s="20">
        <v>0.17399998999999999</v>
      </c>
      <c r="BJ70" s="20">
        <v>0.39800000000000002</v>
      </c>
      <c r="BK70" s="18">
        <f t="shared" si="47"/>
        <v>0.30599999333333333</v>
      </c>
      <c r="BM70" s="20" t="s">
        <v>3</v>
      </c>
      <c r="BN70" s="20">
        <v>9.4E-2</v>
      </c>
      <c r="BO70" s="20">
        <v>0.17299998999999999</v>
      </c>
      <c r="BP70" s="20">
        <v>0.37799999000000001</v>
      </c>
      <c r="BQ70" s="18">
        <f t="shared" si="70"/>
        <v>0.21499999333333331</v>
      </c>
      <c r="BR70" s="18"/>
      <c r="BS70" s="18"/>
    </row>
    <row r="71" spans="1:71" ht="16" x14ac:dyDescent="0.2">
      <c r="A71" t="s">
        <v>2</v>
      </c>
      <c r="B71" s="18">
        <f t="shared" si="86"/>
        <v>1.1999999793867256E-2</v>
      </c>
      <c r="C71" s="18">
        <f t="shared" si="87"/>
        <v>1.166666671633719E-2</v>
      </c>
      <c r="D71" s="18">
        <f t="shared" si="88"/>
        <v>1.2333333181838163E-2</v>
      </c>
      <c r="E71" s="18">
        <f t="shared" si="89"/>
        <v>1.1333333333333334E-2</v>
      </c>
      <c r="F71" s="18">
        <f t="shared" si="90"/>
        <v>1.3000000000000003E-2</v>
      </c>
      <c r="G71" s="18">
        <f t="shared" si="78"/>
        <v>1.2666666666666666E-2</v>
      </c>
      <c r="H71" s="18">
        <f t="shared" si="79"/>
        <v>1.2666666666666666E-2</v>
      </c>
      <c r="I71" s="18">
        <f t="shared" si="80"/>
        <v>1.6999999999999998E-2</v>
      </c>
      <c r="J71" s="18">
        <f t="shared" si="81"/>
        <v>1.2000000000000002E-2</v>
      </c>
      <c r="K71" s="35">
        <f>ROUND(AVERAGE(B71:J71),4)</f>
        <v>1.2699999999999999E-2</v>
      </c>
      <c r="L71" t="str">
        <f t="shared" si="77"/>
        <v xml:space="preserve">&amp; 0,0127 </v>
      </c>
      <c r="Q71" t="s">
        <v>2</v>
      </c>
      <c r="R71">
        <v>4.9999998882412902E-3</v>
      </c>
      <c r="S71">
        <v>9.9999997764825804E-3</v>
      </c>
      <c r="T71">
        <v>2.0999999716877899E-2</v>
      </c>
      <c r="U71">
        <f t="shared" si="82"/>
        <v>1.1999999793867256E-2</v>
      </c>
      <c r="W71" t="s">
        <v>2</v>
      </c>
      <c r="X71">
        <v>6.0000000521540598E-3</v>
      </c>
      <c r="Y71">
        <v>8.0000003799796104E-3</v>
      </c>
      <c r="Z71">
        <v>2.0999999716877899E-2</v>
      </c>
      <c r="AA71">
        <f t="shared" si="83"/>
        <v>1.166666671633719E-2</v>
      </c>
      <c r="AC71" t="s">
        <v>2</v>
      </c>
      <c r="AD71">
        <v>4.9999998882412902E-3</v>
      </c>
      <c r="AE71">
        <v>8.9999996125698003E-3</v>
      </c>
      <c r="AF71">
        <v>2.30000000447034E-2</v>
      </c>
      <c r="AG71">
        <f t="shared" si="84"/>
        <v>1.2333333181838163E-2</v>
      </c>
      <c r="AI71" s="20" t="s">
        <v>2</v>
      </c>
      <c r="AJ71" s="20">
        <v>5.0000000000000001E-3</v>
      </c>
      <c r="AK71" s="20">
        <v>8.0000000000000002E-3</v>
      </c>
      <c r="AL71" s="20">
        <v>2.1000000000000001E-2</v>
      </c>
      <c r="AM71" s="18">
        <f t="shared" si="85"/>
        <v>1.1333333333333334E-2</v>
      </c>
      <c r="AN71" s="18"/>
      <c r="AO71" s="20" t="s">
        <v>2</v>
      </c>
      <c r="AP71" s="20">
        <v>6.0000000000000001E-3</v>
      </c>
      <c r="AQ71" s="20">
        <v>2.1000000000000001E-2</v>
      </c>
      <c r="AR71" s="20">
        <v>1.2E-2</v>
      </c>
      <c r="AS71" s="18">
        <f t="shared" si="49"/>
        <v>1.3000000000000003E-2</v>
      </c>
      <c r="AT71" s="18"/>
      <c r="AU71" s="20" t="s">
        <v>2</v>
      </c>
      <c r="AV71" s="20">
        <v>6.0000000000000001E-3</v>
      </c>
      <c r="AW71" s="20">
        <v>8.9999999999999993E-3</v>
      </c>
      <c r="AX71" s="20">
        <v>2.3E-2</v>
      </c>
      <c r="AY71" s="18">
        <f t="shared" si="76"/>
        <v>1.2666666666666666E-2</v>
      </c>
      <c r="AZ71" s="18"/>
      <c r="BA71" s="20" t="s">
        <v>2</v>
      </c>
      <c r="BB71" s="20">
        <v>6.0000000000000001E-3</v>
      </c>
      <c r="BC71" s="20">
        <v>8.9999999999999993E-3</v>
      </c>
      <c r="BD71" s="20">
        <v>2.3E-2</v>
      </c>
      <c r="BE71" s="18">
        <f t="shared" si="46"/>
        <v>1.2666666666666666E-2</v>
      </c>
      <c r="BF71" s="18"/>
      <c r="BG71" s="20" t="s">
        <v>2</v>
      </c>
      <c r="BH71" s="20">
        <v>1.9E-2</v>
      </c>
      <c r="BI71" s="20">
        <v>0.01</v>
      </c>
      <c r="BJ71" s="20">
        <v>2.1999999999999999E-2</v>
      </c>
      <c r="BK71" s="18">
        <f t="shared" si="47"/>
        <v>1.6999999999999998E-2</v>
      </c>
      <c r="BM71" s="20" t="s">
        <v>2</v>
      </c>
      <c r="BN71" s="20">
        <v>5.0000000000000001E-3</v>
      </c>
      <c r="BO71" s="20">
        <v>0.01</v>
      </c>
      <c r="BP71" s="20">
        <v>2.1000000000000001E-2</v>
      </c>
      <c r="BQ71" s="18">
        <f t="shared" si="70"/>
        <v>1.2000000000000002E-2</v>
      </c>
      <c r="BR71" s="18"/>
      <c r="BS71" s="18"/>
    </row>
    <row r="72" spans="1:71" ht="16" x14ac:dyDescent="0.2">
      <c r="A72" t="s">
        <v>1</v>
      </c>
      <c r="B72" s="18">
        <f t="shared" si="86"/>
        <v>9.5733324686686092E-2</v>
      </c>
      <c r="C72" s="18">
        <f t="shared" si="87"/>
        <v>9.430263439814239E-2</v>
      </c>
      <c r="D72" s="18">
        <f t="shared" si="88"/>
        <v>9.688462813695263E-2</v>
      </c>
      <c r="E72" s="18">
        <f t="shared" si="89"/>
        <v>9.5792949999999988E-2</v>
      </c>
      <c r="F72" s="18">
        <f t="shared" si="90"/>
        <v>0.11109377999999999</v>
      </c>
      <c r="G72" s="18">
        <f t="shared" si="78"/>
        <v>9.5730246666666671E-2</v>
      </c>
      <c r="H72" s="18">
        <f t="shared" si="79"/>
        <v>9.451240000000001E-2</v>
      </c>
      <c r="I72" s="18">
        <f t="shared" si="80"/>
        <v>9.2590649999999997E-2</v>
      </c>
      <c r="J72" s="18">
        <f t="shared" si="81"/>
        <v>9.7825590000000004E-2</v>
      </c>
      <c r="K72" s="35">
        <f>ROUND(AVERAGE(B72:J72),4)</f>
        <v>9.7199999999999995E-2</v>
      </c>
      <c r="L72" t="str">
        <f t="shared" si="77"/>
        <v xml:space="preserve">&amp; 0,0972 </v>
      </c>
      <c r="Q72" t="s">
        <v>1</v>
      </c>
      <c r="R72">
        <v>5.28481602668762E-2</v>
      </c>
      <c r="S72">
        <v>8.3462893962860094E-2</v>
      </c>
      <c r="T72">
        <v>0.15088891983032199</v>
      </c>
      <c r="U72">
        <f t="shared" si="82"/>
        <v>9.5733324686686092E-2</v>
      </c>
      <c r="W72" t="s">
        <v>1</v>
      </c>
      <c r="X72">
        <v>5.2723646163940402E-2</v>
      </c>
      <c r="Y72">
        <v>8.1095337867736803E-2</v>
      </c>
      <c r="Z72">
        <v>0.14908891916274999</v>
      </c>
      <c r="AA72">
        <f t="shared" si="83"/>
        <v>9.430263439814239E-2</v>
      </c>
      <c r="AC72" t="s">
        <v>1</v>
      </c>
      <c r="AD72">
        <v>5.2739262580871499E-2</v>
      </c>
      <c r="AE72">
        <v>7.6070129871368394E-2</v>
      </c>
      <c r="AF72">
        <v>0.161844491958618</v>
      </c>
      <c r="AG72">
        <f t="shared" si="84"/>
        <v>9.688462813695263E-2</v>
      </c>
      <c r="AI72" s="20" t="s">
        <v>1</v>
      </c>
      <c r="AJ72" s="20">
        <v>5.2519860000000002E-2</v>
      </c>
      <c r="AK72" s="20">
        <v>8.5680539999999999E-2</v>
      </c>
      <c r="AL72" s="20">
        <v>0.14917844999999999</v>
      </c>
      <c r="AM72" s="18">
        <f t="shared" si="85"/>
        <v>9.5792949999999988E-2</v>
      </c>
      <c r="AN72" s="18"/>
      <c r="AO72" s="20" t="s">
        <v>1</v>
      </c>
      <c r="AP72" s="20">
        <v>5.8673679999999999E-2</v>
      </c>
      <c r="AQ72" s="20">
        <v>0.13634461</v>
      </c>
      <c r="AR72" s="20">
        <v>0.13826305</v>
      </c>
      <c r="AS72" s="18">
        <f t="shared" si="49"/>
        <v>0.11109377999999999</v>
      </c>
      <c r="AT72" s="18"/>
      <c r="AU72" s="20" t="s">
        <v>1</v>
      </c>
      <c r="AV72" s="20">
        <v>5.2639070000000003E-2</v>
      </c>
      <c r="AW72" s="20">
        <v>7.7333209999999999E-2</v>
      </c>
      <c r="AX72" s="20">
        <v>0.15721846</v>
      </c>
      <c r="AY72" s="18">
        <f t="shared" si="76"/>
        <v>9.5730246666666671E-2</v>
      </c>
      <c r="AZ72" s="18"/>
      <c r="BA72" s="20" t="s">
        <v>1</v>
      </c>
      <c r="BB72" s="20">
        <v>5.2170689999999999E-2</v>
      </c>
      <c r="BC72" s="20">
        <v>7.9219460000000005E-2</v>
      </c>
      <c r="BD72" s="20">
        <v>0.15214705000000001</v>
      </c>
      <c r="BE72" s="18">
        <f t="shared" si="46"/>
        <v>9.451240000000001E-2</v>
      </c>
      <c r="BF72" s="18"/>
      <c r="BG72" s="20" t="s">
        <v>1</v>
      </c>
      <c r="BH72" s="20">
        <v>5.2582860000000002E-2</v>
      </c>
      <c r="BI72" s="20">
        <v>7.4129399999999998E-2</v>
      </c>
      <c r="BJ72" s="20">
        <v>0.15105969</v>
      </c>
      <c r="BK72" s="18">
        <f t="shared" si="47"/>
        <v>9.2590649999999997E-2</v>
      </c>
      <c r="BM72" s="20" t="s">
        <v>1</v>
      </c>
      <c r="BN72" s="20">
        <v>5.2378359999999999E-2</v>
      </c>
      <c r="BO72" s="20">
        <v>8.2951070000000002E-2</v>
      </c>
      <c r="BP72" s="20">
        <v>0.15814734</v>
      </c>
      <c r="BQ72" s="18">
        <f t="shared" si="70"/>
        <v>9.7825590000000004E-2</v>
      </c>
      <c r="BR72" s="18"/>
      <c r="BS72" s="18"/>
    </row>
    <row r="73" spans="1:71" ht="16" x14ac:dyDescent="0.2">
      <c r="A73" t="s">
        <v>0</v>
      </c>
      <c r="B73" s="18">
        <f t="shared" si="86"/>
        <v>15.634</v>
      </c>
      <c r="C73" s="18">
        <f t="shared" si="87"/>
        <v>15.768333333333333</v>
      </c>
      <c r="D73" s="18">
        <f t="shared" si="88"/>
        <v>14.906666666666666</v>
      </c>
      <c r="E73" s="18">
        <f>AM73</f>
        <v>24.291666666666668</v>
      </c>
      <c r="F73" s="18">
        <f>AS73</f>
        <v>22.126999999999999</v>
      </c>
      <c r="G73" s="18">
        <f t="shared" si="78"/>
        <v>23.951333333333334</v>
      </c>
      <c r="H73" s="18">
        <f t="shared" si="79"/>
        <v>55.035666666666664</v>
      </c>
      <c r="I73" s="18">
        <f t="shared" si="80"/>
        <v>26.460999999999999</v>
      </c>
      <c r="J73" s="18">
        <f t="shared" si="81"/>
        <v>29.87833333333333</v>
      </c>
      <c r="K73" s="35">
        <f>ROUND(AVERAGE(B73:J73),4)</f>
        <v>25.339300000000001</v>
      </c>
      <c r="L73" t="str">
        <f t="shared" si="77"/>
        <v xml:space="preserve">&amp; 25,3393 </v>
      </c>
      <c r="Q73" t="s">
        <v>0</v>
      </c>
      <c r="R73">
        <v>17.36</v>
      </c>
      <c r="S73">
        <v>15.583</v>
      </c>
      <c r="T73">
        <v>13.959</v>
      </c>
      <c r="U73">
        <f t="shared" si="82"/>
        <v>15.634</v>
      </c>
      <c r="W73" t="s">
        <v>0</v>
      </c>
      <c r="X73">
        <v>19.388999999999999</v>
      </c>
      <c r="Y73">
        <v>15.129</v>
      </c>
      <c r="Z73">
        <v>12.787000000000001</v>
      </c>
      <c r="AA73">
        <f t="shared" si="83"/>
        <v>15.768333333333333</v>
      </c>
      <c r="AC73" t="s">
        <v>0</v>
      </c>
      <c r="AD73">
        <v>16.553000000000001</v>
      </c>
      <c r="AE73">
        <v>13.145</v>
      </c>
      <c r="AF73">
        <v>15.022</v>
      </c>
      <c r="AG73">
        <f t="shared" si="84"/>
        <v>14.906666666666666</v>
      </c>
      <c r="AI73" s="20" t="s">
        <v>0</v>
      </c>
      <c r="AJ73" s="20">
        <v>25.241</v>
      </c>
      <c r="AK73" s="20">
        <v>24.427</v>
      </c>
      <c r="AL73" s="20">
        <v>23.207000000000001</v>
      </c>
      <c r="AM73" s="18">
        <f t="shared" si="85"/>
        <v>24.291666666666668</v>
      </c>
      <c r="AN73" s="18"/>
      <c r="AO73" s="20" t="s">
        <v>0</v>
      </c>
      <c r="AP73" s="20">
        <v>26.497</v>
      </c>
      <c r="AQ73" s="20">
        <v>20.654</v>
      </c>
      <c r="AR73" s="20">
        <v>19.23</v>
      </c>
      <c r="AS73" s="18">
        <f t="shared" si="49"/>
        <v>22.126999999999999</v>
      </c>
      <c r="AT73" s="18"/>
      <c r="AU73" s="20" t="s">
        <v>0</v>
      </c>
      <c r="AV73" s="20">
        <v>27.704000000000001</v>
      </c>
      <c r="AW73" s="20">
        <v>21.888000000000002</v>
      </c>
      <c r="AX73" s="20">
        <v>22.262</v>
      </c>
      <c r="AY73" s="18">
        <f t="shared" si="76"/>
        <v>23.951333333333334</v>
      </c>
      <c r="AZ73" s="18"/>
      <c r="BA73" s="20" t="s">
        <v>0</v>
      </c>
      <c r="BB73" s="20">
        <v>64.641000000000005</v>
      </c>
      <c r="BC73" s="20">
        <v>50.728000000000002</v>
      </c>
      <c r="BD73" s="20">
        <v>49.738</v>
      </c>
      <c r="BE73" s="18">
        <f t="shared" si="46"/>
        <v>55.035666666666664</v>
      </c>
      <c r="BF73" s="18"/>
      <c r="BG73" s="20" t="s">
        <v>0</v>
      </c>
      <c r="BH73" s="20">
        <v>34.389000000000003</v>
      </c>
      <c r="BI73" s="20">
        <v>21.111000000000001</v>
      </c>
      <c r="BJ73" s="20">
        <v>23.882999999999999</v>
      </c>
      <c r="BK73" s="18">
        <f t="shared" si="47"/>
        <v>26.460999999999999</v>
      </c>
      <c r="BM73" s="20" t="s">
        <v>0</v>
      </c>
      <c r="BN73" s="20">
        <v>34.909999999999997</v>
      </c>
      <c r="BO73" s="20">
        <v>29.856000000000002</v>
      </c>
      <c r="BP73" s="20">
        <v>24.869</v>
      </c>
      <c r="BQ73" s="18">
        <f t="shared" si="70"/>
        <v>29.87833333333333</v>
      </c>
      <c r="BR73" s="18"/>
      <c r="BS73" s="18"/>
    </row>
    <row r="74" spans="1:71" ht="16" x14ac:dyDescent="0.2">
      <c r="A74" s="21" t="s">
        <v>6</v>
      </c>
      <c r="B74" s="89" t="s">
        <v>9</v>
      </c>
      <c r="C74" s="89"/>
      <c r="D74" s="89"/>
      <c r="E74" s="89"/>
      <c r="F74" s="89"/>
      <c r="G74" s="89"/>
      <c r="H74" s="89"/>
      <c r="I74" s="89"/>
      <c r="J74" s="89"/>
      <c r="K74" s="1"/>
      <c r="Q74" t="s">
        <v>6</v>
      </c>
      <c r="R74" s="87" t="s">
        <v>9</v>
      </c>
      <c r="S74" s="87"/>
      <c r="T74" s="87"/>
      <c r="U74" s="87"/>
      <c r="W74" t="s">
        <v>6</v>
      </c>
      <c r="X74" s="87" t="s">
        <v>9</v>
      </c>
      <c r="Y74" s="87"/>
      <c r="Z74" s="87"/>
      <c r="AA74" s="87"/>
      <c r="AC74" t="s">
        <v>6</v>
      </c>
      <c r="AD74" s="87" t="s">
        <v>9</v>
      </c>
      <c r="AE74" s="87"/>
      <c r="AF74" s="87"/>
      <c r="AG74" s="87"/>
      <c r="AI74" s="20" t="s">
        <v>6</v>
      </c>
      <c r="AJ74" s="87" t="s">
        <v>9</v>
      </c>
      <c r="AK74" s="87"/>
      <c r="AL74" s="87"/>
      <c r="AM74" s="87"/>
      <c r="AN74" s="18"/>
      <c r="AO74" s="20" t="s">
        <v>6</v>
      </c>
      <c r="AP74" s="87" t="s">
        <v>9</v>
      </c>
      <c r="AQ74" s="87"/>
      <c r="AR74" s="87"/>
      <c r="AS74" s="87"/>
      <c r="AT74" s="18"/>
      <c r="AU74" s="20" t="s">
        <v>6</v>
      </c>
      <c r="AV74" s="87" t="s">
        <v>9</v>
      </c>
      <c r="AW74" s="87"/>
      <c r="AX74" s="87"/>
      <c r="AY74" s="87"/>
      <c r="AZ74" s="18"/>
      <c r="BA74" s="20" t="s">
        <v>6</v>
      </c>
      <c r="BB74" s="87" t="s">
        <v>9</v>
      </c>
      <c r="BC74" s="87"/>
      <c r="BD74" s="87"/>
      <c r="BE74" s="87"/>
      <c r="BF74" s="18"/>
      <c r="BG74" s="20" t="s">
        <v>6</v>
      </c>
      <c r="BH74" s="87" t="s">
        <v>9</v>
      </c>
      <c r="BI74" s="87"/>
      <c r="BJ74" s="87"/>
      <c r="BK74" s="87"/>
      <c r="BM74" s="20" t="s">
        <v>6</v>
      </c>
      <c r="BN74" s="87" t="s">
        <v>9</v>
      </c>
      <c r="BO74" s="87"/>
      <c r="BP74" s="87"/>
      <c r="BQ74" s="87"/>
      <c r="BR74" s="18"/>
      <c r="BS74" s="18"/>
    </row>
    <row r="75" spans="1:71" ht="16" x14ac:dyDescent="0.2">
      <c r="A75" t="s">
        <v>4</v>
      </c>
      <c r="B75" s="18">
        <f>+U75</f>
        <v>3.0950000000000002</v>
      </c>
      <c r="C75" s="18">
        <f>AA75</f>
        <v>3.1663333333333337</v>
      </c>
      <c r="D75" s="18">
        <f>AG75</f>
        <v>3.1920000000000002</v>
      </c>
      <c r="E75" s="18">
        <f>AM75</f>
        <v>3.1456666666666671</v>
      </c>
      <c r="F75" s="18">
        <f>AS75</f>
        <v>2.691333333333334</v>
      </c>
      <c r="G75" s="18">
        <f t="shared" si="78"/>
        <v>3.1276666666666664</v>
      </c>
      <c r="H75" s="18">
        <f t="shared" si="79"/>
        <v>3.0786666666666669</v>
      </c>
      <c r="I75" s="18">
        <f t="shared" si="80"/>
        <v>3.0939999999999999</v>
      </c>
      <c r="J75" s="18">
        <f t="shared" si="81"/>
        <v>3.0706666666666664</v>
      </c>
      <c r="K75" s="35">
        <f>ROUND(AVERAGE(B75:J75),4)</f>
        <v>3.0735000000000001</v>
      </c>
      <c r="L75" t="str">
        <f t="shared" si="77"/>
        <v xml:space="preserve">&amp; 3,0735 </v>
      </c>
      <c r="M75">
        <f>ROUND(K75/ARIMA!I75,4)</f>
        <v>2.35E-2</v>
      </c>
      <c r="N75" s="26">
        <f>ROUND(((K79-ARIMA!I79)/ARIMA!I79)*100,4)</f>
        <v>3.6067999999999998</v>
      </c>
      <c r="O75" s="1"/>
      <c r="Q75" t="s">
        <v>4</v>
      </c>
      <c r="R75">
        <v>2.3180000000000001</v>
      </c>
      <c r="S75">
        <v>3.1190000000000002</v>
      </c>
      <c r="T75">
        <v>3.8479999999999999</v>
      </c>
      <c r="U75">
        <f t="shared" si="82"/>
        <v>3.0950000000000002</v>
      </c>
      <c r="W75" t="s">
        <v>4</v>
      </c>
      <c r="X75" s="18">
        <v>2.343</v>
      </c>
      <c r="Y75" s="18">
        <v>3.2269999999999999</v>
      </c>
      <c r="Z75" s="18">
        <v>3.9289999999999998</v>
      </c>
      <c r="AA75" s="18">
        <f t="shared" si="83"/>
        <v>3.1663333333333337</v>
      </c>
      <c r="AC75" t="s">
        <v>4</v>
      </c>
      <c r="AD75" s="18">
        <v>2.3159999999999998</v>
      </c>
      <c r="AE75" s="18">
        <v>3.2730000000000001</v>
      </c>
      <c r="AF75" s="18">
        <v>3.9870000000000001</v>
      </c>
      <c r="AG75">
        <f t="shared" si="84"/>
        <v>3.1920000000000002</v>
      </c>
      <c r="AI75" s="20" t="s">
        <v>4</v>
      </c>
      <c r="AJ75" s="20">
        <v>2.367</v>
      </c>
      <c r="AK75" s="20">
        <v>3.1930000000000001</v>
      </c>
      <c r="AL75" s="20">
        <v>3.8769999999999998</v>
      </c>
      <c r="AM75" s="18">
        <f t="shared" si="85"/>
        <v>3.1456666666666671</v>
      </c>
      <c r="AN75" s="18"/>
      <c r="AO75" s="20" t="s">
        <v>4</v>
      </c>
      <c r="AP75" s="20">
        <v>3.0910000000000002</v>
      </c>
      <c r="AQ75" s="20">
        <v>2.5009999999999999</v>
      </c>
      <c r="AR75" s="20">
        <v>2.4820000000000002</v>
      </c>
      <c r="AS75" s="18">
        <f t="shared" si="49"/>
        <v>2.691333333333334</v>
      </c>
      <c r="AT75" s="18"/>
      <c r="AU75" s="20" t="s">
        <v>4</v>
      </c>
      <c r="AV75" s="20">
        <v>2.25</v>
      </c>
      <c r="AW75" s="20">
        <v>3.181</v>
      </c>
      <c r="AX75" s="20">
        <v>3.952</v>
      </c>
      <c r="AY75" s="18">
        <f t="shared" si="76"/>
        <v>3.1276666666666664</v>
      </c>
      <c r="AZ75" s="18"/>
      <c r="BA75" s="20" t="s">
        <v>4</v>
      </c>
      <c r="BB75" s="20">
        <v>2.2530000000000001</v>
      </c>
      <c r="BC75" s="20">
        <v>3.113</v>
      </c>
      <c r="BD75" s="20">
        <v>3.87</v>
      </c>
      <c r="BE75" s="18">
        <f t="shared" si="46"/>
        <v>3.0786666666666669</v>
      </c>
      <c r="BF75" s="18"/>
      <c r="BG75" s="20" t="s">
        <v>4</v>
      </c>
      <c r="BH75" s="20">
        <v>2.2709999999999999</v>
      </c>
      <c r="BI75" s="20">
        <v>3.1160000000000001</v>
      </c>
      <c r="BJ75" s="20">
        <v>3.895</v>
      </c>
      <c r="BK75" s="18">
        <f t="shared" si="47"/>
        <v>3.0939999999999999</v>
      </c>
      <c r="BM75" s="20" t="s">
        <v>4</v>
      </c>
      <c r="BN75" s="20">
        <v>2.1949999999999998</v>
      </c>
      <c r="BO75" s="20">
        <v>3.1720000000000002</v>
      </c>
      <c r="BP75" s="20">
        <v>3.8450000000000002</v>
      </c>
      <c r="BQ75" s="18">
        <f t="shared" si="70"/>
        <v>3.0706666666666664</v>
      </c>
      <c r="BR75" s="18"/>
      <c r="BS75" s="18"/>
    </row>
    <row r="76" spans="1:71" ht="16" x14ac:dyDescent="0.2">
      <c r="A76" t="s">
        <v>3</v>
      </c>
      <c r="B76" s="18">
        <f t="shared" ref="B76:B79" si="91">+U76</f>
        <v>1.6756666898727366</v>
      </c>
      <c r="C76" s="18">
        <f t="shared" ref="C76:C79" si="92">AA76</f>
        <v>1.7400000492731669</v>
      </c>
      <c r="D76" s="18">
        <f t="shared" ref="D76:D79" si="93">AG76</f>
        <v>1.7686666647593132</v>
      </c>
      <c r="E76" s="18">
        <f t="shared" ref="E76:E78" si="94">AM76</f>
        <v>1.7413333266666668</v>
      </c>
      <c r="F76" s="18">
        <f t="shared" ref="F76:F78" si="95">AS76</f>
        <v>1.5066666599999998</v>
      </c>
      <c r="G76" s="18">
        <f t="shared" si="78"/>
        <v>1.6936666200000001</v>
      </c>
      <c r="H76" s="18">
        <f t="shared" si="79"/>
        <v>1.6603333166666667</v>
      </c>
      <c r="I76" s="18">
        <f t="shared" si="80"/>
        <v>1.6579999933333334</v>
      </c>
      <c r="J76" s="18">
        <f t="shared" si="81"/>
        <v>1.6176666833333335</v>
      </c>
      <c r="K76" s="35">
        <f>ROUND(AVERAGE(B76:J76),4)</f>
        <v>1.6736</v>
      </c>
      <c r="L76" t="str">
        <f t="shared" si="77"/>
        <v xml:space="preserve">&amp; 1,6736 </v>
      </c>
      <c r="Q76" t="s">
        <v>3</v>
      </c>
      <c r="R76">
        <v>1.7890000343322701</v>
      </c>
      <c r="S76">
        <v>1.58500003814697</v>
      </c>
      <c r="T76">
        <v>1.6529999971389699</v>
      </c>
      <c r="U76">
        <f t="shared" si="82"/>
        <v>1.6756666898727366</v>
      </c>
      <c r="W76" t="s">
        <v>3</v>
      </c>
      <c r="X76">
        <v>1.8380000591278001</v>
      </c>
      <c r="Y76">
        <v>1.68700003623962</v>
      </c>
      <c r="Z76">
        <v>1.6950000524520801</v>
      </c>
      <c r="AA76">
        <f t="shared" si="83"/>
        <v>1.7400000492731669</v>
      </c>
      <c r="AC76" t="s">
        <v>3</v>
      </c>
      <c r="AD76">
        <v>1.8009999990463199</v>
      </c>
      <c r="AE76">
        <v>1.7719999551773</v>
      </c>
      <c r="AF76">
        <v>1.73300004005432</v>
      </c>
      <c r="AG76">
        <f t="shared" si="84"/>
        <v>1.7686666647593132</v>
      </c>
      <c r="AI76" s="20" t="s">
        <v>3</v>
      </c>
      <c r="AJ76" s="20">
        <v>1.8589999699999999</v>
      </c>
      <c r="AK76" s="20">
        <v>1.67700005</v>
      </c>
      <c r="AL76" s="20">
        <v>1.68799996</v>
      </c>
      <c r="AM76" s="18">
        <f t="shared" si="85"/>
        <v>1.7413333266666668</v>
      </c>
      <c r="AN76" s="18"/>
      <c r="AO76" s="20" t="s">
        <v>3</v>
      </c>
      <c r="AP76" s="20">
        <v>1.71399999</v>
      </c>
      <c r="AQ76" s="20">
        <v>1.597</v>
      </c>
      <c r="AR76" s="20">
        <v>1.2089999899999999</v>
      </c>
      <c r="AS76" s="18">
        <f t="shared" si="49"/>
        <v>1.5066666599999998</v>
      </c>
      <c r="AT76" s="18"/>
      <c r="AU76" s="20" t="s">
        <v>3</v>
      </c>
      <c r="AV76" s="20">
        <v>1.67999995</v>
      </c>
      <c r="AW76" s="20">
        <v>1.67999995</v>
      </c>
      <c r="AX76" s="20">
        <v>1.7209999600000001</v>
      </c>
      <c r="AY76" s="18">
        <f t="shared" si="76"/>
        <v>1.6936666200000001</v>
      </c>
      <c r="AZ76" s="18"/>
      <c r="BA76" s="20" t="s">
        <v>3</v>
      </c>
      <c r="BB76" s="20">
        <v>1.70099998</v>
      </c>
      <c r="BC76" s="20">
        <v>1.5529999699999999</v>
      </c>
      <c r="BD76" s="20">
        <v>1.7270000000000001</v>
      </c>
      <c r="BE76" s="18">
        <f t="shared" si="46"/>
        <v>1.6603333166666667</v>
      </c>
      <c r="BF76" s="18"/>
      <c r="BG76" s="20" t="s">
        <v>3</v>
      </c>
      <c r="BH76" s="20">
        <v>1.7079999400000001</v>
      </c>
      <c r="BI76" s="20">
        <v>1.5690000099999999</v>
      </c>
      <c r="BJ76" s="20">
        <v>1.6970000300000001</v>
      </c>
      <c r="BK76" s="18">
        <f t="shared" si="47"/>
        <v>1.6579999933333334</v>
      </c>
      <c r="BM76" s="20" t="s">
        <v>3</v>
      </c>
      <c r="BN76" s="20">
        <v>1.5959999600000001</v>
      </c>
      <c r="BO76" s="20">
        <v>1.6180000299999999</v>
      </c>
      <c r="BP76" s="20">
        <v>1.6390000600000001</v>
      </c>
      <c r="BQ76" s="18">
        <f t="shared" si="70"/>
        <v>1.6176666833333335</v>
      </c>
      <c r="BR76" s="18"/>
      <c r="BS76" s="18"/>
    </row>
    <row r="77" spans="1:71" ht="16" x14ac:dyDescent="0.2">
      <c r="A77" t="s">
        <v>2</v>
      </c>
      <c r="B77" s="18">
        <f t="shared" si="91"/>
        <v>4.8993334770202601</v>
      </c>
      <c r="C77" s="18">
        <f t="shared" si="92"/>
        <v>5.0989999771118137</v>
      </c>
      <c r="D77" s="18">
        <f t="shared" si="93"/>
        <v>5.1906666755676234</v>
      </c>
      <c r="E77" s="18">
        <f t="shared" si="94"/>
        <v>5.1090000466666661</v>
      </c>
      <c r="F77" s="18">
        <f t="shared" si="95"/>
        <v>4.5676667699999998</v>
      </c>
      <c r="G77" s="18">
        <f t="shared" si="78"/>
        <v>4.9506665833333328</v>
      </c>
      <c r="H77" s="18">
        <f t="shared" si="79"/>
        <v>4.8566667233333334</v>
      </c>
      <c r="I77" s="18">
        <f t="shared" si="80"/>
        <v>4.8403333033333338</v>
      </c>
      <c r="J77" s="18">
        <f t="shared" si="81"/>
        <v>4.7116665866666665</v>
      </c>
      <c r="K77" s="35">
        <f>ROUND(AVERAGE(B77:J77),4)</f>
        <v>4.9138999999999999</v>
      </c>
      <c r="L77" t="str">
        <f t="shared" si="77"/>
        <v xml:space="preserve">&amp; 4,9139 </v>
      </c>
      <c r="Q77" t="s">
        <v>2</v>
      </c>
      <c r="R77">
        <v>5.3590002059936497</v>
      </c>
      <c r="S77">
        <v>4.8860001564025799</v>
      </c>
      <c r="T77">
        <v>4.4530000686645499</v>
      </c>
      <c r="U77">
        <f t="shared" si="82"/>
        <v>4.8993334770202601</v>
      </c>
      <c r="W77" t="s">
        <v>2</v>
      </c>
      <c r="X77">
        <v>5.5190000534057599</v>
      </c>
      <c r="Y77">
        <v>5.21000003814697</v>
      </c>
      <c r="Z77">
        <v>4.5679998397827104</v>
      </c>
      <c r="AA77">
        <f t="shared" si="83"/>
        <v>5.0989999771118137</v>
      </c>
      <c r="AC77" t="s">
        <v>2</v>
      </c>
      <c r="AD77">
        <v>5.4050002098083496</v>
      </c>
      <c r="AE77">
        <v>5.4869999885559002</v>
      </c>
      <c r="AF77">
        <v>4.6799998283386204</v>
      </c>
      <c r="AG77">
        <f t="shared" si="84"/>
        <v>5.1906666755676234</v>
      </c>
      <c r="AI77" s="20" t="s">
        <v>2</v>
      </c>
      <c r="AJ77" s="20">
        <v>5.5840001099999999</v>
      </c>
      <c r="AK77" s="20">
        <v>5.1799998299999999</v>
      </c>
      <c r="AL77" s="20">
        <v>4.5630002000000003</v>
      </c>
      <c r="AM77" s="18">
        <f t="shared" si="85"/>
        <v>5.1090000466666661</v>
      </c>
      <c r="AN77" s="18"/>
      <c r="AO77" s="20" t="s">
        <v>2</v>
      </c>
      <c r="AP77" s="20">
        <v>5.1220002200000003</v>
      </c>
      <c r="AQ77" s="20">
        <v>4.81500006</v>
      </c>
      <c r="AR77" s="20">
        <v>3.7660000299999998</v>
      </c>
      <c r="AS77" s="18">
        <f t="shared" si="49"/>
        <v>4.5676667699999998</v>
      </c>
      <c r="AT77" s="18"/>
      <c r="AU77" s="20" t="s">
        <v>2</v>
      </c>
      <c r="AV77" s="20">
        <v>5.0089998199999997</v>
      </c>
      <c r="AW77" s="20">
        <v>5.1919999099999998</v>
      </c>
      <c r="AX77" s="20">
        <v>4.6510000199999997</v>
      </c>
      <c r="AY77" s="18">
        <f t="shared" si="76"/>
        <v>4.9506665833333328</v>
      </c>
      <c r="AZ77" s="18"/>
      <c r="BA77" s="20" t="s">
        <v>2</v>
      </c>
      <c r="BB77" s="20">
        <v>5.08300018</v>
      </c>
      <c r="BC77" s="20">
        <v>4.7769999500000004</v>
      </c>
      <c r="BD77" s="20">
        <v>4.7100000399999997</v>
      </c>
      <c r="BE77" s="18">
        <f t="shared" si="46"/>
        <v>4.8566667233333334</v>
      </c>
      <c r="BF77" s="18"/>
      <c r="BG77" s="20" t="s">
        <v>2</v>
      </c>
      <c r="BH77" s="20">
        <v>5.0989999800000003</v>
      </c>
      <c r="BI77" s="20">
        <v>4.8309998500000004</v>
      </c>
      <c r="BJ77" s="20">
        <v>4.5910000799999997</v>
      </c>
      <c r="BK77" s="18">
        <f t="shared" si="47"/>
        <v>4.8403333033333338</v>
      </c>
      <c r="BM77" s="20" t="s">
        <v>2</v>
      </c>
      <c r="BN77" s="20">
        <v>4.7449998899999999</v>
      </c>
      <c r="BO77" s="20">
        <v>4.9869999900000002</v>
      </c>
      <c r="BP77" s="20">
        <v>4.4029998800000003</v>
      </c>
      <c r="BQ77" s="18">
        <f t="shared" si="70"/>
        <v>4.7116665866666665</v>
      </c>
      <c r="BR77" s="18"/>
      <c r="BS77" s="18"/>
    </row>
    <row r="78" spans="1:71" ht="16" x14ac:dyDescent="0.2">
      <c r="A78" t="s">
        <v>1</v>
      </c>
      <c r="B78" s="18">
        <f t="shared" si="91"/>
        <v>0.48855088154474835</v>
      </c>
      <c r="C78" s="18">
        <f t="shared" si="92"/>
        <v>0.48701385656992535</v>
      </c>
      <c r="D78" s="18">
        <f t="shared" si="93"/>
        <v>0.49199964602788232</v>
      </c>
      <c r="E78" s="18">
        <f t="shared" si="94"/>
        <v>0.49100997000000007</v>
      </c>
      <c r="F78" s="18">
        <f t="shared" si="95"/>
        <v>0.45057493333333332</v>
      </c>
      <c r="G78" s="18">
        <f t="shared" si="78"/>
        <v>0.4915845966666666</v>
      </c>
      <c r="H78" s="18">
        <f t="shared" si="79"/>
        <v>0.49306444666666671</v>
      </c>
      <c r="I78" s="18">
        <f t="shared" si="80"/>
        <v>0.4937444133333333</v>
      </c>
      <c r="J78" s="18">
        <f t="shared" si="81"/>
        <v>0.49057944666666664</v>
      </c>
      <c r="K78" s="35">
        <f>ROUND(AVERAGE(B78:J78),4)</f>
        <v>0.48649999999999999</v>
      </c>
      <c r="L78" t="str">
        <f t="shared" si="77"/>
        <v xml:space="preserve">&amp; 0,4865 </v>
      </c>
      <c r="Q78" t="s">
        <v>1</v>
      </c>
      <c r="R78">
        <v>0.75686514377593905</v>
      </c>
      <c r="S78">
        <v>0.28488224744796697</v>
      </c>
      <c r="T78">
        <v>0.42390525341033902</v>
      </c>
      <c r="U78">
        <f t="shared" si="82"/>
        <v>0.48855088154474835</v>
      </c>
      <c r="W78" t="s">
        <v>1</v>
      </c>
      <c r="X78">
        <v>0.76049011945724398</v>
      </c>
      <c r="Y78">
        <v>0.27781975269317599</v>
      </c>
      <c r="Z78">
        <v>0.42273169755935602</v>
      </c>
      <c r="AA78">
        <f t="shared" si="83"/>
        <v>0.48701385656992535</v>
      </c>
      <c r="AC78" t="s">
        <v>1</v>
      </c>
      <c r="AD78">
        <v>0.75839483737945501</v>
      </c>
      <c r="AE78">
        <v>0.29026895761489802</v>
      </c>
      <c r="AF78">
        <v>0.42733514308929399</v>
      </c>
      <c r="AG78">
        <f t="shared" si="84"/>
        <v>0.49199964602788232</v>
      </c>
      <c r="AI78" s="20" t="s">
        <v>1</v>
      </c>
      <c r="AJ78" s="20">
        <v>0.75978195999999998</v>
      </c>
      <c r="AK78" s="20">
        <v>0.29162937</v>
      </c>
      <c r="AL78" s="20">
        <v>0.42161858000000002</v>
      </c>
      <c r="AM78" s="18">
        <f t="shared" si="85"/>
        <v>0.49100997000000007</v>
      </c>
      <c r="AN78" s="18"/>
      <c r="AO78" s="20" t="s">
        <v>1</v>
      </c>
      <c r="AP78" s="20">
        <v>0.40457295999999998</v>
      </c>
      <c r="AQ78" s="20">
        <v>0.63684463999999996</v>
      </c>
      <c r="AR78" s="20">
        <v>0.31030720000000001</v>
      </c>
      <c r="AS78" s="18">
        <f t="shared" si="49"/>
        <v>0.45057493333333332</v>
      </c>
      <c r="AT78" s="18"/>
      <c r="AU78" s="20" t="s">
        <v>1</v>
      </c>
      <c r="AV78" s="20">
        <v>0.75974761999999996</v>
      </c>
      <c r="AW78" s="20">
        <v>0.29195976000000001</v>
      </c>
      <c r="AX78" s="20">
        <v>0.42304640999999998</v>
      </c>
      <c r="AY78" s="18">
        <f t="shared" si="76"/>
        <v>0.4915845966666666</v>
      </c>
      <c r="AZ78" s="18"/>
      <c r="BA78" s="20" t="s">
        <v>1</v>
      </c>
      <c r="BB78" s="20">
        <v>0.75823224</v>
      </c>
      <c r="BC78" s="20">
        <v>0.29198182</v>
      </c>
      <c r="BD78" s="20">
        <v>0.42897928000000002</v>
      </c>
      <c r="BE78" s="18">
        <f t="shared" si="46"/>
        <v>0.49306444666666671</v>
      </c>
      <c r="BF78" s="18"/>
      <c r="BG78" s="20" t="s">
        <v>1</v>
      </c>
      <c r="BH78" s="20">
        <v>0.75975870999999995</v>
      </c>
      <c r="BI78" s="20">
        <v>0.29651839000000002</v>
      </c>
      <c r="BJ78" s="20">
        <v>0.42495613999999998</v>
      </c>
      <c r="BK78" s="18">
        <f t="shared" si="47"/>
        <v>0.4937444133333333</v>
      </c>
      <c r="BM78" s="20" t="s">
        <v>1</v>
      </c>
      <c r="BN78" s="20">
        <v>0.75935900000000001</v>
      </c>
      <c r="BO78" s="20">
        <v>0.29274159999999999</v>
      </c>
      <c r="BP78" s="20">
        <v>0.41963773999999998</v>
      </c>
      <c r="BQ78" s="18">
        <f t="shared" si="70"/>
        <v>0.49057944666666664</v>
      </c>
      <c r="BR78" s="18"/>
      <c r="BS78" s="18"/>
    </row>
    <row r="79" spans="1:71" ht="16" x14ac:dyDescent="0.2">
      <c r="A79" t="s">
        <v>0</v>
      </c>
      <c r="B79" s="18">
        <f t="shared" si="91"/>
        <v>16.474</v>
      </c>
      <c r="C79" s="18">
        <f t="shared" si="92"/>
        <v>16.697000000000003</v>
      </c>
      <c r="D79" s="18">
        <f t="shared" si="93"/>
        <v>15.930999999999999</v>
      </c>
      <c r="E79" s="18">
        <f>AM79</f>
        <v>24.926666666666666</v>
      </c>
      <c r="F79" s="18">
        <f>AS79</f>
        <v>30.225666666666669</v>
      </c>
      <c r="G79" s="18">
        <f t="shared" si="78"/>
        <v>24.099333333333334</v>
      </c>
      <c r="H79" s="18">
        <f t="shared" si="79"/>
        <v>52.71</v>
      </c>
      <c r="I79" s="18">
        <f t="shared" si="80"/>
        <v>27.023</v>
      </c>
      <c r="J79" s="18">
        <f t="shared" si="81"/>
        <v>26.915000000000003</v>
      </c>
      <c r="K79" s="35">
        <f>ROUND(AVERAGE(B79:J79),4)</f>
        <v>26.1113</v>
      </c>
      <c r="L79" t="str">
        <f t="shared" si="77"/>
        <v xml:space="preserve">&amp; 26,1113 </v>
      </c>
      <c r="Q79" t="s">
        <v>0</v>
      </c>
      <c r="R79">
        <v>20.233000000000001</v>
      </c>
      <c r="S79">
        <v>15.212</v>
      </c>
      <c r="T79">
        <v>13.977</v>
      </c>
      <c r="U79">
        <f t="shared" si="82"/>
        <v>16.474</v>
      </c>
      <c r="W79" t="s">
        <v>0</v>
      </c>
      <c r="X79">
        <v>15.98</v>
      </c>
      <c r="Y79">
        <v>18.667000000000002</v>
      </c>
      <c r="Z79">
        <v>15.444000000000001</v>
      </c>
      <c r="AA79">
        <f t="shared" si="83"/>
        <v>16.697000000000003</v>
      </c>
      <c r="AC79" t="s">
        <v>0</v>
      </c>
      <c r="AD79">
        <v>19.390999999999998</v>
      </c>
      <c r="AE79">
        <v>15.141999999999999</v>
      </c>
      <c r="AF79">
        <v>13.26</v>
      </c>
      <c r="AG79">
        <f t="shared" si="84"/>
        <v>15.930999999999999</v>
      </c>
      <c r="AI79" s="20" t="s">
        <v>0</v>
      </c>
      <c r="AJ79" s="20">
        <v>26.744</v>
      </c>
      <c r="AK79" s="20">
        <v>23.513999999999999</v>
      </c>
      <c r="AL79" s="20">
        <v>24.521999999999998</v>
      </c>
      <c r="AM79" s="18">
        <f t="shared" si="85"/>
        <v>24.926666666666666</v>
      </c>
      <c r="AN79" s="18"/>
      <c r="AO79" s="20" t="s">
        <v>0</v>
      </c>
      <c r="AP79" s="20">
        <v>30.1</v>
      </c>
      <c r="AQ79" s="20">
        <v>22.870999999999999</v>
      </c>
      <c r="AR79" s="20">
        <v>37.706000000000003</v>
      </c>
      <c r="AS79" s="18">
        <f t="shared" si="49"/>
        <v>30.225666666666669</v>
      </c>
      <c r="AT79" s="18"/>
      <c r="AU79" s="20" t="s">
        <v>0</v>
      </c>
      <c r="AV79" s="20">
        <v>25.866</v>
      </c>
      <c r="AW79" s="20">
        <v>23.271000000000001</v>
      </c>
      <c r="AX79" s="20">
        <v>23.161000000000001</v>
      </c>
      <c r="AY79" s="18">
        <f t="shared" si="76"/>
        <v>24.099333333333334</v>
      </c>
      <c r="AZ79" s="18"/>
      <c r="BA79" s="20" t="s">
        <v>0</v>
      </c>
      <c r="BB79" s="20">
        <v>59.279000000000003</v>
      </c>
      <c r="BC79" s="20">
        <v>54.667000000000002</v>
      </c>
      <c r="BD79" s="20">
        <v>44.183999999999997</v>
      </c>
      <c r="BE79" s="18">
        <f t="shared" si="46"/>
        <v>52.71</v>
      </c>
      <c r="BF79" s="18"/>
      <c r="BG79" s="20" t="s">
        <v>0</v>
      </c>
      <c r="BH79" s="20">
        <v>29.747</v>
      </c>
      <c r="BI79" s="20">
        <v>21.815999999999999</v>
      </c>
      <c r="BJ79" s="20">
        <v>29.506</v>
      </c>
      <c r="BK79" s="18">
        <f t="shared" si="47"/>
        <v>27.023</v>
      </c>
      <c r="BM79" s="20" t="s">
        <v>0</v>
      </c>
      <c r="BN79" s="20">
        <v>30.484000000000002</v>
      </c>
      <c r="BO79" s="20">
        <v>25.638999999999999</v>
      </c>
      <c r="BP79" s="20">
        <v>24.622</v>
      </c>
      <c r="BQ79" s="18">
        <f t="shared" si="70"/>
        <v>26.915000000000003</v>
      </c>
      <c r="BR79" s="18"/>
      <c r="BS79" s="18"/>
    </row>
    <row r="80" spans="1:71" ht="16" x14ac:dyDescent="0.2">
      <c r="A80" s="21" t="s">
        <v>6</v>
      </c>
      <c r="B80" s="89" t="s">
        <v>8</v>
      </c>
      <c r="C80" s="89"/>
      <c r="D80" s="89"/>
      <c r="E80" s="89"/>
      <c r="F80" s="89"/>
      <c r="G80" s="89"/>
      <c r="H80" s="89"/>
      <c r="I80" s="89"/>
      <c r="J80" s="89"/>
      <c r="K80" s="1"/>
      <c r="Q80" t="s">
        <v>6</v>
      </c>
      <c r="R80" s="86" t="s">
        <v>8</v>
      </c>
      <c r="S80" s="86"/>
      <c r="T80" s="86"/>
      <c r="U80" s="86"/>
      <c r="W80" t="s">
        <v>6</v>
      </c>
      <c r="X80" s="86" t="s">
        <v>8</v>
      </c>
      <c r="Y80" s="86"/>
      <c r="Z80" s="86"/>
      <c r="AA80" s="86"/>
      <c r="AC80" t="s">
        <v>6</v>
      </c>
      <c r="AD80" s="86" t="s">
        <v>8</v>
      </c>
      <c r="AE80" s="86"/>
      <c r="AF80" s="86"/>
      <c r="AG80" s="86"/>
      <c r="AI80" s="20" t="s">
        <v>6</v>
      </c>
      <c r="AJ80" s="86" t="s">
        <v>8</v>
      </c>
      <c r="AK80" s="86"/>
      <c r="AL80" s="86"/>
      <c r="AM80" s="86"/>
      <c r="AN80" s="18"/>
      <c r="AO80" s="20" t="s">
        <v>6</v>
      </c>
      <c r="AP80" s="86" t="s">
        <v>8</v>
      </c>
      <c r="AQ80" s="86"/>
      <c r="AR80" s="86"/>
      <c r="AS80" s="86"/>
      <c r="AT80" s="18"/>
      <c r="AU80" s="20" t="s">
        <v>6</v>
      </c>
      <c r="AV80" s="86" t="s">
        <v>8</v>
      </c>
      <c r="AW80" s="86"/>
      <c r="AX80" s="86"/>
      <c r="AY80" s="86"/>
      <c r="AZ80" s="18"/>
      <c r="BA80" s="20" t="s">
        <v>6</v>
      </c>
      <c r="BB80" s="86" t="s">
        <v>8</v>
      </c>
      <c r="BC80" s="86"/>
      <c r="BD80" s="86"/>
      <c r="BE80" s="86"/>
      <c r="BF80" s="18"/>
      <c r="BG80" s="20" t="s">
        <v>6</v>
      </c>
      <c r="BH80" s="86" t="s">
        <v>8</v>
      </c>
      <c r="BI80" s="86"/>
      <c r="BJ80" s="86"/>
      <c r="BK80" s="86"/>
      <c r="BM80" s="20" t="s">
        <v>6</v>
      </c>
      <c r="BN80" s="86" t="s">
        <v>8</v>
      </c>
      <c r="BO80" s="86"/>
      <c r="BP80" s="86"/>
      <c r="BQ80" s="86"/>
      <c r="BR80" s="18"/>
      <c r="BS80" s="18"/>
    </row>
    <row r="81" spans="1:71" ht="16" x14ac:dyDescent="0.2">
      <c r="A81" t="s">
        <v>4</v>
      </c>
      <c r="B81" s="18">
        <f>+U81</f>
        <v>2.3209999999999997</v>
      </c>
      <c r="C81" s="18">
        <f>AA81</f>
        <v>2.3919999999999999</v>
      </c>
      <c r="D81" s="18">
        <f>AG81</f>
        <v>2.5176666666666665</v>
      </c>
      <c r="E81" s="18">
        <f>AM81</f>
        <v>2.4096666666666668</v>
      </c>
      <c r="F81" s="18">
        <f>AS81</f>
        <v>1.2063333333333333</v>
      </c>
      <c r="G81" s="18">
        <f t="shared" si="78"/>
        <v>2.2453333333333334</v>
      </c>
      <c r="H81" s="18">
        <f t="shared" si="79"/>
        <v>2.4856666666666665</v>
      </c>
      <c r="I81" s="18">
        <f t="shared" si="80"/>
        <v>2.4436666666666667</v>
      </c>
      <c r="J81" s="18">
        <f t="shared" si="81"/>
        <v>2.4666666666666668</v>
      </c>
      <c r="K81" s="35">
        <f>ROUND(AVERAGE(B81:J81),4)</f>
        <v>2.2764000000000002</v>
      </c>
      <c r="L81" t="str">
        <f t="shared" si="77"/>
        <v xml:space="preserve">&amp; 2,2764 </v>
      </c>
      <c r="M81">
        <f>ROUND(K81/ARIMA!I81,4)</f>
        <v>0.1671</v>
      </c>
      <c r="N81" s="26">
        <f>ROUND(((K85-ARIMA!I85)/ARIMA!I85)*100,4)</f>
        <v>15.116400000000001</v>
      </c>
      <c r="O81" s="1"/>
      <c r="Q81" t="s">
        <v>4</v>
      </c>
      <c r="R81">
        <v>1.5289999999999999</v>
      </c>
      <c r="S81">
        <v>1.7909999999999999</v>
      </c>
      <c r="T81">
        <v>3.6429999999999998</v>
      </c>
      <c r="U81">
        <f t="shared" si="82"/>
        <v>2.3209999999999997</v>
      </c>
      <c r="W81" t="s">
        <v>4</v>
      </c>
      <c r="X81" s="18">
        <v>1.627</v>
      </c>
      <c r="Y81" s="18">
        <v>1.8240000000000001</v>
      </c>
      <c r="Z81" s="18">
        <v>3.7250000000000001</v>
      </c>
      <c r="AA81" s="18">
        <f t="shared" si="83"/>
        <v>2.3919999999999999</v>
      </c>
      <c r="AC81" t="s">
        <v>4</v>
      </c>
      <c r="AD81" s="18">
        <v>1.9119999999999999</v>
      </c>
      <c r="AE81" s="18">
        <v>1.8759999999999999</v>
      </c>
      <c r="AF81" s="18">
        <v>3.7650000000000001</v>
      </c>
      <c r="AG81">
        <f t="shared" si="84"/>
        <v>2.5176666666666665</v>
      </c>
      <c r="AI81" s="20" t="s">
        <v>4</v>
      </c>
      <c r="AJ81" s="20">
        <v>1.8120000000000001</v>
      </c>
      <c r="AK81" s="20">
        <v>1.8460000000000001</v>
      </c>
      <c r="AL81" s="20">
        <v>3.5710000000000002</v>
      </c>
      <c r="AM81" s="18">
        <f t="shared" si="85"/>
        <v>2.4096666666666668</v>
      </c>
      <c r="AN81" s="18"/>
      <c r="AO81" s="20" t="s">
        <v>4</v>
      </c>
      <c r="AP81" s="20">
        <v>2.1059999999999999</v>
      </c>
      <c r="AQ81" s="20">
        <v>0.90900000000000003</v>
      </c>
      <c r="AR81" s="20">
        <v>0.60399999999999998</v>
      </c>
      <c r="AS81" s="18">
        <f t="shared" si="49"/>
        <v>1.2063333333333333</v>
      </c>
      <c r="AT81" s="18"/>
      <c r="AU81" s="20" t="s">
        <v>4</v>
      </c>
      <c r="AV81" s="20">
        <v>1.4650000000000001</v>
      </c>
      <c r="AW81" s="20">
        <v>1.857</v>
      </c>
      <c r="AX81" s="20">
        <v>3.4140000000000001</v>
      </c>
      <c r="AY81" s="18">
        <f t="shared" si="76"/>
        <v>2.2453333333333334</v>
      </c>
      <c r="AZ81" s="18"/>
      <c r="BA81" s="20" t="s">
        <v>4</v>
      </c>
      <c r="BB81" s="20">
        <v>2.0430000000000001</v>
      </c>
      <c r="BC81" s="20">
        <v>1.7869999999999999</v>
      </c>
      <c r="BD81" s="20">
        <v>3.6269999999999998</v>
      </c>
      <c r="BE81" s="18">
        <f t="shared" si="46"/>
        <v>2.4856666666666665</v>
      </c>
      <c r="BF81" s="18"/>
      <c r="BG81" s="20" t="s">
        <v>4</v>
      </c>
      <c r="BH81" s="20">
        <v>1.8180000000000001</v>
      </c>
      <c r="BI81" s="20">
        <v>1.827</v>
      </c>
      <c r="BJ81" s="20">
        <v>3.6859999999999999</v>
      </c>
      <c r="BK81" s="18">
        <f t="shared" si="47"/>
        <v>2.4436666666666667</v>
      </c>
      <c r="BM81" s="20" t="s">
        <v>4</v>
      </c>
      <c r="BN81" s="20">
        <v>1.742</v>
      </c>
      <c r="BO81" s="20">
        <v>1.84</v>
      </c>
      <c r="BP81" s="20">
        <v>3.8180000000000001</v>
      </c>
      <c r="BQ81" s="18">
        <f t="shared" si="70"/>
        <v>2.4666666666666668</v>
      </c>
      <c r="BR81" s="18"/>
      <c r="BS81" s="18"/>
    </row>
    <row r="82" spans="1:71" ht="16" x14ac:dyDescent="0.2">
      <c r="A82" t="s">
        <v>3</v>
      </c>
      <c r="B82" s="18">
        <f t="shared" ref="B82:B85" si="96">+U82</f>
        <v>1.8559999863306633</v>
      </c>
      <c r="C82" s="18">
        <f t="shared" ref="C82:C85" si="97">AA82</f>
        <v>1.9206666549046798</v>
      </c>
      <c r="D82" s="18">
        <f t="shared" ref="D82:D85" si="98">AG82</f>
        <v>2.0243333578109701</v>
      </c>
      <c r="E82" s="18">
        <f t="shared" ref="E82:E84" si="99">AM82</f>
        <v>1.9179999866666666</v>
      </c>
      <c r="F82" s="18">
        <f t="shared" ref="F82:F84" si="100">AS82</f>
        <v>0.63833331666666671</v>
      </c>
      <c r="G82" s="18">
        <f t="shared" si="78"/>
        <v>1.7733333533333333</v>
      </c>
      <c r="H82" s="18">
        <f t="shared" si="79"/>
        <v>1.9916666366666667</v>
      </c>
      <c r="I82" s="18">
        <f t="shared" si="80"/>
        <v>1.9546666533333334</v>
      </c>
      <c r="J82" s="18">
        <f t="shared" si="81"/>
        <v>1.9873333366666668</v>
      </c>
      <c r="K82" s="35">
        <f>ROUND(AVERAGE(B82:J82),4)</f>
        <v>1.7848999999999999</v>
      </c>
      <c r="L82" t="str">
        <f t="shared" si="77"/>
        <v xml:space="preserve">&amp; 1,7849 </v>
      </c>
      <c r="Q82" t="s">
        <v>3</v>
      </c>
      <c r="R82">
        <v>1.0570000410079901</v>
      </c>
      <c r="S82">
        <v>1.2309999465942301</v>
      </c>
      <c r="T82">
        <v>3.2799999713897701</v>
      </c>
      <c r="U82">
        <f t="shared" si="82"/>
        <v>1.8559999863306633</v>
      </c>
      <c r="W82" t="s">
        <v>3</v>
      </c>
      <c r="X82">
        <v>1.13300001621246</v>
      </c>
      <c r="Y82">
        <v>1.25999999046325</v>
      </c>
      <c r="Z82">
        <v>3.3689999580383301</v>
      </c>
      <c r="AA82">
        <f t="shared" si="83"/>
        <v>1.9206666549046798</v>
      </c>
      <c r="AC82" t="s">
        <v>3</v>
      </c>
      <c r="AD82">
        <v>1.36699998378753</v>
      </c>
      <c r="AE82">
        <v>1.2929999828338601</v>
      </c>
      <c r="AF82">
        <v>3.4130001068115199</v>
      </c>
      <c r="AG82">
        <f t="shared" si="84"/>
        <v>2.0243333578109701</v>
      </c>
      <c r="AI82" s="20" t="s">
        <v>3</v>
      </c>
      <c r="AJ82" s="20">
        <v>1.2849999700000001</v>
      </c>
      <c r="AK82" s="20">
        <v>1.27199996</v>
      </c>
      <c r="AL82" s="20">
        <v>3.1970000299999999</v>
      </c>
      <c r="AM82" s="18">
        <f t="shared" si="85"/>
        <v>1.9179999866666666</v>
      </c>
      <c r="AN82" s="18"/>
      <c r="AO82" s="20" t="s">
        <v>3</v>
      </c>
      <c r="AP82" s="20">
        <v>1.3539999700000001</v>
      </c>
      <c r="AQ82" s="20">
        <v>0.34299998999999998</v>
      </c>
      <c r="AR82" s="20">
        <v>0.21799999</v>
      </c>
      <c r="AS82" s="18">
        <f t="shared" si="49"/>
        <v>0.63833331666666671</v>
      </c>
      <c r="AT82" s="18"/>
      <c r="AU82" s="20" t="s">
        <v>3</v>
      </c>
      <c r="AV82" s="20">
        <v>1.00300002</v>
      </c>
      <c r="AW82" s="20">
        <v>1.27499998</v>
      </c>
      <c r="AX82" s="20">
        <v>3.0420000599999999</v>
      </c>
      <c r="AY82" s="18">
        <f t="shared" si="76"/>
        <v>1.7733333533333333</v>
      </c>
      <c r="AZ82" s="18"/>
      <c r="BA82" s="20" t="s">
        <v>3</v>
      </c>
      <c r="BB82" s="20">
        <v>1.4839999699999999</v>
      </c>
      <c r="BC82" s="20">
        <v>1.2300000200000001</v>
      </c>
      <c r="BD82" s="20">
        <v>3.2609999200000002</v>
      </c>
      <c r="BE82" s="18">
        <f t="shared" si="46"/>
        <v>1.9916666366666667</v>
      </c>
      <c r="BF82" s="18"/>
      <c r="BG82" s="20" t="s">
        <v>3</v>
      </c>
      <c r="BH82" s="20">
        <v>1.29299998</v>
      </c>
      <c r="BI82" s="20">
        <v>1.2549999999999999</v>
      </c>
      <c r="BJ82" s="20">
        <v>3.31599998</v>
      </c>
      <c r="BK82" s="18">
        <f t="shared" si="47"/>
        <v>1.9546666533333334</v>
      </c>
      <c r="BM82" s="20" t="s">
        <v>3</v>
      </c>
      <c r="BN82" s="20">
        <v>1.2289999700000001</v>
      </c>
      <c r="BO82" s="20">
        <v>1.2660000300000001</v>
      </c>
      <c r="BP82" s="20">
        <v>3.46700001</v>
      </c>
      <c r="BQ82" s="18">
        <f t="shared" si="70"/>
        <v>1.9873333366666668</v>
      </c>
      <c r="BR82" s="18"/>
      <c r="BS82" s="18"/>
    </row>
    <row r="83" spans="1:71" ht="16" x14ac:dyDescent="0.2">
      <c r="A83" t="s">
        <v>2</v>
      </c>
      <c r="B83" s="18">
        <f t="shared" si="96"/>
        <v>3.3123333454132031</v>
      </c>
      <c r="C83" s="18">
        <f t="shared" si="97"/>
        <v>3.4253333409627231</v>
      </c>
      <c r="D83" s="18">
        <f t="shared" si="98"/>
        <v>3.6143332322438497</v>
      </c>
      <c r="E83" s="18">
        <f t="shared" si="99"/>
        <v>3.4286667500000001</v>
      </c>
      <c r="F83" s="18">
        <f t="shared" si="100"/>
        <v>1.2139999533333332</v>
      </c>
      <c r="G83" s="18">
        <f t="shared" si="78"/>
        <v>3.1733332833333336</v>
      </c>
      <c r="H83" s="18">
        <f t="shared" si="79"/>
        <v>3.5576666200000004</v>
      </c>
      <c r="I83" s="18">
        <f t="shared" si="80"/>
        <v>3.4920000266666662</v>
      </c>
      <c r="J83" s="18">
        <f t="shared" si="81"/>
        <v>3.5450000766666663</v>
      </c>
      <c r="K83" s="35">
        <f>ROUND(AVERAGE(B83:J83),4)</f>
        <v>3.1959</v>
      </c>
      <c r="L83" t="str">
        <f t="shared" si="77"/>
        <v xml:space="preserve">&amp; 3,1959 </v>
      </c>
      <c r="Q83" t="s">
        <v>2</v>
      </c>
      <c r="R83">
        <v>1.94700002670288</v>
      </c>
      <c r="S83">
        <v>2.3180000782012899</v>
      </c>
      <c r="T83">
        <v>5.6719999313354403</v>
      </c>
      <c r="U83">
        <f t="shared" si="82"/>
        <v>3.3123333454132031</v>
      </c>
      <c r="W83" t="s">
        <v>2</v>
      </c>
      <c r="X83">
        <v>2.0869998931884699</v>
      </c>
      <c r="Y83">
        <v>2.36700010299682</v>
      </c>
      <c r="Z83">
        <v>5.82200002670288</v>
      </c>
      <c r="AA83">
        <f t="shared" si="83"/>
        <v>3.4253333409627231</v>
      </c>
      <c r="AC83" t="s">
        <v>2</v>
      </c>
      <c r="AD83">
        <v>2.5099999904632502</v>
      </c>
      <c r="AE83">
        <v>2.4349999427795401</v>
      </c>
      <c r="AF83">
        <v>5.8979997634887598</v>
      </c>
      <c r="AG83">
        <f t="shared" si="84"/>
        <v>3.6143332322438497</v>
      </c>
      <c r="AI83" s="20" t="s">
        <v>2</v>
      </c>
      <c r="AJ83" s="20">
        <v>2.3619999900000002</v>
      </c>
      <c r="AK83" s="20">
        <v>2.3940000499999998</v>
      </c>
      <c r="AL83" s="20">
        <v>5.5300002099999999</v>
      </c>
      <c r="AM83" s="18">
        <f t="shared" si="85"/>
        <v>3.4286667500000001</v>
      </c>
      <c r="AN83" s="18"/>
      <c r="AO83" s="20" t="s">
        <v>2</v>
      </c>
      <c r="AP83" s="20">
        <v>2.5739998800000001</v>
      </c>
      <c r="AQ83" s="20">
        <v>0.66399996999999999</v>
      </c>
      <c r="AR83" s="20">
        <v>0.40400001000000002</v>
      </c>
      <c r="AS83" s="18">
        <f t="shared" si="49"/>
        <v>1.2139999533333332</v>
      </c>
      <c r="AT83" s="18"/>
      <c r="AU83" s="20" t="s">
        <v>2</v>
      </c>
      <c r="AV83" s="20">
        <v>1.85000002</v>
      </c>
      <c r="AW83" s="20">
        <v>2.4040000400000001</v>
      </c>
      <c r="AX83" s="20">
        <v>5.2659997900000004</v>
      </c>
      <c r="AY83" s="18">
        <f t="shared" si="76"/>
        <v>3.1733332833333336</v>
      </c>
      <c r="AZ83" s="18"/>
      <c r="BA83" s="20" t="s">
        <v>2</v>
      </c>
      <c r="BB83" s="20">
        <v>2.7190001000000001</v>
      </c>
      <c r="BC83" s="20">
        <v>2.3139998899999998</v>
      </c>
      <c r="BD83" s="20">
        <v>5.6399998699999996</v>
      </c>
      <c r="BE83" s="18">
        <f t="shared" si="46"/>
        <v>3.5576666200000004</v>
      </c>
      <c r="BF83" s="18"/>
      <c r="BG83" s="20" t="s">
        <v>2</v>
      </c>
      <c r="BH83" s="20">
        <v>2.3759999299999999</v>
      </c>
      <c r="BI83" s="20">
        <v>2.36599994</v>
      </c>
      <c r="BJ83" s="20">
        <v>5.7340002099999996</v>
      </c>
      <c r="BK83" s="18">
        <f t="shared" si="47"/>
        <v>3.4920000266666662</v>
      </c>
      <c r="BM83" s="20" t="s">
        <v>2</v>
      </c>
      <c r="BN83" s="20">
        <v>2.2599999899999998</v>
      </c>
      <c r="BO83" s="20">
        <v>2.38400006</v>
      </c>
      <c r="BP83" s="20">
        <v>5.9910001800000003</v>
      </c>
      <c r="BQ83" s="18">
        <f t="shared" si="70"/>
        <v>3.5450000766666663</v>
      </c>
      <c r="BR83" s="18"/>
      <c r="BS83" s="18"/>
    </row>
    <row r="84" spans="1:71" ht="16" x14ac:dyDescent="0.2">
      <c r="A84" t="s">
        <v>1</v>
      </c>
      <c r="B84" s="18">
        <f t="shared" si="96"/>
        <v>0.79756093025207464</v>
      </c>
      <c r="C84" s="18">
        <f t="shared" si="97"/>
        <v>0.79522206385930361</v>
      </c>
      <c r="D84" s="18">
        <f t="shared" si="98"/>
        <v>0.79438690344492568</v>
      </c>
      <c r="E84" s="18">
        <f t="shared" si="99"/>
        <v>0.79569884333333329</v>
      </c>
      <c r="F84" s="18">
        <f t="shared" si="100"/>
        <v>0.84078590000000009</v>
      </c>
      <c r="G84" s="18">
        <f t="shared" si="78"/>
        <v>0.79898196333333316</v>
      </c>
      <c r="H84" s="18">
        <f t="shared" si="79"/>
        <v>0.79636301666666665</v>
      </c>
      <c r="I84" s="18">
        <f t="shared" si="80"/>
        <v>0.79782692333333338</v>
      </c>
      <c r="J84" s="18">
        <f t="shared" si="81"/>
        <v>0.79710735666666654</v>
      </c>
      <c r="K84" s="35">
        <f>ROUND(AVERAGE(B84:J84),4)</f>
        <v>0.80149999999999999</v>
      </c>
      <c r="L84" t="str">
        <f t="shared" si="77"/>
        <v xml:space="preserve">&amp; 0,8015 </v>
      </c>
      <c r="Q84" t="s">
        <v>1</v>
      </c>
      <c r="R84">
        <v>0.86203819513320901</v>
      </c>
      <c r="S84">
        <v>0.86710745096206598</v>
      </c>
      <c r="T84">
        <v>0.66353714466094904</v>
      </c>
      <c r="U84">
        <f t="shared" si="82"/>
        <v>0.79756093025207464</v>
      </c>
      <c r="W84" t="s">
        <v>1</v>
      </c>
      <c r="X84">
        <v>0.86126947402954102</v>
      </c>
      <c r="Y84">
        <v>0.86664348840713501</v>
      </c>
      <c r="Z84">
        <v>0.65775322914123502</v>
      </c>
      <c r="AA84">
        <f t="shared" si="83"/>
        <v>0.79522206385930361</v>
      </c>
      <c r="AC84" t="s">
        <v>1</v>
      </c>
      <c r="AD84">
        <v>0.85709547996520996</v>
      </c>
      <c r="AE84">
        <v>0.86168372631072998</v>
      </c>
      <c r="AF84">
        <v>0.664381504058837</v>
      </c>
      <c r="AG84">
        <f t="shared" si="84"/>
        <v>0.79438690344492568</v>
      </c>
      <c r="AI84" s="20" t="s">
        <v>1</v>
      </c>
      <c r="AJ84" s="20">
        <v>0.85963493999999996</v>
      </c>
      <c r="AK84" s="20">
        <v>0.86541586999999998</v>
      </c>
      <c r="AL84" s="20">
        <v>0.66204571999999995</v>
      </c>
      <c r="AM84" s="18">
        <f t="shared" si="85"/>
        <v>0.79569884333333329</v>
      </c>
      <c r="AN84" s="18"/>
      <c r="AO84" s="20" t="s">
        <v>1</v>
      </c>
      <c r="AP84" s="20">
        <v>0.82289922000000004</v>
      </c>
      <c r="AQ84" s="20">
        <v>0.93373656000000005</v>
      </c>
      <c r="AR84" s="20">
        <v>0.76572191999999994</v>
      </c>
      <c r="AS84" s="18">
        <f t="shared" si="49"/>
        <v>0.84078590000000009</v>
      </c>
      <c r="AT84" s="18"/>
      <c r="AU84" s="20" t="s">
        <v>1</v>
      </c>
      <c r="AV84" s="20">
        <v>0.86078005999999996</v>
      </c>
      <c r="AW84" s="20">
        <v>0.86982857999999996</v>
      </c>
      <c r="AX84" s="20">
        <v>0.66633724999999999</v>
      </c>
      <c r="AY84" s="18">
        <f t="shared" si="76"/>
        <v>0.79898196333333316</v>
      </c>
      <c r="AZ84" s="18"/>
      <c r="BA84" s="20" t="s">
        <v>1</v>
      </c>
      <c r="BB84" s="20">
        <v>0.85434197999999995</v>
      </c>
      <c r="BC84" s="20">
        <v>0.86794192000000003</v>
      </c>
      <c r="BD84" s="20">
        <v>0.66680514999999996</v>
      </c>
      <c r="BE84" s="18">
        <f t="shared" si="46"/>
        <v>0.79636301666666665</v>
      </c>
      <c r="BF84" s="18"/>
      <c r="BG84" s="20" t="s">
        <v>1</v>
      </c>
      <c r="BH84" s="20">
        <v>0.85445570999999998</v>
      </c>
      <c r="BI84" s="20">
        <v>0.86380970000000001</v>
      </c>
      <c r="BJ84" s="20">
        <v>0.67521536000000004</v>
      </c>
      <c r="BK84" s="18">
        <f t="shared" si="47"/>
        <v>0.79782692333333338</v>
      </c>
      <c r="BM84" s="20" t="s">
        <v>1</v>
      </c>
      <c r="BN84" s="20">
        <v>0.85673158999999999</v>
      </c>
      <c r="BO84" s="20">
        <v>0.86864805</v>
      </c>
      <c r="BP84" s="20">
        <v>0.66594242999999997</v>
      </c>
      <c r="BQ84" s="18">
        <f t="shared" si="70"/>
        <v>0.79710735666666654</v>
      </c>
      <c r="BR84" s="18"/>
      <c r="BS84" s="18"/>
    </row>
    <row r="85" spans="1:71" ht="16" x14ac:dyDescent="0.2">
      <c r="A85" t="s">
        <v>0</v>
      </c>
      <c r="B85" s="18">
        <f t="shared" si="96"/>
        <v>16.309666666666669</v>
      </c>
      <c r="C85" s="18">
        <f t="shared" si="97"/>
        <v>16.672666666666668</v>
      </c>
      <c r="D85" s="18">
        <f t="shared" si="98"/>
        <v>16.275666666666666</v>
      </c>
      <c r="E85" s="18">
        <f>AM85</f>
        <v>31.167666666666666</v>
      </c>
      <c r="F85" s="18">
        <f>AS85</f>
        <v>31.926666666666666</v>
      </c>
      <c r="G85" s="18">
        <f t="shared" si="78"/>
        <v>24.09566666666667</v>
      </c>
      <c r="H85" s="18">
        <f t="shared" si="79"/>
        <v>52.275000000000006</v>
      </c>
      <c r="I85" s="18">
        <f t="shared" si="80"/>
        <v>31.616333333333333</v>
      </c>
      <c r="J85" s="18">
        <f t="shared" si="81"/>
        <v>30.934000000000001</v>
      </c>
      <c r="K85" s="35">
        <f>ROUND(AVERAGE(B85:J85),4)</f>
        <v>27.9193</v>
      </c>
      <c r="L85" t="str">
        <f t="shared" si="77"/>
        <v xml:space="preserve">&amp; 27,9193 </v>
      </c>
      <c r="Q85" t="s">
        <v>0</v>
      </c>
      <c r="R85">
        <v>21.385999999999999</v>
      </c>
      <c r="S85">
        <v>14.204000000000001</v>
      </c>
      <c r="T85">
        <v>13.339</v>
      </c>
      <c r="U85">
        <f t="shared" si="82"/>
        <v>16.309666666666669</v>
      </c>
      <c r="W85" t="s">
        <v>0</v>
      </c>
      <c r="X85">
        <v>19.495000000000001</v>
      </c>
      <c r="Y85">
        <v>15.824999999999999</v>
      </c>
      <c r="Z85">
        <v>14.698</v>
      </c>
      <c r="AA85">
        <f t="shared" si="83"/>
        <v>16.672666666666668</v>
      </c>
      <c r="AC85" t="s">
        <v>0</v>
      </c>
      <c r="AD85">
        <v>19.521000000000001</v>
      </c>
      <c r="AE85">
        <v>15.797000000000001</v>
      </c>
      <c r="AF85">
        <v>13.509</v>
      </c>
      <c r="AG85">
        <f t="shared" si="84"/>
        <v>16.275666666666666</v>
      </c>
      <c r="AI85" s="20" t="s">
        <v>0</v>
      </c>
      <c r="AJ85" s="20">
        <v>45.929000000000002</v>
      </c>
      <c r="AK85" s="20">
        <v>23.010999999999999</v>
      </c>
      <c r="AL85" s="20">
        <v>24.562999999999999</v>
      </c>
      <c r="AM85" s="18">
        <f t="shared" si="85"/>
        <v>31.167666666666666</v>
      </c>
      <c r="AN85" s="18"/>
      <c r="AO85" s="20" t="s">
        <v>0</v>
      </c>
      <c r="AP85" s="20">
        <v>31.786999999999999</v>
      </c>
      <c r="AQ85" s="20">
        <v>33.463000000000001</v>
      </c>
      <c r="AR85" s="20">
        <v>30.53</v>
      </c>
      <c r="AS85" s="18">
        <f t="shared" si="49"/>
        <v>31.926666666666666</v>
      </c>
      <c r="AT85" s="18"/>
      <c r="AU85" s="20" t="s">
        <v>0</v>
      </c>
      <c r="AV85" s="20">
        <v>30.074000000000002</v>
      </c>
      <c r="AW85" s="20">
        <v>21.905999999999999</v>
      </c>
      <c r="AX85" s="20">
        <v>20.306999999999999</v>
      </c>
      <c r="AY85" s="18">
        <f t="shared" si="76"/>
        <v>24.09566666666667</v>
      </c>
      <c r="AZ85" s="18"/>
      <c r="BA85" s="20" t="s">
        <v>0</v>
      </c>
      <c r="BB85" s="20">
        <v>59.734999999999999</v>
      </c>
      <c r="BC85" s="20">
        <v>48.463000000000001</v>
      </c>
      <c r="BD85" s="20">
        <v>48.627000000000002</v>
      </c>
      <c r="BE85" s="18">
        <f t="shared" si="46"/>
        <v>52.275000000000006</v>
      </c>
      <c r="BF85" s="18"/>
      <c r="BG85" s="20" t="s">
        <v>0</v>
      </c>
      <c r="BH85" s="20">
        <v>47.345999999999997</v>
      </c>
      <c r="BI85" s="20">
        <v>28.023</v>
      </c>
      <c r="BJ85" s="20">
        <v>19.48</v>
      </c>
      <c r="BK85" s="18">
        <f t="shared" si="47"/>
        <v>31.616333333333333</v>
      </c>
      <c r="BM85" s="20" t="s">
        <v>0</v>
      </c>
      <c r="BN85" s="20">
        <v>45.804000000000002</v>
      </c>
      <c r="BO85" s="20">
        <v>25.849</v>
      </c>
      <c r="BP85" s="20">
        <v>21.149000000000001</v>
      </c>
      <c r="BQ85" s="18">
        <f t="shared" si="70"/>
        <v>30.934000000000001</v>
      </c>
      <c r="BR85" s="18"/>
      <c r="BS85" s="18"/>
    </row>
    <row r="86" spans="1:71" ht="16" x14ac:dyDescent="0.2">
      <c r="A86" s="21" t="s">
        <v>6</v>
      </c>
      <c r="B86" s="89" t="s">
        <v>7</v>
      </c>
      <c r="C86" s="89"/>
      <c r="D86" s="89"/>
      <c r="E86" s="89"/>
      <c r="F86" s="89"/>
      <c r="G86" s="89"/>
      <c r="H86" s="89"/>
      <c r="I86" s="89"/>
      <c r="J86" s="89"/>
      <c r="K86" s="1"/>
      <c r="Q86" t="s">
        <v>6</v>
      </c>
      <c r="R86" s="87" t="s">
        <v>7</v>
      </c>
      <c r="S86" s="87"/>
      <c r="T86" s="87"/>
      <c r="U86" s="87"/>
      <c r="W86" t="s">
        <v>6</v>
      </c>
      <c r="X86" s="87" t="s">
        <v>7</v>
      </c>
      <c r="Y86" s="87"/>
      <c r="Z86" s="87"/>
      <c r="AA86" s="87"/>
      <c r="AC86" t="s">
        <v>6</v>
      </c>
      <c r="AD86" s="87" t="s">
        <v>7</v>
      </c>
      <c r="AE86" s="87"/>
      <c r="AF86" s="87"/>
      <c r="AG86" s="87"/>
      <c r="AI86" s="20" t="s">
        <v>6</v>
      </c>
      <c r="AJ86" s="87" t="s">
        <v>7</v>
      </c>
      <c r="AK86" s="87"/>
      <c r="AL86" s="87"/>
      <c r="AM86" s="87"/>
      <c r="AN86" s="18"/>
      <c r="AO86" s="20" t="s">
        <v>6</v>
      </c>
      <c r="AP86" s="87" t="s">
        <v>7</v>
      </c>
      <c r="AQ86" s="87"/>
      <c r="AR86" s="87"/>
      <c r="AS86" s="87"/>
      <c r="AT86" s="18"/>
      <c r="AU86" s="20" t="s">
        <v>6</v>
      </c>
      <c r="AV86" s="87" t="s">
        <v>7</v>
      </c>
      <c r="AW86" s="87"/>
      <c r="AX86" s="87"/>
      <c r="AY86" s="87"/>
      <c r="AZ86" s="18"/>
      <c r="BA86" s="20" t="s">
        <v>6</v>
      </c>
      <c r="BB86" s="87" t="s">
        <v>7</v>
      </c>
      <c r="BC86" s="87"/>
      <c r="BD86" s="87"/>
      <c r="BE86" s="87"/>
      <c r="BF86" s="18"/>
      <c r="BG86" s="20" t="s">
        <v>6</v>
      </c>
      <c r="BH86" s="87" t="s">
        <v>7</v>
      </c>
      <c r="BI86" s="87"/>
      <c r="BJ86" s="87"/>
      <c r="BK86" s="87"/>
      <c r="BM86" s="20" t="s">
        <v>6</v>
      </c>
      <c r="BN86" s="87" t="s">
        <v>7</v>
      </c>
      <c r="BO86" s="87"/>
      <c r="BP86" s="87"/>
      <c r="BQ86" s="87"/>
      <c r="BR86" s="18"/>
      <c r="BS86" s="18"/>
    </row>
    <row r="87" spans="1:71" ht="16" x14ac:dyDescent="0.2">
      <c r="A87" t="s">
        <v>4</v>
      </c>
      <c r="B87" s="18">
        <f>+U87</f>
        <v>0.86499999999999988</v>
      </c>
      <c r="C87" s="18">
        <f>AA87</f>
        <v>0.67766666666666664</v>
      </c>
      <c r="D87" s="18">
        <f>AG87</f>
        <v>0.57399999999999995</v>
      </c>
      <c r="E87" s="18">
        <f>AM87</f>
        <v>0.60666666666666658</v>
      </c>
      <c r="F87" s="18">
        <f>AS87</f>
        <v>1.3583333333333334</v>
      </c>
      <c r="G87" s="18">
        <f t="shared" si="78"/>
        <v>0.6243333333333333</v>
      </c>
      <c r="H87" s="18">
        <f t="shared" si="79"/>
        <v>0.66699999999999993</v>
      </c>
      <c r="I87" s="18">
        <f t="shared" si="80"/>
        <v>0.66966666666666663</v>
      </c>
      <c r="J87" s="18">
        <f t="shared" si="81"/>
        <v>0.61233333333333329</v>
      </c>
      <c r="K87" s="35">
        <f>ROUND(AVERAGE(B87:J87),4)</f>
        <v>0.73939999999999995</v>
      </c>
      <c r="L87" t="str">
        <f t="shared" si="77"/>
        <v xml:space="preserve">&amp; 0,7394 </v>
      </c>
      <c r="M87">
        <f>ROUND(K87/ARIMA!I87,4)</f>
        <v>0.66649999999999998</v>
      </c>
      <c r="N87" s="26">
        <f>ROUND(((K91-ARIMA!I91)/ARIMA!I91)*100,4)</f>
        <v>24.739799999999999</v>
      </c>
      <c r="O87" s="1"/>
      <c r="Q87" t="s">
        <v>4</v>
      </c>
      <c r="R87">
        <v>1.39</v>
      </c>
      <c r="S87">
        <v>0.95199999999999996</v>
      </c>
      <c r="T87">
        <v>0.253</v>
      </c>
      <c r="U87">
        <f t="shared" si="82"/>
        <v>0.86499999999999988</v>
      </c>
      <c r="W87" t="s">
        <v>4</v>
      </c>
      <c r="X87" s="18">
        <v>1.39</v>
      </c>
      <c r="Y87" s="18">
        <v>0.372</v>
      </c>
      <c r="Z87" s="18">
        <v>0.27100000000000002</v>
      </c>
      <c r="AA87" s="18">
        <f t="shared" si="83"/>
        <v>0.67766666666666664</v>
      </c>
      <c r="AC87" t="s">
        <v>4</v>
      </c>
      <c r="AD87" s="18">
        <v>1.39</v>
      </c>
      <c r="AE87" s="18">
        <v>0.14899999999999999</v>
      </c>
      <c r="AF87" s="18">
        <v>0.183</v>
      </c>
      <c r="AG87">
        <f t="shared" si="84"/>
        <v>0.57399999999999995</v>
      </c>
      <c r="AI87" s="20" t="s">
        <v>4</v>
      </c>
      <c r="AJ87" s="20">
        <v>1.389</v>
      </c>
      <c r="AK87" s="20">
        <v>0.188</v>
      </c>
      <c r="AL87" s="20">
        <v>0.24299999999999999</v>
      </c>
      <c r="AM87" s="18">
        <f t="shared" si="85"/>
        <v>0.60666666666666658</v>
      </c>
      <c r="AN87" s="18"/>
      <c r="AO87" s="20" t="s">
        <v>4</v>
      </c>
      <c r="AP87" s="20">
        <v>1.5569999999999999</v>
      </c>
      <c r="AQ87" s="20">
        <v>0.38500000000000001</v>
      </c>
      <c r="AR87" s="20">
        <v>2.133</v>
      </c>
      <c r="AS87" s="18">
        <f t="shared" si="49"/>
        <v>1.3583333333333334</v>
      </c>
      <c r="AT87" s="18"/>
      <c r="AU87" s="20" t="s">
        <v>4</v>
      </c>
      <c r="AV87" s="20">
        <v>1.39</v>
      </c>
      <c r="AW87" s="20">
        <v>0.36399999999999999</v>
      </c>
      <c r="AX87" s="20">
        <v>0.11899999999999999</v>
      </c>
      <c r="AY87" s="18">
        <f t="shared" si="76"/>
        <v>0.6243333333333333</v>
      </c>
      <c r="AZ87" s="18"/>
      <c r="BA87" s="20" t="s">
        <v>4</v>
      </c>
      <c r="BB87" s="20">
        <v>1.39</v>
      </c>
      <c r="BC87" s="20">
        <v>0.38100000000000001</v>
      </c>
      <c r="BD87" s="20">
        <v>0.23</v>
      </c>
      <c r="BE87" s="18">
        <f t="shared" si="46"/>
        <v>0.66699999999999993</v>
      </c>
      <c r="BF87" s="18"/>
      <c r="BG87" s="20" t="s">
        <v>4</v>
      </c>
      <c r="BH87" s="20">
        <v>1.39</v>
      </c>
      <c r="BI87" s="20">
        <v>0.35899999999999999</v>
      </c>
      <c r="BJ87" s="20">
        <v>0.26</v>
      </c>
      <c r="BK87" s="18">
        <f t="shared" si="47"/>
        <v>0.66966666666666663</v>
      </c>
      <c r="BM87" s="20" t="s">
        <v>4</v>
      </c>
      <c r="BN87" s="20">
        <v>1.391</v>
      </c>
      <c r="BO87" s="20">
        <v>0.224</v>
      </c>
      <c r="BP87" s="20">
        <v>0.222</v>
      </c>
      <c r="BQ87" s="18">
        <f t="shared" si="70"/>
        <v>0.61233333333333329</v>
      </c>
      <c r="BR87" s="18"/>
      <c r="BS87" s="18"/>
    </row>
    <row r="88" spans="1:71" ht="16" x14ac:dyDescent="0.2">
      <c r="A88" t="s">
        <v>3</v>
      </c>
      <c r="B88" s="18">
        <f t="shared" ref="B88:B91" si="101">+U88</f>
        <v>0.85366667807102037</v>
      </c>
      <c r="C88" s="18">
        <f t="shared" ref="C88:C91" si="102">AA88</f>
        <v>0.66666665673255665</v>
      </c>
      <c r="D88" s="18">
        <f t="shared" ref="D88:D91" si="103">AG88</f>
        <v>0.56333333253860229</v>
      </c>
      <c r="E88" s="18">
        <f t="shared" ref="E88:E90" si="104">AM88</f>
        <v>0.59566668333333328</v>
      </c>
      <c r="F88" s="18">
        <f t="shared" ref="F88:F90" si="105">AS88</f>
        <v>1.2223333033333335</v>
      </c>
      <c r="G88" s="18">
        <f t="shared" si="78"/>
        <v>0.61333332333333335</v>
      </c>
      <c r="H88" s="18">
        <f t="shared" si="79"/>
        <v>0.65600002333333329</v>
      </c>
      <c r="I88" s="18">
        <f t="shared" si="80"/>
        <v>0.65900001333333336</v>
      </c>
      <c r="J88" s="18">
        <f t="shared" si="81"/>
        <v>0.60133332333333323</v>
      </c>
      <c r="K88" s="35">
        <f>ROUND(AVERAGE(B88:J88),4)</f>
        <v>0.71460000000000001</v>
      </c>
      <c r="L88" t="str">
        <f t="shared" si="77"/>
        <v xml:space="preserve">&amp; 0,7146 </v>
      </c>
      <c r="Q88" t="s">
        <v>3</v>
      </c>
      <c r="R88">
        <v>1.36600005626678</v>
      </c>
      <c r="S88">
        <v>0.94599997997283902</v>
      </c>
      <c r="T88">
        <v>0.24899999797344199</v>
      </c>
      <c r="U88">
        <f t="shared" si="82"/>
        <v>0.85366667807102037</v>
      </c>
      <c r="W88" t="s">
        <v>3</v>
      </c>
      <c r="X88">
        <v>1.36699998378753</v>
      </c>
      <c r="Y88">
        <v>0.365999996662139</v>
      </c>
      <c r="Z88">
        <v>0.26699998974800099</v>
      </c>
      <c r="AA88">
        <f t="shared" si="83"/>
        <v>0.66666665673255665</v>
      </c>
      <c r="AC88" t="s">
        <v>3</v>
      </c>
      <c r="AD88">
        <v>1.36699998378753</v>
      </c>
      <c r="AE88">
        <v>0.14300000667571999</v>
      </c>
      <c r="AF88">
        <v>0.18000000715255701</v>
      </c>
      <c r="AG88">
        <f t="shared" si="84"/>
        <v>0.56333333253860229</v>
      </c>
      <c r="AI88" s="20" t="s">
        <v>3</v>
      </c>
      <c r="AJ88" s="20">
        <v>1.36600006</v>
      </c>
      <c r="AK88" s="20">
        <v>0.182</v>
      </c>
      <c r="AL88" s="20">
        <v>0.23899999</v>
      </c>
      <c r="AM88" s="18">
        <f t="shared" si="85"/>
        <v>0.59566668333333328</v>
      </c>
      <c r="AN88" s="18"/>
      <c r="AO88" s="20" t="s">
        <v>3</v>
      </c>
      <c r="AP88" s="20">
        <v>1.5349999700000001</v>
      </c>
      <c r="AQ88" s="20">
        <v>0.37799999000000001</v>
      </c>
      <c r="AR88" s="20">
        <v>1.7539999500000001</v>
      </c>
      <c r="AS88" s="18">
        <f t="shared" si="49"/>
        <v>1.2223333033333335</v>
      </c>
      <c r="AT88" s="18"/>
      <c r="AU88" s="20" t="s">
        <v>3</v>
      </c>
      <c r="AV88" s="20">
        <v>1.3669999799999999</v>
      </c>
      <c r="AW88" s="20">
        <v>0.35699998999999999</v>
      </c>
      <c r="AX88" s="20">
        <v>0.11600000000000001</v>
      </c>
      <c r="AY88" s="18">
        <f t="shared" si="76"/>
        <v>0.61333332333333335</v>
      </c>
      <c r="AZ88" s="18"/>
      <c r="BA88" s="20" t="s">
        <v>3</v>
      </c>
      <c r="BB88" s="20">
        <v>1.36600006</v>
      </c>
      <c r="BC88" s="20">
        <v>0.37400000999999999</v>
      </c>
      <c r="BD88" s="20">
        <v>0.22800000000000001</v>
      </c>
      <c r="BE88" s="18">
        <f t="shared" si="46"/>
        <v>0.65600002333333329</v>
      </c>
      <c r="BF88" s="18"/>
      <c r="BG88" s="20" t="s">
        <v>3</v>
      </c>
      <c r="BH88" s="20">
        <v>1.36600006</v>
      </c>
      <c r="BI88" s="20">
        <v>0.35299998999999999</v>
      </c>
      <c r="BJ88" s="20">
        <v>0.25799999000000001</v>
      </c>
      <c r="BK88" s="18">
        <f t="shared" si="47"/>
        <v>0.65900001333333336</v>
      </c>
      <c r="BM88" s="20" t="s">
        <v>3</v>
      </c>
      <c r="BN88" s="20">
        <v>1.3669999799999999</v>
      </c>
      <c r="BO88" s="20">
        <v>0.21699999</v>
      </c>
      <c r="BP88" s="20">
        <v>0.22</v>
      </c>
      <c r="BQ88" s="18">
        <f t="shared" si="70"/>
        <v>0.60133332333333323</v>
      </c>
      <c r="BR88" s="18"/>
      <c r="BS88" s="18"/>
    </row>
    <row r="89" spans="1:71" ht="16" x14ac:dyDescent="0.2">
      <c r="A89" t="s">
        <v>2</v>
      </c>
      <c r="B89" s="18">
        <f t="shared" si="101"/>
        <v>2.8536666234334298</v>
      </c>
      <c r="C89" s="18">
        <f t="shared" si="102"/>
        <v>2.2330000400543186</v>
      </c>
      <c r="D89" s="18">
        <f t="shared" si="103"/>
        <v>1.8933333555857317</v>
      </c>
      <c r="E89" s="18">
        <f t="shared" si="104"/>
        <v>1.9986666466666669</v>
      </c>
      <c r="F89" s="18">
        <f t="shared" si="105"/>
        <v>4.5546666399999998</v>
      </c>
      <c r="G89" s="18">
        <f t="shared" si="78"/>
        <v>2.0580000700000003</v>
      </c>
      <c r="H89" s="18">
        <f t="shared" si="79"/>
        <v>2.1986665933333334</v>
      </c>
      <c r="I89" s="18">
        <f t="shared" si="80"/>
        <v>2.2083332733333334</v>
      </c>
      <c r="J89" s="18">
        <f t="shared" si="81"/>
        <v>2.0180000233333337</v>
      </c>
      <c r="K89" s="35">
        <f>ROUND(AVERAGE(B89:J89),4)</f>
        <v>2.4462999999999999</v>
      </c>
      <c r="L89" t="str">
        <f t="shared" si="77"/>
        <v xml:space="preserve">&amp; 2,4463 </v>
      </c>
      <c r="Q89" t="s">
        <v>2</v>
      </c>
      <c r="R89">
        <v>4.6139998435974103</v>
      </c>
      <c r="S89">
        <v>3.1310000419616699</v>
      </c>
      <c r="T89">
        <v>0.81599998474121005</v>
      </c>
      <c r="U89">
        <f t="shared" si="82"/>
        <v>2.8536666234334298</v>
      </c>
      <c r="W89" t="s">
        <v>2</v>
      </c>
      <c r="X89">
        <v>4.61700010299682</v>
      </c>
      <c r="Y89">
        <v>1.20899999141693</v>
      </c>
      <c r="Z89">
        <v>0.87300002574920599</v>
      </c>
      <c r="AA89">
        <f t="shared" si="83"/>
        <v>2.2330000400543186</v>
      </c>
      <c r="AC89" t="s">
        <v>2</v>
      </c>
      <c r="AD89">
        <v>4.61700010299682</v>
      </c>
      <c r="AE89">
        <v>0.47299998998641901</v>
      </c>
      <c r="AF89">
        <v>0.58999997377395597</v>
      </c>
      <c r="AG89">
        <f t="shared" si="84"/>
        <v>1.8933333555857317</v>
      </c>
      <c r="AI89" s="20" t="s">
        <v>2</v>
      </c>
      <c r="AJ89" s="20">
        <v>4.61299992</v>
      </c>
      <c r="AK89" s="20">
        <v>0.60199999999999998</v>
      </c>
      <c r="AL89" s="20">
        <v>0.78100002000000002</v>
      </c>
      <c r="AM89" s="18">
        <f t="shared" si="85"/>
        <v>1.9986666466666669</v>
      </c>
      <c r="AN89" s="18"/>
      <c r="AO89" s="20" t="s">
        <v>2</v>
      </c>
      <c r="AP89" s="20">
        <v>5.1440000499999998</v>
      </c>
      <c r="AQ89" s="20">
        <v>1.24100006</v>
      </c>
      <c r="AR89" s="20">
        <v>7.2789998100000002</v>
      </c>
      <c r="AS89" s="18">
        <f t="shared" si="49"/>
        <v>4.5546666399999998</v>
      </c>
      <c r="AT89" s="18"/>
      <c r="AU89" s="20" t="s">
        <v>2</v>
      </c>
      <c r="AV89" s="20">
        <v>4.6160001800000003</v>
      </c>
      <c r="AW89" s="20">
        <v>1.1790000199999999</v>
      </c>
      <c r="AX89" s="20">
        <v>0.37900001</v>
      </c>
      <c r="AY89" s="18">
        <f t="shared" si="76"/>
        <v>2.0580000700000003</v>
      </c>
      <c r="AZ89" s="18"/>
      <c r="BA89" s="20" t="s">
        <v>2</v>
      </c>
      <c r="BB89" s="20">
        <v>4.6149997699999998</v>
      </c>
      <c r="BC89" s="20">
        <v>1.2369999899999999</v>
      </c>
      <c r="BD89" s="20">
        <v>0.74400001999999998</v>
      </c>
      <c r="BE89" s="18">
        <f t="shared" si="46"/>
        <v>2.1986665933333334</v>
      </c>
      <c r="BF89" s="18"/>
      <c r="BG89" s="20" t="s">
        <v>2</v>
      </c>
      <c r="BH89" s="20">
        <v>4.6149997699999998</v>
      </c>
      <c r="BI89" s="20">
        <v>1.1670000599999999</v>
      </c>
      <c r="BJ89" s="20">
        <v>0.84299999000000003</v>
      </c>
      <c r="BK89" s="18">
        <f t="shared" si="47"/>
        <v>2.2083332733333334</v>
      </c>
      <c r="BM89" s="20" t="s">
        <v>2</v>
      </c>
      <c r="BN89" s="20">
        <v>4.6170001000000003</v>
      </c>
      <c r="BO89" s="20">
        <v>0.71799999000000003</v>
      </c>
      <c r="BP89" s="20">
        <v>0.71899997999999998</v>
      </c>
      <c r="BQ89" s="18">
        <f t="shared" si="70"/>
        <v>2.0180000233333337</v>
      </c>
      <c r="BR89" s="18"/>
      <c r="BS89" s="18"/>
    </row>
    <row r="90" spans="1:71" ht="16" x14ac:dyDescent="0.2">
      <c r="A90" t="s">
        <v>1</v>
      </c>
      <c r="B90" s="18">
        <f t="shared" si="101"/>
        <v>0.9563185175259904</v>
      </c>
      <c r="C90" s="18">
        <f t="shared" si="102"/>
        <v>0.94671066602071063</v>
      </c>
      <c r="D90" s="18">
        <f t="shared" si="103"/>
        <v>0.85302376747131303</v>
      </c>
      <c r="E90" s="18">
        <f t="shared" si="104"/>
        <v>0.95160458333333331</v>
      </c>
      <c r="F90" s="18">
        <f t="shared" si="105"/>
        <v>0.83870273666666673</v>
      </c>
      <c r="G90" s="18">
        <f t="shared" si="78"/>
        <v>0.95520905666666656</v>
      </c>
      <c r="H90" s="18">
        <f t="shared" si="79"/>
        <v>0.95007480999999994</v>
      </c>
      <c r="I90" s="18">
        <f t="shared" si="80"/>
        <v>0.95323642333333336</v>
      </c>
      <c r="J90" s="18">
        <f t="shared" si="81"/>
        <v>0.95528979999999997</v>
      </c>
      <c r="K90" s="35">
        <f>ROUND(AVERAGE(B90:J90),4)</f>
        <v>0.92889999999999995</v>
      </c>
      <c r="L90" t="str">
        <f t="shared" si="77"/>
        <v xml:space="preserve">&amp; 0,9289 </v>
      </c>
      <c r="Q90" t="s">
        <v>1</v>
      </c>
      <c r="R90">
        <v>0.96034711599349898</v>
      </c>
      <c r="S90">
        <v>0.94541484117507901</v>
      </c>
      <c r="T90">
        <v>0.96319359540939298</v>
      </c>
      <c r="U90">
        <f t="shared" si="82"/>
        <v>0.9563185175259904</v>
      </c>
      <c r="W90" t="s">
        <v>1</v>
      </c>
      <c r="X90">
        <v>0.93323105573654097</v>
      </c>
      <c r="Y90">
        <v>0.94533807039260798</v>
      </c>
      <c r="Z90">
        <v>0.96156287193298295</v>
      </c>
      <c r="AA90">
        <f t="shared" si="83"/>
        <v>0.94671066602071063</v>
      </c>
      <c r="AC90" t="s">
        <v>1</v>
      </c>
      <c r="AD90">
        <v>0.65221172571182195</v>
      </c>
      <c r="AE90">
        <v>0.94525587558746305</v>
      </c>
      <c r="AF90">
        <v>0.96160370111465399</v>
      </c>
      <c r="AG90">
        <f t="shared" si="84"/>
        <v>0.85302376747131303</v>
      </c>
      <c r="AI90" s="20" t="s">
        <v>1</v>
      </c>
      <c r="AJ90" s="20">
        <v>0.94810092000000001</v>
      </c>
      <c r="AK90" s="20">
        <v>0.94523882999999997</v>
      </c>
      <c r="AL90" s="20">
        <v>0.96147400000000005</v>
      </c>
      <c r="AM90" s="18">
        <f t="shared" si="85"/>
        <v>0.95160458333333331</v>
      </c>
      <c r="AN90" s="18"/>
      <c r="AO90" s="20" t="s">
        <v>1</v>
      </c>
      <c r="AP90" s="20">
        <v>0.91963267000000004</v>
      </c>
      <c r="AQ90" s="20">
        <v>0.97288810999999997</v>
      </c>
      <c r="AR90" s="20">
        <v>0.62358743000000005</v>
      </c>
      <c r="AS90" s="18">
        <f t="shared" si="49"/>
        <v>0.83870273666666673</v>
      </c>
      <c r="AT90" s="18"/>
      <c r="AU90" s="20" t="s">
        <v>1</v>
      </c>
      <c r="AV90" s="20">
        <v>0.95887476000000005</v>
      </c>
      <c r="AW90" s="20">
        <v>0.94510662999999995</v>
      </c>
      <c r="AX90" s="20">
        <v>0.96164578000000001</v>
      </c>
      <c r="AY90" s="18">
        <f t="shared" si="76"/>
        <v>0.95520905666666656</v>
      </c>
      <c r="AZ90" s="18"/>
      <c r="BA90" s="20" t="s">
        <v>1</v>
      </c>
      <c r="BB90" s="20">
        <v>0.94329512000000004</v>
      </c>
      <c r="BC90" s="20">
        <v>0.94525671</v>
      </c>
      <c r="BD90" s="20">
        <v>0.96167259999999999</v>
      </c>
      <c r="BE90" s="18">
        <f t="shared" si="46"/>
        <v>0.95007480999999994</v>
      </c>
      <c r="BF90" s="18"/>
      <c r="BG90" s="20" t="s">
        <v>1</v>
      </c>
      <c r="BH90" s="20">
        <v>0.95299279999999997</v>
      </c>
      <c r="BI90" s="20">
        <v>0.94511944000000003</v>
      </c>
      <c r="BJ90" s="20">
        <v>0.96159702999999996</v>
      </c>
      <c r="BK90" s="18">
        <f t="shared" si="47"/>
        <v>0.95323642333333336</v>
      </c>
      <c r="BM90" s="20" t="s">
        <v>1</v>
      </c>
      <c r="BN90" s="20">
        <v>0.95909058999999997</v>
      </c>
      <c r="BO90" s="20">
        <v>0.94528334999999997</v>
      </c>
      <c r="BP90" s="20">
        <v>0.96149545999999997</v>
      </c>
      <c r="BQ90" s="18">
        <f t="shared" ref="BQ90:BQ97" si="106">AVERAGE(BN90:BP90)</f>
        <v>0.95528979999999997</v>
      </c>
      <c r="BR90" s="18"/>
      <c r="BS90" s="18"/>
    </row>
    <row r="91" spans="1:71" ht="16" x14ac:dyDescent="0.2">
      <c r="A91" t="s">
        <v>0</v>
      </c>
      <c r="B91" s="18">
        <f t="shared" si="101"/>
        <v>20.52333333333333</v>
      </c>
      <c r="C91" s="18">
        <f t="shared" si="102"/>
        <v>19.419</v>
      </c>
      <c r="D91" s="18">
        <f t="shared" si="103"/>
        <v>16.012</v>
      </c>
      <c r="E91" s="18">
        <f>AM91</f>
        <v>27.162000000000003</v>
      </c>
      <c r="F91" s="18">
        <f>AS91</f>
        <v>23.587666666666667</v>
      </c>
      <c r="G91" s="18">
        <f t="shared" si="78"/>
        <v>29.719000000000005</v>
      </c>
      <c r="H91" s="18">
        <f t="shared" si="79"/>
        <v>67.589333333333329</v>
      </c>
      <c r="I91" s="18">
        <f t="shared" si="80"/>
        <v>28.756666666666664</v>
      </c>
      <c r="J91" s="18">
        <f t="shared" si="81"/>
        <v>29.750666666666664</v>
      </c>
      <c r="K91" s="35">
        <f>ROUND(AVERAGE(B91:J91),4)</f>
        <v>29.168900000000001</v>
      </c>
      <c r="L91" t="str">
        <f t="shared" si="77"/>
        <v xml:space="preserve">&amp; 29,1689 </v>
      </c>
      <c r="Q91" t="s">
        <v>0</v>
      </c>
      <c r="R91">
        <v>7.484</v>
      </c>
      <c r="S91">
        <v>29.843</v>
      </c>
      <c r="T91">
        <v>24.242999999999999</v>
      </c>
      <c r="U91">
        <f t="shared" si="82"/>
        <v>20.52333333333333</v>
      </c>
      <c r="W91" t="s">
        <v>0</v>
      </c>
      <c r="X91">
        <v>7.1360000000000001</v>
      </c>
      <c r="Y91">
        <v>26.283000000000001</v>
      </c>
      <c r="Z91">
        <v>24.838000000000001</v>
      </c>
      <c r="AA91">
        <f t="shared" si="83"/>
        <v>19.419</v>
      </c>
      <c r="AC91" t="s">
        <v>0</v>
      </c>
      <c r="AD91">
        <v>6.1059999999999999</v>
      </c>
      <c r="AE91">
        <v>21.856999999999999</v>
      </c>
      <c r="AF91">
        <v>20.073</v>
      </c>
      <c r="AG91">
        <f t="shared" si="84"/>
        <v>16.012</v>
      </c>
      <c r="AI91" s="20" t="s">
        <v>0</v>
      </c>
      <c r="AJ91" s="20">
        <v>8.2520000000000007</v>
      </c>
      <c r="AK91" s="20">
        <v>36.134</v>
      </c>
      <c r="AL91" s="20">
        <v>37.1</v>
      </c>
      <c r="AM91" s="18">
        <f t="shared" si="85"/>
        <v>27.162000000000003</v>
      </c>
      <c r="AN91" s="18"/>
      <c r="AO91" s="20" t="s">
        <v>0</v>
      </c>
      <c r="AP91" s="20">
        <v>7.101</v>
      </c>
      <c r="AQ91" s="20">
        <v>32.573999999999998</v>
      </c>
      <c r="AR91" s="20">
        <v>31.088000000000001</v>
      </c>
      <c r="AS91" s="18">
        <f t="shared" si="49"/>
        <v>23.587666666666667</v>
      </c>
      <c r="AT91" s="18"/>
      <c r="AU91" s="20" t="s">
        <v>0</v>
      </c>
      <c r="AV91" s="20">
        <v>10.657999999999999</v>
      </c>
      <c r="AW91" s="20">
        <v>38.155000000000001</v>
      </c>
      <c r="AX91" s="20">
        <v>40.344000000000001</v>
      </c>
      <c r="AY91" s="18">
        <f t="shared" si="76"/>
        <v>29.719000000000005</v>
      </c>
      <c r="AZ91" s="18"/>
      <c r="BA91" s="20" t="s">
        <v>0</v>
      </c>
      <c r="BB91" s="20">
        <v>10.515000000000001</v>
      </c>
      <c r="BC91" s="20">
        <v>106.089</v>
      </c>
      <c r="BD91" s="20">
        <v>86.164000000000001</v>
      </c>
      <c r="BE91" s="18">
        <f t="shared" si="46"/>
        <v>67.589333333333329</v>
      </c>
      <c r="BF91" s="18"/>
      <c r="BG91" s="20" t="s">
        <v>0</v>
      </c>
      <c r="BH91" s="20">
        <v>9.0990000000000002</v>
      </c>
      <c r="BI91" s="20">
        <v>36.841000000000001</v>
      </c>
      <c r="BJ91" s="20">
        <v>40.33</v>
      </c>
      <c r="BK91" s="18">
        <f t="shared" si="47"/>
        <v>28.756666666666664</v>
      </c>
      <c r="BM91" s="20" t="s">
        <v>0</v>
      </c>
      <c r="BN91" s="20">
        <v>9.0559999999999992</v>
      </c>
      <c r="BO91" s="20">
        <v>47.05</v>
      </c>
      <c r="BP91" s="20">
        <v>33.146000000000001</v>
      </c>
      <c r="BQ91" s="18">
        <f t="shared" si="106"/>
        <v>29.750666666666664</v>
      </c>
      <c r="BR91" s="18"/>
      <c r="BS91" s="18"/>
    </row>
    <row r="92" spans="1:71" ht="16" x14ac:dyDescent="0.2">
      <c r="A92" s="21" t="s">
        <v>6</v>
      </c>
      <c r="B92" s="89" t="s">
        <v>5</v>
      </c>
      <c r="C92" s="89"/>
      <c r="D92" s="89"/>
      <c r="E92" s="89"/>
      <c r="F92" s="89"/>
      <c r="G92" s="89"/>
      <c r="H92" s="89"/>
      <c r="I92" s="89"/>
      <c r="J92" s="89"/>
      <c r="K92" s="1"/>
      <c r="Q92" t="s">
        <v>6</v>
      </c>
      <c r="R92" s="86" t="s">
        <v>5</v>
      </c>
      <c r="S92" s="86"/>
      <c r="T92" s="86"/>
      <c r="U92" s="86"/>
      <c r="W92" t="s">
        <v>6</v>
      </c>
      <c r="X92" s="86" t="s">
        <v>5</v>
      </c>
      <c r="Y92" s="86"/>
      <c r="Z92" s="86"/>
      <c r="AA92" s="86"/>
      <c r="AC92" t="s">
        <v>6</v>
      </c>
      <c r="AD92" s="86" t="s">
        <v>5</v>
      </c>
      <c r="AE92" s="86"/>
      <c r="AF92" s="86"/>
      <c r="AG92" s="86"/>
      <c r="AI92" s="20" t="s">
        <v>6</v>
      </c>
      <c r="AJ92" s="86" t="s">
        <v>5</v>
      </c>
      <c r="AK92" s="86"/>
      <c r="AL92" s="86"/>
      <c r="AM92" s="86"/>
      <c r="AN92" s="18"/>
      <c r="AO92" s="20" t="s">
        <v>6</v>
      </c>
      <c r="AP92" s="86" t="s">
        <v>5</v>
      </c>
      <c r="AQ92" s="86"/>
      <c r="AR92" s="86"/>
      <c r="AS92" s="86"/>
      <c r="AT92" s="18"/>
      <c r="AU92" s="20" t="s">
        <v>6</v>
      </c>
      <c r="AV92" s="86" t="s">
        <v>5</v>
      </c>
      <c r="AW92" s="86"/>
      <c r="AX92" s="86"/>
      <c r="AY92" s="86"/>
      <c r="AZ92" s="18"/>
      <c r="BA92" s="20" t="s">
        <v>6</v>
      </c>
      <c r="BB92" s="86" t="s">
        <v>5</v>
      </c>
      <c r="BC92" s="86"/>
      <c r="BD92" s="86"/>
      <c r="BE92" s="86"/>
      <c r="BF92" s="18"/>
      <c r="BG92" s="20" t="s">
        <v>6</v>
      </c>
      <c r="BH92" s="86" t="s">
        <v>5</v>
      </c>
      <c r="BI92" s="86"/>
      <c r="BJ92" s="86"/>
      <c r="BK92" s="86"/>
      <c r="BM92" s="20" t="s">
        <v>6</v>
      </c>
      <c r="BN92" s="86" t="s">
        <v>5</v>
      </c>
      <c r="BO92" s="86"/>
      <c r="BP92" s="86"/>
      <c r="BQ92" s="86"/>
      <c r="BR92" s="18"/>
      <c r="BS92" s="18"/>
    </row>
    <row r="93" spans="1:71" ht="16" x14ac:dyDescent="0.2">
      <c r="A93" t="s">
        <v>4</v>
      </c>
      <c r="B93" s="18">
        <f>+U93</f>
        <v>0.104</v>
      </c>
      <c r="C93" s="18">
        <f>AA93</f>
        <v>0.123</v>
      </c>
      <c r="D93" s="18">
        <f>AG93</f>
        <v>0.106</v>
      </c>
      <c r="E93" s="18">
        <f>AM93</f>
        <v>0.13366666666666666</v>
      </c>
      <c r="F93" s="18">
        <f>AS93</f>
        <v>0.20366666666666666</v>
      </c>
      <c r="G93" s="18">
        <f t="shared" si="78"/>
        <v>7.5333333333333335E-2</v>
      </c>
      <c r="H93" s="18">
        <f t="shared" si="79"/>
        <v>0.125</v>
      </c>
      <c r="I93" s="18">
        <f t="shared" si="80"/>
        <v>8.8666666666666671E-2</v>
      </c>
      <c r="J93" s="18">
        <f t="shared" si="81"/>
        <v>0.10166666666666667</v>
      </c>
      <c r="K93" s="35">
        <f>ROUND(AVERAGE(B93:J93),4)</f>
        <v>0.1179</v>
      </c>
      <c r="L93" t="str">
        <f t="shared" si="77"/>
        <v xml:space="preserve">&amp; 0,1179 </v>
      </c>
      <c r="M93">
        <f>ROUND(K93/ARIMA!I93,4)</f>
        <v>4.0796000000000001</v>
      </c>
      <c r="N93" s="26">
        <f>ROUND(((K97-ARIMA!I97)/ARIMA!I97)*100,4)</f>
        <v>113.2568</v>
      </c>
      <c r="O93" s="1"/>
      <c r="Q93" t="s">
        <v>4</v>
      </c>
      <c r="R93">
        <v>0.12</v>
      </c>
      <c r="S93">
        <v>7.3999999999999996E-2</v>
      </c>
      <c r="T93">
        <v>0.11799999999999999</v>
      </c>
      <c r="U93">
        <f t="shared" si="82"/>
        <v>0.104</v>
      </c>
      <c r="W93" t="s">
        <v>4</v>
      </c>
      <c r="X93" s="18">
        <v>0.154</v>
      </c>
      <c r="Y93" s="18">
        <v>9.5000000000000001E-2</v>
      </c>
      <c r="Z93" s="18">
        <v>0.12</v>
      </c>
      <c r="AA93" s="18">
        <f t="shared" si="83"/>
        <v>0.123</v>
      </c>
      <c r="AC93" t="s">
        <v>4</v>
      </c>
      <c r="AD93" s="18">
        <v>0.124</v>
      </c>
      <c r="AE93" s="18">
        <v>0.09</v>
      </c>
      <c r="AF93" s="18">
        <v>0.104</v>
      </c>
      <c r="AG93">
        <f t="shared" si="84"/>
        <v>0.106</v>
      </c>
      <c r="AI93" s="20" t="s">
        <v>4</v>
      </c>
      <c r="AJ93" s="20">
        <v>0.183</v>
      </c>
      <c r="AK93" s="20">
        <v>0.10299999999999999</v>
      </c>
      <c r="AL93" s="20">
        <v>0.115</v>
      </c>
      <c r="AM93" s="18">
        <f t="shared" si="85"/>
        <v>0.13366666666666666</v>
      </c>
      <c r="AN93" s="18"/>
      <c r="AO93" s="20" t="s">
        <v>4</v>
      </c>
      <c r="AP93" s="20">
        <v>0.13900000000000001</v>
      </c>
      <c r="AQ93" s="20">
        <v>0.33600000000000002</v>
      </c>
      <c r="AR93" s="20">
        <v>0.13600000000000001</v>
      </c>
      <c r="AS93" s="18">
        <f t="shared" si="49"/>
        <v>0.20366666666666666</v>
      </c>
      <c r="AT93" s="18"/>
      <c r="AU93" s="20" t="s">
        <v>4</v>
      </c>
      <c r="AV93" s="20">
        <v>7.6999999999999999E-2</v>
      </c>
      <c r="AW93" s="20">
        <v>6.3E-2</v>
      </c>
      <c r="AX93" s="20">
        <v>8.5999999999999993E-2</v>
      </c>
      <c r="AY93" s="18">
        <f t="shared" si="76"/>
        <v>7.5333333333333335E-2</v>
      </c>
      <c r="AZ93" s="18"/>
      <c r="BA93" s="20" t="s">
        <v>4</v>
      </c>
      <c r="BB93" s="20">
        <v>0.16800000000000001</v>
      </c>
      <c r="BC93" s="20">
        <v>0.08</v>
      </c>
      <c r="BD93" s="20">
        <v>0.127</v>
      </c>
      <c r="BE93" s="18">
        <f t="shared" si="46"/>
        <v>0.125</v>
      </c>
      <c r="BF93" s="18"/>
      <c r="BG93" s="20" t="s">
        <v>4</v>
      </c>
      <c r="BH93" s="20">
        <v>0.14699999999999999</v>
      </c>
      <c r="BI93" s="20">
        <v>9.0999999999999998E-2</v>
      </c>
      <c r="BJ93" s="20">
        <v>2.8000000000000001E-2</v>
      </c>
      <c r="BK93" s="18">
        <f t="shared" si="47"/>
        <v>8.8666666666666671E-2</v>
      </c>
      <c r="BM93" s="20" t="s">
        <v>4</v>
      </c>
      <c r="BN93" s="20">
        <v>0.14899999999999999</v>
      </c>
      <c r="BO93" s="20">
        <v>9.0999999999999998E-2</v>
      </c>
      <c r="BP93" s="20">
        <v>6.5000000000000002E-2</v>
      </c>
      <c r="BQ93" s="18">
        <f t="shared" si="106"/>
        <v>0.10166666666666667</v>
      </c>
      <c r="BR93" s="18"/>
      <c r="BS93" s="18"/>
    </row>
    <row r="94" spans="1:71" ht="16" x14ac:dyDescent="0.2">
      <c r="A94" t="s">
        <v>3</v>
      </c>
      <c r="B94" s="18">
        <f t="shared" ref="B94:B97" si="107">+U94</f>
        <v>0.10000000149011573</v>
      </c>
      <c r="C94" s="18">
        <f t="shared" ref="C94:C97" si="108">AA94</f>
        <v>0.11866666873296054</v>
      </c>
      <c r="D94" s="18">
        <f t="shared" ref="D94:D97" si="109">AG94</f>
        <v>0.10200000305970486</v>
      </c>
      <c r="E94" s="18">
        <f t="shared" ref="E94:E96" si="110">AM94</f>
        <v>0.129</v>
      </c>
      <c r="F94" s="18">
        <f t="shared" ref="F94:F96" si="111">AS94</f>
        <v>0.19833333333333333</v>
      </c>
      <c r="G94" s="18">
        <f t="shared" si="78"/>
        <v>7.1333333333333346E-2</v>
      </c>
      <c r="H94" s="18">
        <f t="shared" si="79"/>
        <v>0.11966666666666666</v>
      </c>
      <c r="I94" s="18">
        <f t="shared" si="80"/>
        <v>8.433333333333333E-2</v>
      </c>
      <c r="J94" s="18">
        <f t="shared" si="81"/>
        <v>9.7666663333333334E-2</v>
      </c>
      <c r="K94" s="35">
        <f>ROUND(AVERAGE(B94:J94),4)</f>
        <v>0.1134</v>
      </c>
      <c r="L94" t="str">
        <f t="shared" si="77"/>
        <v xml:space="preserve">&amp; 0,1134 </v>
      </c>
      <c r="Q94" t="s">
        <v>3</v>
      </c>
      <c r="R94">
        <v>0.115000002086162</v>
      </c>
      <c r="S94">
        <v>7.0000000298023196E-2</v>
      </c>
      <c r="T94">
        <v>0.115000002086162</v>
      </c>
      <c r="U94">
        <f t="shared" si="82"/>
        <v>0.10000000149011573</v>
      </c>
      <c r="W94" t="s">
        <v>3</v>
      </c>
      <c r="X94">
        <v>0.149000003933906</v>
      </c>
      <c r="Y94">
        <v>9.0000003576278603E-2</v>
      </c>
      <c r="Z94">
        <v>0.116999998688697</v>
      </c>
      <c r="AA94">
        <f t="shared" si="83"/>
        <v>0.11866666873296054</v>
      </c>
      <c r="AC94" t="s">
        <v>3</v>
      </c>
      <c r="AD94">
        <v>0.11900000274181299</v>
      </c>
      <c r="AE94">
        <v>8.6000002920627594E-2</v>
      </c>
      <c r="AF94">
        <v>0.101000003516674</v>
      </c>
      <c r="AG94">
        <f t="shared" si="84"/>
        <v>0.10200000305970486</v>
      </c>
      <c r="AI94" s="20" t="s">
        <v>3</v>
      </c>
      <c r="AJ94" s="20">
        <v>0.17699999999999999</v>
      </c>
      <c r="AK94" s="20">
        <v>9.8000000000000004E-2</v>
      </c>
      <c r="AL94" s="20">
        <v>0.112</v>
      </c>
      <c r="AM94" s="18">
        <f t="shared" si="85"/>
        <v>0.129</v>
      </c>
      <c r="AN94" s="18"/>
      <c r="AO94" s="20" t="s">
        <v>3</v>
      </c>
      <c r="AP94" s="20">
        <v>0.13200000000000001</v>
      </c>
      <c r="AQ94" s="20">
        <v>0.33100000000000002</v>
      </c>
      <c r="AR94" s="20">
        <v>0.13200000000000001</v>
      </c>
      <c r="AS94" s="18">
        <f t="shared" si="49"/>
        <v>0.19833333333333333</v>
      </c>
      <c r="AT94" s="18"/>
      <c r="AU94" s="20" t="s">
        <v>3</v>
      </c>
      <c r="AV94" s="20">
        <v>7.1999999999999995E-2</v>
      </c>
      <c r="AW94" s="20">
        <v>5.8999999999999997E-2</v>
      </c>
      <c r="AX94" s="20">
        <v>8.3000000000000004E-2</v>
      </c>
      <c r="AY94" s="18">
        <f t="shared" si="76"/>
        <v>7.1333333333333346E-2</v>
      </c>
      <c r="AZ94" s="18"/>
      <c r="BA94" s="20" t="s">
        <v>3</v>
      </c>
      <c r="BB94" s="20">
        <v>0.16200000000000001</v>
      </c>
      <c r="BC94" s="20">
        <v>7.4999999999999997E-2</v>
      </c>
      <c r="BD94" s="20">
        <v>0.122</v>
      </c>
      <c r="BE94" s="18">
        <f t="shared" si="46"/>
        <v>0.11966666666666666</v>
      </c>
      <c r="BF94" s="18"/>
      <c r="BG94" s="20" t="s">
        <v>3</v>
      </c>
      <c r="BH94" s="20">
        <v>0.14199999999999999</v>
      </c>
      <c r="BI94" s="20">
        <v>8.5999999999999993E-2</v>
      </c>
      <c r="BJ94" s="20">
        <v>2.5000000000000001E-2</v>
      </c>
      <c r="BK94" s="18">
        <f t="shared" si="47"/>
        <v>8.433333333333333E-2</v>
      </c>
      <c r="BM94" s="20" t="s">
        <v>3</v>
      </c>
      <c r="BN94" s="20">
        <v>0.14399998999999999</v>
      </c>
      <c r="BO94" s="20">
        <v>8.6999999999999994E-2</v>
      </c>
      <c r="BP94" s="20">
        <v>6.2E-2</v>
      </c>
      <c r="BQ94" s="18">
        <f t="shared" si="106"/>
        <v>9.7666663333333334E-2</v>
      </c>
      <c r="BR94" s="18"/>
      <c r="BS94" s="18"/>
    </row>
    <row r="95" spans="1:71" ht="16" x14ac:dyDescent="0.2">
      <c r="A95" t="s">
        <v>2</v>
      </c>
      <c r="B95" s="18">
        <f t="shared" si="107"/>
        <v>0.1009999985496197</v>
      </c>
      <c r="C95" s="18">
        <f t="shared" si="108"/>
        <v>0.11966666827599166</v>
      </c>
      <c r="D95" s="18">
        <f t="shared" si="109"/>
        <v>0.10299999763568198</v>
      </c>
      <c r="E95" s="18">
        <f t="shared" si="110"/>
        <v>0.13</v>
      </c>
      <c r="F95" s="18">
        <f t="shared" si="111"/>
        <v>0.20066667000000002</v>
      </c>
      <c r="G95" s="18">
        <f t="shared" si="78"/>
        <v>7.2333333333333347E-2</v>
      </c>
      <c r="H95" s="18">
        <f t="shared" si="79"/>
        <v>0.12133333333333333</v>
      </c>
      <c r="I95" s="18">
        <f t="shared" si="80"/>
        <v>8.5000003333333338E-2</v>
      </c>
      <c r="J95" s="18">
        <f t="shared" si="81"/>
        <v>9.8666666666666666E-2</v>
      </c>
      <c r="K95" s="35">
        <f>ROUND(AVERAGE(B95:J95),4)</f>
        <v>0.11459999999999999</v>
      </c>
      <c r="L95" t="str">
        <f t="shared" si="77"/>
        <v xml:space="preserve">&amp; 0,1146 </v>
      </c>
      <c r="Q95" t="s">
        <v>2</v>
      </c>
      <c r="R95">
        <v>0.115999996662139</v>
      </c>
      <c r="S95">
        <v>7.1000002324581105E-2</v>
      </c>
      <c r="T95">
        <v>0.115999996662139</v>
      </c>
      <c r="U95">
        <f t="shared" si="82"/>
        <v>0.1009999985496197</v>
      </c>
      <c r="W95" t="s">
        <v>2</v>
      </c>
      <c r="X95">
        <v>0.15000000596046401</v>
      </c>
      <c r="Y95">
        <v>9.0999998152255998E-2</v>
      </c>
      <c r="Z95">
        <v>0.118000000715255</v>
      </c>
      <c r="AA95">
        <f t="shared" si="83"/>
        <v>0.11966666827599166</v>
      </c>
      <c r="AC95" t="s">
        <v>2</v>
      </c>
      <c r="AD95">
        <v>0.11999999731779</v>
      </c>
      <c r="AE95">
        <v>8.6999997496604906E-2</v>
      </c>
      <c r="AF95">
        <v>0.10199999809265101</v>
      </c>
      <c r="AG95">
        <f t="shared" si="84"/>
        <v>0.10299999763568198</v>
      </c>
      <c r="AI95" s="20" t="s">
        <v>2</v>
      </c>
      <c r="AJ95" s="20">
        <v>0.17799999999999999</v>
      </c>
      <c r="AK95" s="20">
        <v>9.9000000000000005E-2</v>
      </c>
      <c r="AL95" s="20">
        <v>0.113</v>
      </c>
      <c r="AM95" s="18">
        <f t="shared" si="85"/>
        <v>0.13</v>
      </c>
      <c r="AN95" s="18"/>
      <c r="AO95" s="20" t="s">
        <v>2</v>
      </c>
      <c r="AP95" s="20">
        <v>0.13300000000000001</v>
      </c>
      <c r="AQ95" s="20">
        <v>0.33500001000000001</v>
      </c>
      <c r="AR95" s="20">
        <v>0.13400000000000001</v>
      </c>
      <c r="AS95" s="18">
        <f t="shared" si="49"/>
        <v>0.20066667000000002</v>
      </c>
      <c r="AT95" s="18"/>
      <c r="AU95" s="20" t="s">
        <v>2</v>
      </c>
      <c r="AV95" s="20">
        <v>7.2999999999999995E-2</v>
      </c>
      <c r="AW95" s="20">
        <v>0.06</v>
      </c>
      <c r="AX95" s="20">
        <v>8.4000000000000005E-2</v>
      </c>
      <c r="AY95" s="18">
        <f t="shared" si="76"/>
        <v>7.2333333333333347E-2</v>
      </c>
      <c r="AZ95" s="18"/>
      <c r="BA95" s="20" t="s">
        <v>2</v>
      </c>
      <c r="BB95" s="20">
        <v>0.16400000000000001</v>
      </c>
      <c r="BC95" s="20">
        <v>7.5999999999999998E-2</v>
      </c>
      <c r="BD95" s="20">
        <v>0.124</v>
      </c>
      <c r="BE95" s="18">
        <f t="shared" si="46"/>
        <v>0.12133333333333333</v>
      </c>
      <c r="BF95" s="18"/>
      <c r="BG95" s="20" t="s">
        <v>2</v>
      </c>
      <c r="BH95" s="20">
        <v>0.14300001000000001</v>
      </c>
      <c r="BI95" s="20">
        <v>8.6999999999999994E-2</v>
      </c>
      <c r="BJ95" s="20">
        <v>2.5000000000000001E-2</v>
      </c>
      <c r="BK95" s="18">
        <f t="shared" si="47"/>
        <v>8.5000003333333338E-2</v>
      </c>
      <c r="BM95" s="20" t="s">
        <v>2</v>
      </c>
      <c r="BN95" s="20">
        <v>0.14499999999999999</v>
      </c>
      <c r="BO95" s="20">
        <v>8.7999999999999995E-2</v>
      </c>
      <c r="BP95" s="20">
        <v>6.3E-2</v>
      </c>
      <c r="BQ95" s="18">
        <f t="shared" si="106"/>
        <v>9.8666666666666666E-2</v>
      </c>
      <c r="BR95" s="18"/>
      <c r="BS95" s="18"/>
    </row>
    <row r="96" spans="1:71" ht="16" x14ac:dyDescent="0.2">
      <c r="A96" t="s">
        <v>1</v>
      </c>
      <c r="B96" s="18">
        <f t="shared" si="107"/>
        <v>0.95116517941156964</v>
      </c>
      <c r="C96" s="18">
        <f t="shared" si="108"/>
        <v>0.95165175199508634</v>
      </c>
      <c r="D96" s="18">
        <f t="shared" si="109"/>
        <v>0.95185422897338812</v>
      </c>
      <c r="E96" s="18">
        <f t="shared" si="110"/>
        <v>0.70542208666666673</v>
      </c>
      <c r="F96" s="18">
        <f t="shared" si="111"/>
        <v>0.93966120333333336</v>
      </c>
      <c r="G96" s="18">
        <f t="shared" si="78"/>
        <v>0.95137444999999998</v>
      </c>
      <c r="H96" s="18">
        <f t="shared" si="79"/>
        <v>0.9510605333333334</v>
      </c>
      <c r="I96" s="18">
        <f t="shared" si="80"/>
        <v>0.95162761000000007</v>
      </c>
      <c r="J96" s="18">
        <f t="shared" si="81"/>
        <v>0.9524092099999999</v>
      </c>
      <c r="K96" s="35">
        <f>ROUND(AVERAGE(B96:J96),4)</f>
        <v>0.92290000000000005</v>
      </c>
      <c r="L96" t="str">
        <f t="shared" si="77"/>
        <v xml:space="preserve">&amp; 0,9229 </v>
      </c>
      <c r="Q96" t="s">
        <v>1</v>
      </c>
      <c r="R96">
        <v>0.94935530424117998</v>
      </c>
      <c r="S96">
        <v>0.95055997371673495</v>
      </c>
      <c r="T96">
        <v>0.95358026027679399</v>
      </c>
      <c r="U96">
        <f t="shared" si="82"/>
        <v>0.95116517941156964</v>
      </c>
      <c r="W96" t="s">
        <v>1</v>
      </c>
      <c r="X96">
        <v>0.95145708322525002</v>
      </c>
      <c r="Y96">
        <v>0.95033210515975897</v>
      </c>
      <c r="Z96">
        <v>0.95316606760025002</v>
      </c>
      <c r="AA96">
        <f t="shared" si="83"/>
        <v>0.95165175199508634</v>
      </c>
      <c r="AC96" t="s">
        <v>1</v>
      </c>
      <c r="AD96">
        <v>0.95136964321136397</v>
      </c>
      <c r="AE96">
        <v>0.95073246955871504</v>
      </c>
      <c r="AF96">
        <v>0.95346057415008501</v>
      </c>
      <c r="AG96">
        <f t="shared" si="84"/>
        <v>0.95185422897338812</v>
      </c>
      <c r="AI96" s="20" t="s">
        <v>1</v>
      </c>
      <c r="AJ96" s="20">
        <v>0.2149874</v>
      </c>
      <c r="AK96" s="20">
        <v>0.94863432999999997</v>
      </c>
      <c r="AL96" s="20">
        <v>0.95264453000000004</v>
      </c>
      <c r="AM96" s="18">
        <f t="shared" si="85"/>
        <v>0.70542208666666673</v>
      </c>
      <c r="AN96" s="18"/>
      <c r="AO96" s="20" t="s">
        <v>1</v>
      </c>
      <c r="AP96" s="20">
        <v>0.94740539999999995</v>
      </c>
      <c r="AQ96" s="20">
        <v>0.91799664000000003</v>
      </c>
      <c r="AR96" s="20">
        <v>0.95358156999999999</v>
      </c>
      <c r="AS96" s="18">
        <f t="shared" si="49"/>
        <v>0.93966120333333336</v>
      </c>
      <c r="AT96" s="18"/>
      <c r="AU96" s="20" t="s">
        <v>1</v>
      </c>
      <c r="AV96" s="20">
        <v>0.94998848000000002</v>
      </c>
      <c r="AW96" s="20">
        <v>0.95110892999999996</v>
      </c>
      <c r="AX96" s="20">
        <v>0.95302593999999996</v>
      </c>
      <c r="AY96" s="18">
        <f t="shared" si="76"/>
        <v>0.95137444999999998</v>
      </c>
      <c r="AZ96" s="18"/>
      <c r="BA96" s="20" t="s">
        <v>1</v>
      </c>
      <c r="BB96" s="20">
        <v>0.95190156000000004</v>
      </c>
      <c r="BC96" s="20">
        <v>0.95062195999999999</v>
      </c>
      <c r="BD96" s="20">
        <v>0.95065807999999996</v>
      </c>
      <c r="BE96" s="18">
        <f t="shared" si="46"/>
        <v>0.9510605333333334</v>
      </c>
      <c r="BF96" s="18"/>
      <c r="BG96" s="20" t="s">
        <v>1</v>
      </c>
      <c r="BH96" s="20">
        <v>0.95113027000000006</v>
      </c>
      <c r="BI96" s="20">
        <v>0.95057046000000001</v>
      </c>
      <c r="BJ96" s="20">
        <v>0.95318210000000003</v>
      </c>
      <c r="BK96" s="18">
        <f t="shared" si="47"/>
        <v>0.95162761000000007</v>
      </c>
      <c r="BM96" s="20" t="s">
        <v>1</v>
      </c>
      <c r="BN96" s="20">
        <v>0.95180189999999998</v>
      </c>
      <c r="BO96" s="20">
        <v>0.95222229000000003</v>
      </c>
      <c r="BP96" s="20">
        <v>0.95320344000000001</v>
      </c>
      <c r="BQ96" s="18">
        <f t="shared" si="106"/>
        <v>0.9524092099999999</v>
      </c>
      <c r="BR96" s="18"/>
      <c r="BS96" s="18"/>
    </row>
    <row r="97" spans="1:71" ht="16" x14ac:dyDescent="0.2">
      <c r="A97" t="s">
        <v>0</v>
      </c>
      <c r="B97" s="18">
        <f t="shared" si="107"/>
        <v>22.69</v>
      </c>
      <c r="C97" s="18">
        <f t="shared" si="108"/>
        <v>22.198333333333334</v>
      </c>
      <c r="D97" s="18">
        <f t="shared" si="109"/>
        <v>21.297999999999998</v>
      </c>
      <c r="E97" s="18">
        <f>AM97</f>
        <v>32.122999999999998</v>
      </c>
      <c r="F97" s="18">
        <f>AS97</f>
        <v>28.676333333333332</v>
      </c>
      <c r="G97" s="18">
        <f t="shared" si="78"/>
        <v>32.472999999999999</v>
      </c>
      <c r="H97" s="18">
        <f t="shared" si="79"/>
        <v>96.899333333333331</v>
      </c>
      <c r="I97" s="18">
        <f t="shared" si="80"/>
        <v>40.369</v>
      </c>
      <c r="J97" s="18">
        <f t="shared" si="81"/>
        <v>38.872000000000007</v>
      </c>
      <c r="K97" s="35">
        <f>ROUND(AVERAGE(B97:J97),4)</f>
        <v>37.288800000000002</v>
      </c>
      <c r="L97" t="str">
        <f t="shared" si="77"/>
        <v xml:space="preserve">&amp; 37,2888 </v>
      </c>
      <c r="Q97" t="s">
        <v>0</v>
      </c>
      <c r="R97">
        <v>21.504000000000001</v>
      </c>
      <c r="S97">
        <v>23.655000000000001</v>
      </c>
      <c r="T97">
        <v>22.911000000000001</v>
      </c>
      <c r="U97">
        <f t="shared" si="82"/>
        <v>22.69</v>
      </c>
      <c r="W97" t="s">
        <v>0</v>
      </c>
      <c r="X97">
        <v>19.292000000000002</v>
      </c>
      <c r="Y97">
        <v>25.463000000000001</v>
      </c>
      <c r="Z97">
        <v>21.84</v>
      </c>
      <c r="AA97">
        <f>AVERAGE(X97:Z97)</f>
        <v>22.198333333333334</v>
      </c>
      <c r="AC97" t="s">
        <v>0</v>
      </c>
      <c r="AD97">
        <v>19.584</v>
      </c>
      <c r="AE97">
        <v>20.507999999999999</v>
      </c>
      <c r="AF97">
        <v>23.802</v>
      </c>
      <c r="AG97">
        <f t="shared" si="84"/>
        <v>21.297999999999998</v>
      </c>
      <c r="AI97" s="20" t="s">
        <v>0</v>
      </c>
      <c r="AJ97" s="20">
        <v>8.7739999999999991</v>
      </c>
      <c r="AK97" s="20">
        <v>39.994999999999997</v>
      </c>
      <c r="AL97" s="20">
        <v>47.6</v>
      </c>
      <c r="AM97" s="18">
        <f t="shared" si="85"/>
        <v>32.122999999999998</v>
      </c>
      <c r="AN97" s="18"/>
      <c r="AO97" s="20" t="s">
        <v>0</v>
      </c>
      <c r="AP97" s="20">
        <v>46.433999999999997</v>
      </c>
      <c r="AQ97" s="20">
        <v>10.987</v>
      </c>
      <c r="AR97" s="20">
        <v>28.608000000000001</v>
      </c>
      <c r="AS97" s="18">
        <f t="shared" si="49"/>
        <v>28.676333333333332</v>
      </c>
      <c r="AT97" s="18"/>
      <c r="AU97" s="20" t="s">
        <v>0</v>
      </c>
      <c r="AV97" s="20">
        <v>30.949000000000002</v>
      </c>
      <c r="AW97" s="20">
        <v>35.798000000000002</v>
      </c>
      <c r="AX97" s="20">
        <v>30.672000000000001</v>
      </c>
      <c r="AY97" s="18">
        <f t="shared" si="76"/>
        <v>32.472999999999999</v>
      </c>
      <c r="AZ97" s="18"/>
      <c r="BA97" s="20" t="s">
        <v>0</v>
      </c>
      <c r="BB97" s="20">
        <v>63.804000000000002</v>
      </c>
      <c r="BC97" s="20">
        <v>88.426000000000002</v>
      </c>
      <c r="BD97" s="20">
        <v>138.46799999999999</v>
      </c>
      <c r="BE97" s="18">
        <f t="shared" si="46"/>
        <v>96.899333333333331</v>
      </c>
      <c r="BF97" s="18"/>
      <c r="BG97" s="20" t="s">
        <v>0</v>
      </c>
      <c r="BH97" s="20">
        <v>33.857999999999997</v>
      </c>
      <c r="BI97" s="20">
        <v>45.052</v>
      </c>
      <c r="BJ97" s="20">
        <v>42.197000000000003</v>
      </c>
      <c r="BK97" s="18">
        <f t="shared" si="47"/>
        <v>40.369</v>
      </c>
      <c r="BM97" s="20" t="s">
        <v>0</v>
      </c>
      <c r="BN97" s="20">
        <v>47.093000000000004</v>
      </c>
      <c r="BO97" s="20">
        <v>35.225000000000001</v>
      </c>
      <c r="BP97" s="20">
        <v>34.298000000000002</v>
      </c>
      <c r="BQ97" s="18">
        <f t="shared" si="106"/>
        <v>38.872000000000007</v>
      </c>
      <c r="BR97" s="18"/>
      <c r="BS97" s="18"/>
    </row>
    <row r="98" spans="1:71" x14ac:dyDescent="0.2">
      <c r="AN98" s="18"/>
      <c r="AO98" s="18"/>
      <c r="AP98" s="18"/>
      <c r="AQ98" s="18"/>
      <c r="AR98" s="18"/>
      <c r="AS98" s="18"/>
      <c r="AT98" s="18"/>
      <c r="AZ98" s="18"/>
      <c r="BF98" s="18"/>
      <c r="BG98" s="18"/>
      <c r="BH98" s="18"/>
      <c r="BI98" s="18"/>
      <c r="BJ98" s="18"/>
      <c r="BR98" s="18"/>
      <c r="BS98" s="18"/>
    </row>
    <row r="99" spans="1:71" x14ac:dyDescent="0.2">
      <c r="Q99">
        <v>5</v>
      </c>
      <c r="W99">
        <v>3</v>
      </c>
      <c r="AC99">
        <v>0</v>
      </c>
      <c r="AN99" s="18"/>
      <c r="AO99" s="18"/>
      <c r="AP99" s="18"/>
      <c r="AQ99" s="18"/>
      <c r="AR99" s="18"/>
      <c r="AS99" s="18"/>
      <c r="AT99" s="18"/>
      <c r="AZ99" s="18"/>
      <c r="BF99" s="18"/>
      <c r="BG99" s="18"/>
      <c r="BH99" s="18"/>
      <c r="BI99" s="18"/>
      <c r="BJ99" s="18"/>
      <c r="BR99" s="18"/>
      <c r="BS99" s="18"/>
    </row>
    <row r="100" spans="1:71" x14ac:dyDescent="0.2">
      <c r="AN100" s="18"/>
      <c r="AO100" s="18"/>
      <c r="AP100" s="18"/>
      <c r="AQ100" s="18"/>
      <c r="AR100" s="18"/>
      <c r="AS100" s="18"/>
      <c r="AT100" s="18"/>
      <c r="AZ100" s="18"/>
      <c r="BF100" s="18"/>
      <c r="BG100" s="18"/>
      <c r="BH100" s="18"/>
      <c r="BI100" s="18"/>
      <c r="BJ100" s="18"/>
      <c r="BR100" s="18"/>
      <c r="BS100" s="18"/>
    </row>
    <row r="101" spans="1:71" x14ac:dyDescent="0.2">
      <c r="AN101" s="18"/>
      <c r="AO101" s="18"/>
      <c r="AP101" s="18"/>
      <c r="AQ101" s="18"/>
      <c r="AR101" s="18"/>
      <c r="AS101" s="18"/>
      <c r="AT101" s="18"/>
      <c r="AZ101" s="18"/>
      <c r="BF101" s="18"/>
      <c r="BG101" s="18"/>
      <c r="BH101" s="18"/>
      <c r="BI101" s="18"/>
      <c r="BJ101" s="18"/>
      <c r="BR101" s="18"/>
      <c r="BS101" s="18"/>
    </row>
    <row r="102" spans="1:71" x14ac:dyDescent="0.2">
      <c r="AN102" s="18"/>
      <c r="AO102" s="18"/>
      <c r="AP102" s="18"/>
      <c r="AQ102" s="18"/>
      <c r="AR102" s="18"/>
      <c r="AS102" s="18"/>
      <c r="AT102" s="18"/>
      <c r="AZ102" s="18"/>
      <c r="BF102" s="18"/>
      <c r="BG102" s="18"/>
      <c r="BH102" s="18"/>
      <c r="BI102" s="18"/>
      <c r="BJ102" s="18"/>
      <c r="BR102" s="18"/>
      <c r="BS102" s="18"/>
    </row>
    <row r="103" spans="1:71" x14ac:dyDescent="0.2">
      <c r="AN103" s="18"/>
      <c r="AO103" s="18"/>
      <c r="AP103" s="18"/>
      <c r="AQ103" s="18"/>
      <c r="AR103" s="18"/>
      <c r="AS103" s="18"/>
      <c r="AT103" s="18"/>
      <c r="AZ103" s="18"/>
      <c r="BF103" s="18"/>
      <c r="BG103" s="18"/>
      <c r="BH103" s="18"/>
      <c r="BI103" s="18"/>
      <c r="BJ103" s="18"/>
      <c r="BR103" s="18"/>
      <c r="BS103" s="18"/>
    </row>
    <row r="104" spans="1:71" x14ac:dyDescent="0.2">
      <c r="AN104" s="18"/>
      <c r="AO104" s="18"/>
      <c r="AP104" s="18"/>
      <c r="AQ104" s="18"/>
      <c r="AR104" s="18"/>
      <c r="AS104" s="18"/>
      <c r="AT104" s="18"/>
      <c r="AZ104" s="18"/>
      <c r="BF104" s="18"/>
      <c r="BG104" s="18"/>
      <c r="BH104" s="18"/>
      <c r="BI104" s="18"/>
      <c r="BJ104" s="18"/>
      <c r="BR104" s="18"/>
      <c r="BS104" s="18"/>
    </row>
    <row r="105" spans="1:71" x14ac:dyDescent="0.2">
      <c r="AN105" s="18"/>
      <c r="AO105" s="18"/>
      <c r="AP105" s="18"/>
      <c r="AQ105" s="18"/>
      <c r="AR105" s="18"/>
      <c r="AS105" s="18"/>
      <c r="AT105" s="18"/>
      <c r="AZ105" s="18"/>
      <c r="BF105" s="18"/>
      <c r="BG105" s="18"/>
      <c r="BH105" s="18"/>
      <c r="BI105" s="18"/>
      <c r="BJ105" s="18"/>
      <c r="BR105" s="18"/>
      <c r="BS105" s="18"/>
    </row>
    <row r="106" spans="1:71" x14ac:dyDescent="0.2">
      <c r="AN106" s="18"/>
      <c r="AO106" s="18"/>
      <c r="AP106" s="18"/>
      <c r="AQ106" s="18"/>
      <c r="AR106" s="18"/>
      <c r="AS106" s="18"/>
      <c r="AT106" s="18"/>
      <c r="AZ106" s="18"/>
      <c r="BF106" s="18"/>
      <c r="BG106" s="18"/>
      <c r="BH106" s="18"/>
      <c r="BI106" s="18"/>
      <c r="BJ106" s="18"/>
      <c r="BR106" s="18"/>
      <c r="BS106" s="18"/>
    </row>
    <row r="107" spans="1:71" x14ac:dyDescent="0.2">
      <c r="K107" t="s">
        <v>23</v>
      </c>
      <c r="L107" t="str">
        <f>_xlfn.CONCAT(L3,L9,L15,L21,L27,L33,L39,L45,L51,L57,L63,L69,L75,L81,L87,L93)</f>
        <v xml:space="preserve">&amp; 0,1863 &amp; 0,1839 &amp; 1,1255 &amp; 1,1474 &amp; 751,8454 &amp; 16,7365 &amp; 0,6551 &amp; 0,575 &amp; 0,5182 &amp; 0,5451 &amp; 1,6102 &amp; 1,6115 &amp; 3,0735 &amp; 2,2764 &amp; 0,7394 &amp; 0,1179 </v>
      </c>
      <c r="AN107" s="18"/>
      <c r="AO107" s="18"/>
      <c r="AP107" s="18"/>
      <c r="AQ107" s="18"/>
      <c r="AR107" s="18"/>
      <c r="AS107" s="18"/>
      <c r="AT107" s="18"/>
      <c r="AZ107" s="18"/>
      <c r="BF107" s="18"/>
      <c r="BG107" s="18"/>
      <c r="BH107" s="18"/>
      <c r="BI107" s="18"/>
      <c r="BJ107" s="18"/>
      <c r="BR107" s="18"/>
      <c r="BS107" s="18"/>
    </row>
    <row r="108" spans="1:71" x14ac:dyDescent="0.2">
      <c r="K108" t="s">
        <v>24</v>
      </c>
      <c r="L108" t="str">
        <f>_xlfn.CONCAT(L4,L10,L16,L22,L28,L34,L40,L46,L52,L58,L64,L70,L76,L82,L88,L94)</f>
        <v xml:space="preserve">&amp; 0,1464 &amp; 0,1447 &amp; 1,0774 &amp; 1,108 &amp; 101,7054 &amp; 13,2473 &amp; 0,2512 &amp; 0,1759 &amp; 0,1024 &amp; 0,1461 &amp; 0,2192 &amp; 0,2297 &amp; 1,6736 &amp; 1,7849 &amp; 0,7146 &amp; 0,1134 </v>
      </c>
      <c r="AN108" s="18"/>
      <c r="AO108" s="18"/>
      <c r="AP108" s="18"/>
      <c r="AQ108" s="18"/>
      <c r="AR108" s="18"/>
      <c r="AS108" s="18"/>
      <c r="AT108" s="18"/>
      <c r="AZ108" s="18"/>
      <c r="BF108" s="18"/>
      <c r="BG108" s="18"/>
      <c r="BH108" s="18"/>
      <c r="BI108" s="18"/>
      <c r="BJ108" s="18"/>
      <c r="BR108" s="18"/>
      <c r="BS108" s="18"/>
    </row>
    <row r="109" spans="1:71" x14ac:dyDescent="0.2">
      <c r="K109" t="s">
        <v>25</v>
      </c>
      <c r="L109" t="str">
        <f>_xlfn.CONCAT(L5,L11,L17,L23,L29,L35,L41,L47,L53,L59,L65,L71,L77,L83,L89,L95)</f>
        <v xml:space="preserve">&amp; 4,143 &amp; 3,1603 &amp; 1,4511 &amp; 2,3836 &amp; 117649334,8667 &amp; 108,2493 &amp; 1,5863 &amp; 1,0832 &amp; 0,5919 &amp; 0,8833 &amp; 0,0121 &amp; 0,0127 &amp; 4,9139 &amp; 3,1959 &amp; 2,4463 &amp; 0,1146 </v>
      </c>
      <c r="AN109" s="18"/>
      <c r="AO109" s="18"/>
      <c r="AP109" s="18"/>
      <c r="AQ109" s="18"/>
      <c r="AR109" s="18"/>
      <c r="AS109" s="18"/>
      <c r="AT109" s="18"/>
      <c r="AZ109" s="18"/>
      <c r="BF109" s="18"/>
      <c r="BG109" s="18"/>
      <c r="BH109" s="18"/>
      <c r="BI109" s="18"/>
      <c r="BJ109" s="18"/>
      <c r="BR109" s="18"/>
      <c r="BS109" s="18"/>
    </row>
    <row r="110" spans="1:71" x14ac:dyDescent="0.2">
      <c r="K110" t="s">
        <v>27</v>
      </c>
      <c r="L110" t="str">
        <f>_xlfn.CONCAT(L6,L12,L18,L24,L30,L36,L42,L48,L54,L60,L66,L72,L78,L84,L90,L96)</f>
        <v xml:space="preserve">&amp; 0,8006 &amp; 0,8028 &amp; 0,9361 &amp; 0,929 &amp; 0,0319 &amp; 0,7398 &amp; 0,0723 &amp; 0,0723 &amp; 0,0723 &amp; 0,0723 &amp; 0,0983 &amp; 0,0972 &amp; 0,4865 &amp; 0,8015 &amp; 0,9289 &amp; 0,9229 </v>
      </c>
      <c r="AN110" s="18"/>
      <c r="AO110" s="18"/>
      <c r="AP110" s="18"/>
      <c r="AQ110" s="18"/>
      <c r="AR110" s="18"/>
      <c r="AS110" s="18"/>
      <c r="AT110" s="18"/>
      <c r="AZ110" s="18"/>
      <c r="BF110" s="18"/>
      <c r="BG110" s="18"/>
      <c r="BH110" s="18"/>
      <c r="BI110" s="18"/>
      <c r="BJ110" s="18"/>
      <c r="BR110" s="18"/>
      <c r="BS110" s="18"/>
    </row>
    <row r="111" spans="1:71" x14ac:dyDescent="0.2">
      <c r="K111" t="s">
        <v>26</v>
      </c>
      <c r="L111" t="str">
        <f>_xlfn.CONCAT(L7,L13,L19,L25,L31,L37,L43,L49,L55,L61,L67,L73,L79,L85,L91,L97)</f>
        <v xml:space="preserve">&amp; 26,1389 &amp; 24,9646 &amp; 26,9801 &amp; 28,2447 &amp; 25,5925 &amp; 23,5684 &amp; 23,4712 &amp; 25,8653 &amp; 24,7923 &amp; 25,5002 &amp; 25,1617 &amp; 25,3393 &amp; 26,1113 &amp; 27,9193 &amp; 29,1689 &amp; 37,2888 </v>
      </c>
      <c r="AN111" s="18"/>
      <c r="AO111" s="18"/>
      <c r="AP111" s="18"/>
      <c r="AQ111" s="18"/>
      <c r="AR111" s="18"/>
      <c r="AS111" s="18"/>
      <c r="AT111" s="18"/>
      <c r="AZ111" s="18"/>
      <c r="BF111" s="18"/>
      <c r="BG111" s="18"/>
      <c r="BH111" s="18"/>
      <c r="BI111" s="18"/>
      <c r="BJ111" s="18"/>
      <c r="BR111" s="18"/>
      <c r="BS111" s="18"/>
    </row>
    <row r="112" spans="1:71" x14ac:dyDescent="0.2">
      <c r="K112" t="s">
        <v>160</v>
      </c>
      <c r="L112" t="str">
        <f>_xlfn.CONCAT($L$2,M3,$L$2,M9,$L$2,M15,$L$2,M21,$L$2,M27,$L$2,M33,$L$2,M39,$L$2,M45,$L$2,M51,$L$2,M57,$L$2,M63,$L$2,M69,$L$2,M75,$L$2,M81,$L$2,M87,$L$2,M93)</f>
        <v>&amp; 0,1816&amp; 0,1613&amp; 0,679&amp; 0,8936&amp; 0,0605&amp; 0,0859&amp; 0,1337&amp; 0,1174&amp; 0,1117&amp; 0,1175&amp; 0,6257&amp; 0,6262&amp; 0,0235&amp; 0,1671&amp; 0,6665&amp; 4,0796</v>
      </c>
      <c r="AN112" s="18"/>
      <c r="AO112" s="18"/>
      <c r="AP112" s="18"/>
      <c r="AQ112" s="18"/>
      <c r="AR112" s="18"/>
      <c r="AS112" s="18"/>
      <c r="AT112" s="18"/>
      <c r="AZ112" s="18"/>
      <c r="BF112" s="18"/>
      <c r="BG112" s="18"/>
      <c r="BH112" s="18"/>
      <c r="BI112" s="18"/>
      <c r="BJ112" s="18"/>
      <c r="BR112" s="18"/>
      <c r="BS112" s="18"/>
    </row>
    <row r="113" spans="11:71" x14ac:dyDescent="0.2">
      <c r="K113" t="s">
        <v>162</v>
      </c>
      <c r="L113" t="str">
        <f>_xlfn.CONCAT($L$2,N3,$L$2,N9,$L$2,N15,$L$2,N21,$L$2,N27,$L$2,N33,$L$2,N39,$L$2,N45,$L$2,N51,$L$2,N57,$L$2,N63,$L$2,N69,$L$2,N75,$L$2,N81,$L$2,N87,$L$2,N93)</f>
        <v>&amp; -0,0447&amp; 3,1557&amp; 14,6816&amp; 16,3995&amp; 8,9604&amp; 0,6293&amp; -4,7617&amp; 2,1831&amp; 4,5198&amp; 7,2604&amp; -13,879&amp; -9,0856&amp; 3,6068&amp; 15,1164&amp; 24,7398&amp; 113,2568</v>
      </c>
      <c r="AN113" s="18"/>
      <c r="AO113" s="18"/>
      <c r="AP113" s="18"/>
      <c r="AQ113" s="18"/>
      <c r="AR113" s="18"/>
      <c r="AS113" s="18"/>
      <c r="AT113" s="18"/>
      <c r="AZ113" s="18"/>
      <c r="BF113" s="18"/>
      <c r="BG113" s="18"/>
      <c r="BH113" s="18"/>
      <c r="BI113" s="18"/>
      <c r="BJ113" s="18"/>
      <c r="BR113" s="18"/>
      <c r="BS113" s="18"/>
    </row>
    <row r="114" spans="11:71" x14ac:dyDescent="0.2">
      <c r="L114" t="s">
        <v>163</v>
      </c>
      <c r="AN114" s="18"/>
      <c r="AO114" s="18"/>
      <c r="AP114" s="18"/>
      <c r="AQ114" s="18"/>
      <c r="AR114" s="18"/>
      <c r="AS114" s="18"/>
      <c r="AT114" s="18"/>
      <c r="AZ114" s="18"/>
      <c r="BF114" s="18"/>
      <c r="BG114" s="18"/>
      <c r="BH114" s="18"/>
      <c r="BI114" s="18"/>
      <c r="BJ114" s="18"/>
      <c r="BR114" s="18"/>
      <c r="BS114" s="18"/>
    </row>
    <row r="115" spans="11:71" x14ac:dyDescent="0.2">
      <c r="AN115" s="18"/>
      <c r="AO115" s="18"/>
      <c r="AP115" s="18"/>
      <c r="AQ115" s="18"/>
      <c r="AR115" s="18"/>
      <c r="AS115" s="18"/>
      <c r="AT115" s="18"/>
      <c r="AZ115" s="18"/>
      <c r="BF115" s="18"/>
      <c r="BG115" s="18"/>
      <c r="BH115" s="18"/>
      <c r="BI115" s="18"/>
      <c r="BJ115" s="18"/>
      <c r="BR115" s="18"/>
      <c r="BS115" s="18"/>
    </row>
    <row r="116" spans="11:71" x14ac:dyDescent="0.2">
      <c r="AN116" s="18"/>
      <c r="AO116" s="18"/>
      <c r="AP116" s="18"/>
      <c r="AQ116" s="18"/>
      <c r="AR116" s="18"/>
      <c r="AS116" s="18"/>
      <c r="AT116" s="18"/>
      <c r="AZ116" s="18"/>
      <c r="BF116" s="18"/>
      <c r="BG116" s="18"/>
      <c r="BH116" s="18"/>
      <c r="BI116" s="18"/>
      <c r="BJ116" s="18"/>
      <c r="BR116" s="18"/>
      <c r="BS116" s="18"/>
    </row>
    <row r="117" spans="11:71" x14ac:dyDescent="0.2">
      <c r="AN117" s="18"/>
      <c r="AO117" s="18"/>
      <c r="AP117" s="18"/>
      <c r="AQ117" s="18"/>
      <c r="AR117" s="18"/>
      <c r="AS117" s="18"/>
      <c r="AT117" s="18"/>
      <c r="AZ117" s="18"/>
      <c r="BF117" s="18"/>
      <c r="BG117" s="18"/>
      <c r="BH117" s="18"/>
      <c r="BI117" s="18"/>
      <c r="BJ117" s="18"/>
      <c r="BR117" s="18"/>
      <c r="BS117" s="18"/>
    </row>
    <row r="118" spans="11:71" x14ac:dyDescent="0.2">
      <c r="AN118" s="18"/>
      <c r="AO118" s="18"/>
      <c r="AP118" s="18"/>
      <c r="AQ118" s="18"/>
      <c r="AR118" s="18"/>
      <c r="AS118" s="18"/>
      <c r="AT118" s="18"/>
      <c r="AZ118" s="18"/>
      <c r="BF118" s="18"/>
      <c r="BG118" s="18"/>
      <c r="BH118" s="18"/>
      <c r="BI118" s="18"/>
      <c r="BJ118" s="18"/>
      <c r="BR118" s="18"/>
      <c r="BS118" s="18"/>
    </row>
    <row r="119" spans="11:71" x14ac:dyDescent="0.2">
      <c r="AN119" s="18"/>
      <c r="AO119" s="18"/>
      <c r="AP119" s="18"/>
      <c r="AQ119" s="18"/>
      <c r="AR119" s="18"/>
      <c r="AS119" s="18"/>
      <c r="AT119" s="18"/>
      <c r="AZ119" s="18"/>
      <c r="BF119" s="18"/>
      <c r="BG119" s="18"/>
      <c r="BH119" s="18"/>
      <c r="BI119" s="18"/>
      <c r="BJ119" s="18"/>
      <c r="BR119" s="18"/>
      <c r="BS119" s="18"/>
    </row>
    <row r="120" spans="11:71" x14ac:dyDescent="0.2">
      <c r="AN120" s="18"/>
      <c r="AO120" s="18"/>
      <c r="AP120" s="18"/>
      <c r="AQ120" s="18"/>
      <c r="AR120" s="18"/>
      <c r="AS120" s="18"/>
      <c r="AT120" s="18"/>
      <c r="AZ120" s="18"/>
      <c r="BF120" s="18"/>
      <c r="BG120" s="18"/>
      <c r="BH120" s="18"/>
      <c r="BI120" s="18"/>
      <c r="BJ120" s="18"/>
      <c r="BR120" s="18"/>
      <c r="BS120" s="18"/>
    </row>
    <row r="121" spans="11:71" x14ac:dyDescent="0.2">
      <c r="AN121" s="18"/>
      <c r="AO121" s="18"/>
      <c r="AP121" s="18"/>
      <c r="AQ121" s="18"/>
      <c r="AR121" s="18"/>
      <c r="AS121" s="18"/>
      <c r="AT121" s="18"/>
      <c r="AZ121" s="18"/>
      <c r="BF121" s="18"/>
      <c r="BG121" s="18"/>
      <c r="BH121" s="18"/>
      <c r="BI121" s="18"/>
      <c r="BJ121" s="18"/>
      <c r="BR121" s="18"/>
      <c r="BS121" s="18"/>
    </row>
    <row r="122" spans="11:71" x14ac:dyDescent="0.2">
      <c r="AN122" s="18"/>
      <c r="AO122" s="18"/>
      <c r="AP122" s="18"/>
      <c r="AQ122" s="18"/>
      <c r="AR122" s="18"/>
      <c r="AS122" s="18"/>
      <c r="AT122" s="18"/>
      <c r="AZ122" s="18"/>
      <c r="BF122" s="18"/>
      <c r="BG122" s="18"/>
      <c r="BH122" s="18"/>
      <c r="BI122" s="18"/>
      <c r="BJ122" s="18"/>
      <c r="BR122" s="18"/>
      <c r="BS122" s="18"/>
    </row>
    <row r="123" spans="11:71" x14ac:dyDescent="0.2">
      <c r="AN123" s="18"/>
      <c r="AO123" s="18"/>
      <c r="AP123" s="18"/>
      <c r="AQ123" s="18"/>
      <c r="AR123" s="18"/>
      <c r="AS123" s="18"/>
      <c r="AT123" s="18"/>
      <c r="AZ123" s="18"/>
      <c r="BF123" s="18"/>
      <c r="BG123" s="18"/>
      <c r="BH123" s="18"/>
      <c r="BI123" s="18"/>
      <c r="BJ123" s="18"/>
      <c r="BR123" s="18"/>
      <c r="BS123" s="18"/>
    </row>
    <row r="124" spans="11:71" x14ac:dyDescent="0.2">
      <c r="AN124" s="18"/>
      <c r="AO124" s="18"/>
      <c r="AP124" s="18"/>
      <c r="AQ124" s="18"/>
      <c r="AR124" s="18"/>
      <c r="AS124" s="18"/>
      <c r="AT124" s="18"/>
      <c r="AZ124" s="18"/>
      <c r="BF124" s="18"/>
      <c r="BG124" s="18"/>
      <c r="BH124" s="18"/>
      <c r="BI124" s="18"/>
      <c r="BJ124" s="18"/>
      <c r="BR124" s="18"/>
      <c r="BS124" s="18"/>
    </row>
    <row r="125" spans="11:71" x14ac:dyDescent="0.2">
      <c r="AN125" s="18"/>
      <c r="AO125" s="18"/>
      <c r="AP125" s="18"/>
      <c r="AQ125" s="18"/>
      <c r="AR125" s="18"/>
      <c r="AS125" s="18"/>
      <c r="AT125" s="18"/>
      <c r="AZ125" s="18"/>
      <c r="BF125" s="18"/>
      <c r="BG125" s="18"/>
      <c r="BH125" s="18"/>
      <c r="BI125" s="18"/>
      <c r="BJ125" s="18"/>
      <c r="BR125" s="18"/>
      <c r="BS125" s="18"/>
    </row>
    <row r="126" spans="11:71" x14ac:dyDescent="0.2">
      <c r="AN126" s="18"/>
      <c r="AO126" s="18"/>
      <c r="AP126" s="18"/>
      <c r="AQ126" s="18"/>
      <c r="AR126" s="18"/>
      <c r="AS126" s="18"/>
      <c r="AT126" s="18"/>
      <c r="AZ126" s="18"/>
      <c r="BF126" s="18"/>
      <c r="BG126" s="18"/>
      <c r="BH126" s="18"/>
      <c r="BI126" s="18"/>
      <c r="BJ126" s="18"/>
      <c r="BR126" s="18"/>
      <c r="BS126" s="18"/>
    </row>
    <row r="127" spans="11:71" x14ac:dyDescent="0.2">
      <c r="AN127" s="18"/>
      <c r="AO127" s="18"/>
      <c r="AP127" s="18"/>
      <c r="AQ127" s="18"/>
      <c r="AR127" s="18"/>
      <c r="AS127" s="18"/>
      <c r="AT127" s="18"/>
      <c r="AZ127" s="18"/>
      <c r="BF127" s="18"/>
      <c r="BG127" s="18"/>
      <c r="BH127" s="18"/>
      <c r="BI127" s="18"/>
      <c r="BJ127" s="18"/>
      <c r="BR127" s="18"/>
      <c r="BS127" s="18"/>
    </row>
    <row r="128" spans="11:71" x14ac:dyDescent="0.2">
      <c r="AN128" s="18"/>
      <c r="AO128" s="18"/>
      <c r="AP128" s="18"/>
      <c r="AQ128" s="18"/>
      <c r="AR128" s="18"/>
      <c r="AS128" s="18"/>
      <c r="AT128" s="18"/>
      <c r="AZ128" s="18"/>
      <c r="BF128" s="18"/>
      <c r="BG128" s="18"/>
      <c r="BH128" s="18"/>
      <c r="BI128" s="18"/>
      <c r="BJ128" s="18"/>
      <c r="BR128" s="18"/>
      <c r="BS128" s="18"/>
    </row>
    <row r="129" spans="40:71" x14ac:dyDescent="0.2">
      <c r="AN129" s="18"/>
      <c r="AO129" s="18"/>
      <c r="AP129" s="18"/>
      <c r="AQ129" s="18"/>
      <c r="AR129" s="18"/>
      <c r="AS129" s="18"/>
      <c r="AT129" s="18"/>
      <c r="AZ129" s="18"/>
      <c r="BF129" s="18"/>
      <c r="BG129" s="18"/>
      <c r="BH129" s="18"/>
      <c r="BI129" s="18"/>
      <c r="BJ129" s="18"/>
      <c r="BR129" s="18"/>
      <c r="BS129" s="18"/>
    </row>
    <row r="130" spans="40:71" x14ac:dyDescent="0.2">
      <c r="AN130" s="18"/>
      <c r="AO130" s="18"/>
      <c r="AP130" s="18"/>
      <c r="AQ130" s="18"/>
      <c r="AR130" s="18"/>
      <c r="AS130" s="18"/>
      <c r="AT130" s="18"/>
      <c r="AZ130" s="18"/>
      <c r="BF130" s="18"/>
      <c r="BG130" s="18"/>
      <c r="BH130" s="18"/>
      <c r="BI130" s="18"/>
      <c r="BJ130" s="18"/>
      <c r="BR130" s="18"/>
      <c r="BS130" s="18"/>
    </row>
    <row r="131" spans="40:71" x14ac:dyDescent="0.2">
      <c r="AN131" s="18"/>
      <c r="AO131" s="18"/>
      <c r="AP131" s="18"/>
      <c r="AQ131" s="18"/>
      <c r="AR131" s="18"/>
      <c r="AS131" s="18"/>
      <c r="AT131" s="18"/>
      <c r="AZ131" s="18"/>
      <c r="BF131" s="18"/>
      <c r="BG131" s="18"/>
      <c r="BH131" s="18"/>
      <c r="BI131" s="18"/>
      <c r="BJ131" s="18"/>
      <c r="BR131" s="18"/>
      <c r="BS131" s="18"/>
    </row>
    <row r="132" spans="40:71" x14ac:dyDescent="0.2">
      <c r="AN132" s="18"/>
      <c r="AO132" s="18"/>
      <c r="AP132" s="18"/>
      <c r="AQ132" s="18"/>
      <c r="AR132" s="18"/>
      <c r="AS132" s="18"/>
      <c r="AT132" s="18"/>
      <c r="AZ132" s="18"/>
      <c r="BF132" s="18"/>
      <c r="BG132" s="18"/>
      <c r="BH132" s="18"/>
      <c r="BI132" s="18"/>
      <c r="BJ132" s="18"/>
      <c r="BR132" s="18"/>
      <c r="BS132" s="18"/>
    </row>
    <row r="133" spans="40:71" x14ac:dyDescent="0.2">
      <c r="AN133" s="18"/>
      <c r="AO133" s="18"/>
      <c r="AP133" s="18"/>
      <c r="AQ133" s="18"/>
      <c r="AR133" s="18"/>
      <c r="AS133" s="18"/>
      <c r="AT133" s="18"/>
      <c r="AZ133" s="18"/>
      <c r="BF133" s="18"/>
      <c r="BG133" s="18"/>
      <c r="BH133" s="18"/>
      <c r="BI133" s="18"/>
      <c r="BJ133" s="18"/>
      <c r="BR133" s="18"/>
      <c r="BS133" s="18"/>
    </row>
    <row r="134" spans="40:71" x14ac:dyDescent="0.2">
      <c r="AN134" s="18"/>
      <c r="AO134" s="18"/>
      <c r="AP134" s="18"/>
      <c r="AQ134" s="18"/>
      <c r="AR134" s="18"/>
      <c r="AS134" s="18"/>
      <c r="AT134" s="18"/>
      <c r="AZ134" s="18"/>
      <c r="BF134" s="18"/>
      <c r="BG134" s="18"/>
      <c r="BH134" s="18"/>
      <c r="BI134" s="18"/>
      <c r="BJ134" s="18"/>
      <c r="BR134" s="18"/>
      <c r="BS134" s="18"/>
    </row>
    <row r="135" spans="40:71" x14ac:dyDescent="0.2">
      <c r="AN135" s="18"/>
      <c r="AO135" s="18"/>
      <c r="AP135" s="18"/>
      <c r="AQ135" s="18"/>
      <c r="AR135" s="18"/>
      <c r="AS135" s="18"/>
      <c r="AT135" s="18"/>
      <c r="AZ135" s="18"/>
      <c r="BF135" s="18"/>
      <c r="BG135" s="18"/>
      <c r="BH135" s="18"/>
      <c r="BI135" s="18"/>
      <c r="BJ135" s="18"/>
      <c r="BR135" s="18"/>
      <c r="BS135" s="18"/>
    </row>
    <row r="136" spans="40:71" x14ac:dyDescent="0.2">
      <c r="AN136" s="18"/>
      <c r="AO136" s="18"/>
      <c r="AP136" s="18"/>
      <c r="AQ136" s="18"/>
      <c r="AR136" s="18"/>
      <c r="AS136" s="18"/>
      <c r="AT136" s="18"/>
      <c r="AZ136" s="18"/>
      <c r="BF136" s="18"/>
      <c r="BG136" s="18"/>
      <c r="BH136" s="18"/>
      <c r="BI136" s="18"/>
      <c r="BJ136" s="18"/>
      <c r="BR136" s="18"/>
      <c r="BS136" s="18"/>
    </row>
    <row r="137" spans="40:71" x14ac:dyDescent="0.2">
      <c r="AN137" s="18"/>
      <c r="AO137" s="18"/>
      <c r="AP137" s="18"/>
      <c r="AQ137" s="18"/>
      <c r="AR137" s="18"/>
      <c r="AS137" s="18"/>
      <c r="AT137" s="18"/>
      <c r="AZ137" s="18"/>
      <c r="BF137" s="18"/>
      <c r="BG137" s="18"/>
      <c r="BH137" s="18"/>
      <c r="BI137" s="18"/>
      <c r="BJ137" s="18"/>
      <c r="BR137" s="18"/>
      <c r="BS137" s="18"/>
    </row>
    <row r="138" spans="40:71" x14ac:dyDescent="0.2">
      <c r="AN138" s="18"/>
      <c r="AO138" s="18"/>
      <c r="AP138" s="18"/>
      <c r="AQ138" s="18"/>
      <c r="AR138" s="18"/>
      <c r="AS138" s="18"/>
      <c r="AT138" s="18"/>
      <c r="AZ138" s="18"/>
      <c r="BF138" s="18"/>
      <c r="BG138" s="18"/>
      <c r="BH138" s="18"/>
      <c r="BI138" s="18"/>
      <c r="BJ138" s="18"/>
      <c r="BR138" s="18"/>
      <c r="BS138" s="18"/>
    </row>
    <row r="139" spans="40:71" x14ac:dyDescent="0.2">
      <c r="AN139" s="18"/>
      <c r="AO139" s="18"/>
      <c r="AP139" s="18"/>
      <c r="AQ139" s="18"/>
      <c r="AR139" s="18"/>
      <c r="AS139" s="18"/>
      <c r="AT139" s="18"/>
      <c r="AZ139" s="18"/>
      <c r="BF139" s="18"/>
      <c r="BG139" s="18"/>
      <c r="BH139" s="18"/>
      <c r="BI139" s="18"/>
      <c r="BJ139" s="18"/>
      <c r="BR139" s="18"/>
      <c r="BS139" s="18"/>
    </row>
    <row r="140" spans="40:71" x14ac:dyDescent="0.2">
      <c r="AN140" s="18"/>
      <c r="AO140" s="18"/>
      <c r="AP140" s="18"/>
      <c r="AQ140" s="18"/>
      <c r="AR140" s="18"/>
      <c r="AS140" s="18"/>
      <c r="AT140" s="18"/>
      <c r="AZ140" s="18"/>
      <c r="BF140" s="18"/>
      <c r="BG140" s="18"/>
      <c r="BH140" s="18"/>
      <c r="BI140" s="18"/>
      <c r="BJ140" s="18"/>
      <c r="BR140" s="18"/>
      <c r="BS140" s="18"/>
    </row>
    <row r="141" spans="40:71" x14ac:dyDescent="0.2">
      <c r="AN141" s="18"/>
      <c r="AO141" s="18"/>
      <c r="AP141" s="18"/>
      <c r="AQ141" s="18"/>
      <c r="AR141" s="18"/>
      <c r="AS141" s="18"/>
      <c r="AT141" s="18"/>
      <c r="AZ141" s="18"/>
      <c r="BF141" s="18"/>
      <c r="BG141" s="18"/>
      <c r="BH141" s="18"/>
      <c r="BI141" s="18"/>
      <c r="BJ141" s="18"/>
      <c r="BR141" s="18"/>
      <c r="BS141" s="18"/>
    </row>
    <row r="142" spans="40:71" x14ac:dyDescent="0.2">
      <c r="AN142" s="18"/>
      <c r="AO142" s="18"/>
      <c r="AP142" s="18"/>
      <c r="AQ142" s="18"/>
      <c r="AR142" s="18"/>
      <c r="AS142" s="18"/>
      <c r="AT142" s="18"/>
      <c r="AZ142" s="18"/>
      <c r="BF142" s="18"/>
      <c r="BG142" s="18"/>
      <c r="BH142" s="18"/>
      <c r="BI142" s="18"/>
      <c r="BJ142" s="18"/>
      <c r="BR142" s="18"/>
      <c r="BS142" s="18"/>
    </row>
    <row r="143" spans="40:71" x14ac:dyDescent="0.2">
      <c r="AN143" s="18"/>
      <c r="AO143" s="18"/>
      <c r="AP143" s="18"/>
      <c r="AQ143" s="18"/>
      <c r="AR143" s="18"/>
      <c r="AS143" s="18"/>
      <c r="AT143" s="18"/>
      <c r="AZ143" s="18"/>
      <c r="BF143" s="18"/>
      <c r="BG143" s="18"/>
      <c r="BH143" s="18"/>
      <c r="BI143" s="18"/>
      <c r="BJ143" s="18"/>
      <c r="BR143" s="18"/>
      <c r="BS143" s="18"/>
    </row>
    <row r="144" spans="40:71" x14ac:dyDescent="0.2">
      <c r="AN144" s="18"/>
      <c r="AO144" s="18"/>
      <c r="AP144" s="18"/>
      <c r="AQ144" s="18"/>
      <c r="AR144" s="18"/>
      <c r="AS144" s="18"/>
      <c r="AT144" s="18"/>
      <c r="AZ144" s="18"/>
      <c r="BF144" s="18"/>
      <c r="BG144" s="18"/>
      <c r="BH144" s="18"/>
      <c r="BI144" s="18"/>
      <c r="BJ144" s="18"/>
      <c r="BR144" s="18"/>
      <c r="BS144" s="18"/>
    </row>
    <row r="145" spans="40:71" x14ac:dyDescent="0.2">
      <c r="AN145" s="18"/>
      <c r="AO145" s="18"/>
      <c r="AP145" s="18"/>
      <c r="AQ145" s="18"/>
      <c r="AR145" s="18"/>
      <c r="AS145" s="18"/>
      <c r="AT145" s="18"/>
      <c r="AZ145" s="18"/>
      <c r="BF145" s="18"/>
      <c r="BG145" s="18"/>
      <c r="BH145" s="18"/>
      <c r="BI145" s="18"/>
      <c r="BJ145" s="18"/>
      <c r="BR145" s="18"/>
      <c r="BS145" s="18"/>
    </row>
    <row r="146" spans="40:71" x14ac:dyDescent="0.2">
      <c r="AN146" s="18"/>
      <c r="AO146" s="18"/>
      <c r="AP146" s="18"/>
      <c r="AQ146" s="18"/>
      <c r="AR146" s="18"/>
      <c r="AS146" s="18"/>
      <c r="AT146" s="18"/>
      <c r="AZ146" s="18"/>
      <c r="BF146" s="18"/>
      <c r="BG146" s="18"/>
      <c r="BH146" s="18"/>
      <c r="BI146" s="18"/>
      <c r="BJ146" s="18"/>
      <c r="BR146" s="18"/>
      <c r="BS146" s="18"/>
    </row>
    <row r="147" spans="40:71" x14ac:dyDescent="0.2">
      <c r="AN147" s="18"/>
      <c r="AO147" s="18"/>
      <c r="AP147" s="18"/>
      <c r="AQ147" s="18"/>
      <c r="AR147" s="18"/>
      <c r="AS147" s="18"/>
      <c r="AT147" s="18"/>
      <c r="AZ147" s="18"/>
      <c r="BF147" s="18"/>
      <c r="BG147" s="18"/>
      <c r="BH147" s="18"/>
      <c r="BI147" s="18"/>
      <c r="BJ147" s="18"/>
      <c r="BR147" s="18"/>
      <c r="BS147" s="18"/>
    </row>
    <row r="148" spans="40:71" x14ac:dyDescent="0.2">
      <c r="AN148" s="18"/>
      <c r="AO148" s="18"/>
      <c r="AP148" s="18"/>
      <c r="AQ148" s="18"/>
      <c r="AR148" s="18"/>
      <c r="AS148" s="18"/>
      <c r="AT148" s="18"/>
      <c r="AZ148" s="18"/>
      <c r="BF148" s="18"/>
      <c r="BG148" s="18"/>
      <c r="BH148" s="18"/>
      <c r="BI148" s="18"/>
      <c r="BJ148" s="18"/>
      <c r="BR148" s="18"/>
      <c r="BS148" s="18"/>
    </row>
    <row r="149" spans="40:71" x14ac:dyDescent="0.2">
      <c r="AN149" s="18"/>
      <c r="AO149" s="18"/>
      <c r="AP149" s="18"/>
      <c r="AQ149" s="18"/>
      <c r="AR149" s="18"/>
      <c r="AS149" s="18"/>
      <c r="AT149" s="18"/>
      <c r="AZ149" s="18"/>
      <c r="BF149" s="18"/>
      <c r="BG149" s="18"/>
      <c r="BH149" s="18"/>
      <c r="BI149" s="18"/>
      <c r="BJ149" s="18"/>
      <c r="BR149" s="18"/>
      <c r="BS149" s="18"/>
    </row>
    <row r="150" spans="40:71" x14ac:dyDescent="0.2">
      <c r="AN150" s="18"/>
      <c r="AO150" s="18"/>
      <c r="AP150" s="18"/>
      <c r="AQ150" s="18"/>
      <c r="AR150" s="18"/>
      <c r="AS150" s="18"/>
      <c r="AT150" s="18"/>
      <c r="AZ150" s="18"/>
      <c r="BF150" s="18"/>
      <c r="BG150" s="18"/>
      <c r="BH150" s="18"/>
      <c r="BI150" s="18"/>
      <c r="BJ150" s="18"/>
      <c r="BR150" s="18"/>
      <c r="BS150" s="18"/>
    </row>
    <row r="151" spans="40:71" x14ac:dyDescent="0.2">
      <c r="AN151" s="18"/>
      <c r="AO151" s="18"/>
      <c r="AP151" s="18"/>
      <c r="AQ151" s="18"/>
      <c r="AR151" s="18"/>
      <c r="AS151" s="18"/>
      <c r="AT151" s="18"/>
      <c r="AZ151" s="18"/>
      <c r="BF151" s="18"/>
      <c r="BG151" s="18"/>
      <c r="BH151" s="18"/>
      <c r="BI151" s="18"/>
      <c r="BJ151" s="18"/>
      <c r="BR151" s="18"/>
      <c r="BS151" s="18"/>
    </row>
    <row r="152" spans="40:71" x14ac:dyDescent="0.2">
      <c r="AN152" s="18"/>
      <c r="AO152" s="18"/>
      <c r="AP152" s="18"/>
      <c r="AQ152" s="18"/>
      <c r="AR152" s="18"/>
      <c r="AS152" s="18"/>
      <c r="AT152" s="18"/>
      <c r="AZ152" s="18"/>
      <c r="BF152" s="18"/>
      <c r="BG152" s="18"/>
      <c r="BH152" s="18"/>
      <c r="BI152" s="18"/>
      <c r="BJ152" s="18"/>
      <c r="BR152" s="18"/>
      <c r="BS152" s="18"/>
    </row>
    <row r="153" spans="40:71" x14ac:dyDescent="0.2">
      <c r="AN153" s="18"/>
      <c r="AO153" s="18"/>
      <c r="AP153" s="18"/>
      <c r="AQ153" s="18"/>
      <c r="AR153" s="18"/>
      <c r="AS153" s="18"/>
      <c r="AT153" s="18"/>
      <c r="AZ153" s="18"/>
      <c r="BF153" s="18"/>
      <c r="BG153" s="18"/>
      <c r="BH153" s="18"/>
      <c r="BI153" s="18"/>
      <c r="BJ153" s="18"/>
      <c r="BR153" s="18"/>
      <c r="BS153" s="18"/>
    </row>
    <row r="154" spans="40:71" x14ac:dyDescent="0.2">
      <c r="AN154" s="18"/>
      <c r="AO154" s="18"/>
      <c r="AP154" s="18"/>
      <c r="AQ154" s="18"/>
      <c r="AR154" s="18"/>
      <c r="AS154" s="18"/>
      <c r="AT154" s="18"/>
      <c r="AZ154" s="18"/>
      <c r="BF154" s="18"/>
      <c r="BG154" s="18"/>
      <c r="BH154" s="18"/>
      <c r="BI154" s="18"/>
      <c r="BJ154" s="18"/>
      <c r="BR154" s="18"/>
      <c r="BS154" s="18"/>
    </row>
    <row r="155" spans="40:71" x14ac:dyDescent="0.2">
      <c r="AN155" s="18"/>
      <c r="AO155" s="18"/>
      <c r="AP155" s="18"/>
      <c r="AQ155" s="18"/>
      <c r="AR155" s="18"/>
      <c r="AS155" s="18"/>
      <c r="AT155" s="18"/>
      <c r="AZ155" s="18"/>
      <c r="BF155" s="18"/>
      <c r="BG155" s="18"/>
      <c r="BH155" s="18"/>
      <c r="BI155" s="18"/>
      <c r="BJ155" s="18"/>
      <c r="BR155" s="18"/>
      <c r="BS155" s="18"/>
    </row>
    <row r="156" spans="40:71" x14ac:dyDescent="0.2">
      <c r="AN156" s="18"/>
      <c r="AO156" s="18"/>
      <c r="AP156" s="18"/>
      <c r="AQ156" s="18"/>
      <c r="AR156" s="18"/>
      <c r="AS156" s="18"/>
      <c r="AT156" s="18"/>
      <c r="AZ156" s="18"/>
      <c r="BF156" s="18"/>
      <c r="BG156" s="18"/>
      <c r="BH156" s="18"/>
      <c r="BI156" s="18"/>
      <c r="BJ156" s="18"/>
      <c r="BR156" s="18"/>
      <c r="BS156" s="18"/>
    </row>
    <row r="157" spans="40:71" x14ac:dyDescent="0.2">
      <c r="AN157" s="18"/>
      <c r="AO157" s="18"/>
      <c r="AP157" s="18"/>
      <c r="AQ157" s="18"/>
      <c r="AR157" s="18"/>
      <c r="AS157" s="18"/>
      <c r="AT157" s="18"/>
      <c r="AZ157" s="18"/>
      <c r="BF157" s="18"/>
      <c r="BG157" s="18"/>
      <c r="BH157" s="18"/>
      <c r="BI157" s="18"/>
      <c r="BJ157" s="18"/>
      <c r="BR157" s="18"/>
      <c r="BS157" s="18"/>
    </row>
    <row r="158" spans="40:71" x14ac:dyDescent="0.2">
      <c r="AN158" s="18"/>
      <c r="AO158" s="18"/>
      <c r="AP158" s="18"/>
      <c r="AQ158" s="18"/>
      <c r="AR158" s="18"/>
      <c r="AS158" s="18"/>
      <c r="AT158" s="18"/>
      <c r="AZ158" s="18"/>
      <c r="BF158" s="18"/>
      <c r="BG158" s="18"/>
      <c r="BH158" s="18"/>
      <c r="BI158" s="18"/>
      <c r="BJ158" s="18"/>
      <c r="BR158" s="18"/>
      <c r="BS158" s="18"/>
    </row>
    <row r="159" spans="40:71" x14ac:dyDescent="0.2">
      <c r="AN159" s="18"/>
      <c r="AO159" s="18"/>
      <c r="AP159" s="18"/>
      <c r="AQ159" s="18"/>
      <c r="AR159" s="18"/>
      <c r="AS159" s="18"/>
      <c r="AT159" s="18"/>
      <c r="AZ159" s="18"/>
      <c r="BF159" s="18"/>
      <c r="BG159" s="18"/>
      <c r="BH159" s="18"/>
      <c r="BI159" s="18"/>
      <c r="BJ159" s="18"/>
      <c r="BR159" s="18"/>
      <c r="BS159" s="18"/>
    </row>
    <row r="160" spans="40:71" x14ac:dyDescent="0.2">
      <c r="AN160" s="18"/>
      <c r="AO160" s="18"/>
      <c r="AP160" s="18"/>
      <c r="AQ160" s="18"/>
      <c r="AR160" s="18"/>
      <c r="AS160" s="18"/>
      <c r="AT160" s="18"/>
      <c r="AZ160" s="18"/>
      <c r="BF160" s="18"/>
      <c r="BG160" s="18"/>
      <c r="BH160" s="18"/>
      <c r="BI160" s="18"/>
      <c r="BJ160" s="18"/>
      <c r="BR160" s="18"/>
      <c r="BS160" s="18"/>
    </row>
    <row r="161" spans="40:71" x14ac:dyDescent="0.2">
      <c r="AN161" s="18"/>
      <c r="AO161" s="18"/>
      <c r="AP161" s="18"/>
      <c r="AQ161" s="18"/>
      <c r="AR161" s="18"/>
      <c r="AS161" s="18"/>
      <c r="AT161" s="18"/>
      <c r="AZ161" s="18"/>
      <c r="BF161" s="18"/>
      <c r="BG161" s="18"/>
      <c r="BH161" s="18"/>
      <c r="BI161" s="18"/>
      <c r="BJ161" s="18"/>
      <c r="BR161" s="18"/>
      <c r="BS161" s="18"/>
    </row>
    <row r="162" spans="40:71" x14ac:dyDescent="0.2">
      <c r="AN162" s="18"/>
      <c r="AO162" s="18"/>
      <c r="AP162" s="18"/>
      <c r="AQ162" s="18"/>
      <c r="AR162" s="18"/>
      <c r="AS162" s="18"/>
      <c r="AT162" s="18"/>
      <c r="AZ162" s="18"/>
      <c r="BF162" s="18"/>
      <c r="BG162" s="18"/>
      <c r="BH162" s="18"/>
      <c r="BI162" s="18"/>
      <c r="BJ162" s="18"/>
      <c r="BR162" s="18"/>
      <c r="BS162" s="18"/>
    </row>
    <row r="163" spans="40:71" x14ac:dyDescent="0.2">
      <c r="AN163" s="18"/>
      <c r="AO163" s="18"/>
      <c r="AP163" s="18"/>
      <c r="AQ163" s="18"/>
      <c r="AR163" s="18"/>
      <c r="AS163" s="18"/>
      <c r="AT163" s="18"/>
      <c r="AZ163" s="18"/>
      <c r="BF163" s="18"/>
      <c r="BG163" s="18"/>
      <c r="BH163" s="18"/>
      <c r="BI163" s="18"/>
      <c r="BJ163" s="18"/>
      <c r="BR163" s="18"/>
      <c r="BS163" s="18"/>
    </row>
    <row r="164" spans="40:71" x14ac:dyDescent="0.2">
      <c r="AN164" s="18"/>
      <c r="AO164" s="18"/>
      <c r="AP164" s="18"/>
      <c r="AQ164" s="18"/>
      <c r="AR164" s="18"/>
      <c r="AS164" s="18"/>
      <c r="AT164" s="18"/>
      <c r="AZ164" s="18"/>
      <c r="BF164" s="18"/>
      <c r="BG164" s="18"/>
      <c r="BH164" s="18"/>
      <c r="BI164" s="18"/>
      <c r="BJ164" s="18"/>
      <c r="BR164" s="18"/>
      <c r="BS164" s="18"/>
    </row>
    <row r="165" spans="40:71" x14ac:dyDescent="0.2">
      <c r="AN165" s="18"/>
      <c r="AO165" s="18"/>
      <c r="AP165" s="18"/>
      <c r="AQ165" s="18"/>
      <c r="AR165" s="18"/>
      <c r="AS165" s="18"/>
      <c r="AT165" s="18"/>
      <c r="AZ165" s="18"/>
      <c r="BF165" s="18"/>
      <c r="BG165" s="18"/>
      <c r="BH165" s="18"/>
      <c r="BI165" s="18"/>
      <c r="BJ165" s="18"/>
      <c r="BR165" s="18"/>
      <c r="BS165" s="18"/>
    </row>
    <row r="166" spans="40:71" x14ac:dyDescent="0.2">
      <c r="AN166" s="18"/>
      <c r="AO166" s="18"/>
      <c r="AP166" s="18"/>
      <c r="AQ166" s="18"/>
      <c r="AR166" s="18"/>
      <c r="AS166" s="18"/>
      <c r="AT166" s="18"/>
      <c r="AZ166" s="18"/>
      <c r="BF166" s="18"/>
      <c r="BG166" s="18"/>
      <c r="BH166" s="18"/>
      <c r="BI166" s="18"/>
      <c r="BJ166" s="18"/>
      <c r="BR166" s="18"/>
      <c r="BS166" s="18"/>
    </row>
    <row r="167" spans="40:71" x14ac:dyDescent="0.2">
      <c r="AN167" s="18"/>
      <c r="AO167" s="18"/>
      <c r="AP167" s="18"/>
      <c r="AQ167" s="18"/>
      <c r="AR167" s="18"/>
      <c r="AS167" s="18"/>
      <c r="AT167" s="18"/>
      <c r="AZ167" s="18"/>
      <c r="BF167" s="18"/>
      <c r="BG167" s="18"/>
      <c r="BH167" s="18"/>
      <c r="BI167" s="18"/>
      <c r="BJ167" s="18"/>
      <c r="BR167" s="18"/>
      <c r="BS167" s="18"/>
    </row>
    <row r="168" spans="40:71" x14ac:dyDescent="0.2">
      <c r="AN168" s="18"/>
      <c r="AO168" s="18"/>
      <c r="AP168" s="18"/>
      <c r="AQ168" s="18"/>
      <c r="AR168" s="18"/>
      <c r="AS168" s="18"/>
      <c r="AT168" s="18"/>
      <c r="AZ168" s="18"/>
      <c r="BF168" s="18"/>
      <c r="BG168" s="18"/>
      <c r="BH168" s="18"/>
      <c r="BI168" s="18"/>
      <c r="BJ168" s="18"/>
      <c r="BR168" s="18"/>
      <c r="BS168" s="18"/>
    </row>
    <row r="169" spans="40:71" x14ac:dyDescent="0.2">
      <c r="AN169" s="18"/>
      <c r="AO169" s="18"/>
      <c r="AP169" s="18"/>
      <c r="AQ169" s="18"/>
      <c r="AR169" s="18"/>
      <c r="AS169" s="18"/>
      <c r="AT169" s="18"/>
      <c r="AZ169" s="18"/>
      <c r="BF169" s="18"/>
      <c r="BG169" s="18"/>
      <c r="BH169" s="18"/>
      <c r="BI169" s="18"/>
      <c r="BJ169" s="18"/>
      <c r="BR169" s="18"/>
      <c r="BS169" s="18"/>
    </row>
    <row r="170" spans="40:71" x14ac:dyDescent="0.2">
      <c r="AN170" s="18"/>
      <c r="AO170" s="18"/>
      <c r="AP170" s="18"/>
      <c r="AQ170" s="18"/>
      <c r="AR170" s="18"/>
      <c r="AS170" s="18"/>
      <c r="AT170" s="18"/>
      <c r="AZ170" s="18"/>
      <c r="BF170" s="18"/>
      <c r="BG170" s="18"/>
      <c r="BH170" s="18"/>
      <c r="BI170" s="18"/>
      <c r="BJ170" s="18"/>
      <c r="BR170" s="18"/>
      <c r="BS170" s="18"/>
    </row>
    <row r="171" spans="40:71" x14ac:dyDescent="0.2">
      <c r="AN171" s="18"/>
      <c r="AO171" s="18"/>
      <c r="AP171" s="18"/>
      <c r="AQ171" s="18"/>
      <c r="AR171" s="18"/>
      <c r="AS171" s="18"/>
      <c r="AT171" s="18"/>
      <c r="AZ171" s="18"/>
      <c r="BF171" s="18"/>
      <c r="BG171" s="18"/>
      <c r="BH171" s="18"/>
      <c r="BI171" s="18"/>
      <c r="BJ171" s="18"/>
      <c r="BR171" s="18"/>
      <c r="BS171" s="18"/>
    </row>
    <row r="172" spans="40:71" x14ac:dyDescent="0.2">
      <c r="AN172" s="18"/>
      <c r="AO172" s="18"/>
      <c r="AP172" s="18"/>
      <c r="AQ172" s="18"/>
      <c r="AR172" s="18"/>
      <c r="AS172" s="18"/>
      <c r="AT172" s="18"/>
      <c r="AZ172" s="18"/>
      <c r="BF172" s="18"/>
      <c r="BG172" s="18"/>
      <c r="BH172" s="18"/>
      <c r="BI172" s="18"/>
      <c r="BJ172" s="18"/>
      <c r="BR172" s="18"/>
      <c r="BS172" s="18"/>
    </row>
    <row r="173" spans="40:71" x14ac:dyDescent="0.2">
      <c r="AN173" s="18"/>
      <c r="AO173" s="18"/>
      <c r="AP173" s="18"/>
      <c r="AQ173" s="18"/>
      <c r="AR173" s="18"/>
      <c r="AS173" s="18"/>
      <c r="AT173" s="18"/>
      <c r="AZ173" s="18"/>
      <c r="BF173" s="18"/>
      <c r="BG173" s="18"/>
      <c r="BH173" s="18"/>
      <c r="BI173" s="18"/>
      <c r="BJ173" s="18"/>
      <c r="BR173" s="18"/>
      <c r="BS173" s="18"/>
    </row>
    <row r="174" spans="40:71" x14ac:dyDescent="0.2">
      <c r="AN174" s="18"/>
      <c r="AO174" s="18"/>
      <c r="AP174" s="18"/>
      <c r="AQ174" s="18"/>
      <c r="AR174" s="18"/>
      <c r="AS174" s="18"/>
      <c r="AT174" s="18"/>
      <c r="AZ174" s="18"/>
      <c r="BF174" s="18"/>
      <c r="BG174" s="18"/>
      <c r="BH174" s="18"/>
      <c r="BI174" s="18"/>
      <c r="BJ174" s="18"/>
      <c r="BR174" s="18"/>
      <c r="BS174" s="18"/>
    </row>
    <row r="175" spans="40:71" x14ac:dyDescent="0.2">
      <c r="AN175" s="18"/>
      <c r="AO175" s="18"/>
      <c r="AP175" s="18"/>
      <c r="AQ175" s="18"/>
      <c r="AR175" s="18"/>
      <c r="AS175" s="18"/>
      <c r="AT175" s="18"/>
      <c r="AZ175" s="18"/>
      <c r="BF175" s="18"/>
      <c r="BG175" s="18"/>
      <c r="BH175" s="18"/>
      <c r="BI175" s="18"/>
      <c r="BJ175" s="18"/>
      <c r="BR175" s="18"/>
      <c r="BS175" s="18"/>
    </row>
    <row r="176" spans="40:71" x14ac:dyDescent="0.2">
      <c r="AN176" s="18"/>
      <c r="AO176" s="18"/>
      <c r="AP176" s="18"/>
      <c r="AQ176" s="18"/>
      <c r="AR176" s="18"/>
      <c r="AS176" s="18"/>
      <c r="AT176" s="18"/>
      <c r="AZ176" s="18"/>
      <c r="BF176" s="18"/>
      <c r="BG176" s="18"/>
      <c r="BH176" s="18"/>
      <c r="BI176" s="18"/>
      <c r="BJ176" s="18"/>
      <c r="BR176" s="18"/>
      <c r="BS176" s="18"/>
    </row>
    <row r="177" spans="40:71" x14ac:dyDescent="0.2">
      <c r="AN177" s="18"/>
      <c r="AO177" s="18"/>
      <c r="AP177" s="18"/>
      <c r="AQ177" s="18"/>
      <c r="AR177" s="18"/>
      <c r="AS177" s="18"/>
      <c r="AT177" s="18"/>
      <c r="AZ177" s="18"/>
      <c r="BF177" s="18"/>
      <c r="BG177" s="18"/>
      <c r="BH177" s="18"/>
      <c r="BI177" s="18"/>
      <c r="BJ177" s="18"/>
      <c r="BR177" s="18"/>
      <c r="BS177" s="18"/>
    </row>
    <row r="178" spans="40:71" x14ac:dyDescent="0.2">
      <c r="AN178" s="18"/>
      <c r="AO178" s="18"/>
      <c r="AP178" s="18"/>
      <c r="AQ178" s="18"/>
      <c r="AR178" s="18"/>
      <c r="AS178" s="18"/>
      <c r="AT178" s="18"/>
      <c r="AZ178" s="18"/>
      <c r="BF178" s="18"/>
      <c r="BG178" s="18"/>
      <c r="BH178" s="18"/>
      <c r="BI178" s="18"/>
      <c r="BJ178" s="18"/>
      <c r="BR178" s="18"/>
      <c r="BS178" s="18"/>
    </row>
    <row r="179" spans="40:71" x14ac:dyDescent="0.2">
      <c r="AN179" s="18"/>
      <c r="AO179" s="18"/>
      <c r="AP179" s="18"/>
      <c r="AQ179" s="18"/>
      <c r="AR179" s="18"/>
      <c r="AS179" s="18"/>
      <c r="AT179" s="18"/>
      <c r="AZ179" s="18"/>
      <c r="BF179" s="18"/>
      <c r="BG179" s="18"/>
      <c r="BH179" s="18"/>
      <c r="BI179" s="18"/>
      <c r="BJ179" s="18"/>
      <c r="BR179" s="18"/>
      <c r="BS179" s="18"/>
    </row>
    <row r="180" spans="40:71" x14ac:dyDescent="0.2">
      <c r="AN180" s="18"/>
      <c r="AO180" s="18"/>
      <c r="AP180" s="18"/>
      <c r="AQ180" s="18"/>
      <c r="AR180" s="18"/>
      <c r="AS180" s="18"/>
      <c r="AT180" s="18"/>
      <c r="AZ180" s="18"/>
      <c r="BF180" s="18"/>
      <c r="BG180" s="18"/>
      <c r="BH180" s="18"/>
      <c r="BI180" s="18"/>
      <c r="BJ180" s="18"/>
      <c r="BR180" s="18"/>
      <c r="BS180" s="18"/>
    </row>
    <row r="181" spans="40:71" x14ac:dyDescent="0.2">
      <c r="AN181" s="18"/>
      <c r="AO181" s="18"/>
      <c r="AP181" s="18"/>
      <c r="AQ181" s="18"/>
      <c r="AR181" s="18"/>
      <c r="AS181" s="18"/>
      <c r="AT181" s="18"/>
      <c r="AZ181" s="18"/>
      <c r="BF181" s="18"/>
      <c r="BG181" s="18"/>
      <c r="BH181" s="18"/>
      <c r="BI181" s="18"/>
      <c r="BJ181" s="18"/>
      <c r="BR181" s="18"/>
      <c r="BS181" s="18"/>
    </row>
    <row r="182" spans="40:71" x14ac:dyDescent="0.2">
      <c r="AN182" s="18"/>
      <c r="AO182" s="18"/>
      <c r="AP182" s="18"/>
      <c r="AQ182" s="18"/>
      <c r="AR182" s="18"/>
      <c r="AS182" s="18"/>
      <c r="AT182" s="18"/>
      <c r="AZ182" s="18"/>
      <c r="BF182" s="18"/>
      <c r="BG182" s="18"/>
      <c r="BH182" s="18"/>
      <c r="BI182" s="18"/>
      <c r="BJ182" s="18"/>
      <c r="BR182" s="18"/>
      <c r="BS182" s="18"/>
    </row>
    <row r="183" spans="40:71" x14ac:dyDescent="0.2">
      <c r="AN183" s="18"/>
      <c r="AO183" s="18"/>
      <c r="AP183" s="18"/>
      <c r="AQ183" s="18"/>
      <c r="AR183" s="18"/>
      <c r="AS183" s="18"/>
      <c r="AT183" s="18"/>
      <c r="AZ183" s="18"/>
      <c r="BF183" s="18"/>
      <c r="BG183" s="18"/>
      <c r="BH183" s="18"/>
      <c r="BI183" s="18"/>
      <c r="BJ183" s="18"/>
      <c r="BR183" s="18"/>
      <c r="BS183" s="18"/>
    </row>
    <row r="184" spans="40:71" x14ac:dyDescent="0.2">
      <c r="AN184" s="18"/>
      <c r="AO184" s="18"/>
      <c r="AP184" s="18"/>
      <c r="AQ184" s="18"/>
      <c r="AR184" s="18"/>
      <c r="AS184" s="18"/>
      <c r="AT184" s="18"/>
      <c r="AZ184" s="18"/>
      <c r="BF184" s="18"/>
      <c r="BG184" s="18"/>
      <c r="BH184" s="18"/>
      <c r="BI184" s="18"/>
      <c r="BJ184" s="18"/>
      <c r="BR184" s="18"/>
      <c r="BS184" s="18"/>
    </row>
    <row r="185" spans="40:71" x14ac:dyDescent="0.2">
      <c r="AN185" s="18"/>
      <c r="AO185" s="18"/>
      <c r="AP185" s="18"/>
      <c r="AQ185" s="18"/>
      <c r="AR185" s="18"/>
      <c r="AS185" s="18"/>
      <c r="AT185" s="18"/>
      <c r="AZ185" s="18"/>
      <c r="BF185" s="18"/>
      <c r="BG185" s="18"/>
      <c r="BH185" s="18"/>
      <c r="BI185" s="18"/>
      <c r="BJ185" s="18"/>
      <c r="BR185" s="18"/>
      <c r="BS185" s="18"/>
    </row>
    <row r="186" spans="40:71" x14ac:dyDescent="0.2">
      <c r="AN186" s="18"/>
      <c r="AO186" s="18"/>
      <c r="AP186" s="18"/>
      <c r="AQ186" s="18"/>
      <c r="AR186" s="18"/>
      <c r="AS186" s="18"/>
      <c r="AT186" s="18"/>
      <c r="AZ186" s="18"/>
      <c r="BF186" s="18"/>
      <c r="BG186" s="18"/>
      <c r="BH186" s="18"/>
      <c r="BI186" s="18"/>
      <c r="BJ186" s="18"/>
      <c r="BR186" s="18"/>
      <c r="BS186" s="18"/>
    </row>
    <row r="187" spans="40:71" x14ac:dyDescent="0.2">
      <c r="AN187" s="18"/>
      <c r="AO187" s="18"/>
      <c r="AP187" s="18"/>
      <c r="AQ187" s="18"/>
      <c r="AR187" s="18"/>
      <c r="AS187" s="18"/>
      <c r="AT187" s="18"/>
      <c r="AZ187" s="18"/>
      <c r="BF187" s="18"/>
      <c r="BG187" s="18"/>
      <c r="BH187" s="18"/>
      <c r="BI187" s="18"/>
      <c r="BJ187" s="18"/>
      <c r="BR187" s="18"/>
      <c r="BS187" s="18"/>
    </row>
    <row r="188" spans="40:71" x14ac:dyDescent="0.2">
      <c r="AN188" s="18"/>
      <c r="AO188" s="18"/>
      <c r="AP188" s="18"/>
      <c r="AQ188" s="18"/>
      <c r="AR188" s="18"/>
      <c r="AS188" s="18"/>
      <c r="AT188" s="18"/>
      <c r="AZ188" s="18"/>
      <c r="BF188" s="18"/>
      <c r="BG188" s="18"/>
      <c r="BH188" s="18"/>
      <c r="BI188" s="18"/>
      <c r="BJ188" s="18"/>
      <c r="BR188" s="18"/>
      <c r="BS188" s="18"/>
    </row>
    <row r="189" spans="40:71" x14ac:dyDescent="0.2">
      <c r="AN189" s="18"/>
      <c r="AO189" s="18"/>
      <c r="AP189" s="18"/>
      <c r="AQ189" s="18"/>
      <c r="AR189" s="18"/>
      <c r="AS189" s="18"/>
      <c r="AT189" s="18"/>
      <c r="AZ189" s="18"/>
      <c r="BF189" s="18"/>
      <c r="BG189" s="18"/>
      <c r="BH189" s="18"/>
      <c r="BI189" s="18"/>
      <c r="BJ189" s="18"/>
      <c r="BR189" s="18"/>
      <c r="BS189" s="18"/>
    </row>
    <row r="190" spans="40:71" x14ac:dyDescent="0.2">
      <c r="AN190" s="18"/>
      <c r="AO190" s="18"/>
      <c r="AP190" s="18"/>
      <c r="AQ190" s="18"/>
      <c r="AR190" s="18"/>
      <c r="AS190" s="18"/>
      <c r="AT190" s="18"/>
      <c r="AZ190" s="18"/>
      <c r="BF190" s="18"/>
      <c r="BG190" s="18"/>
      <c r="BH190" s="18"/>
      <c r="BI190" s="18"/>
      <c r="BJ190" s="18"/>
      <c r="BR190" s="18"/>
      <c r="BS190" s="18"/>
    </row>
    <row r="191" spans="40:71" x14ac:dyDescent="0.2">
      <c r="AN191" s="18"/>
      <c r="AO191" s="18"/>
      <c r="AP191" s="18"/>
      <c r="AQ191" s="18"/>
      <c r="AR191" s="18"/>
      <c r="AS191" s="18"/>
      <c r="AT191" s="18"/>
      <c r="AZ191" s="18"/>
      <c r="BF191" s="18"/>
      <c r="BG191" s="18"/>
      <c r="BH191" s="18"/>
      <c r="BI191" s="18"/>
      <c r="BJ191" s="18"/>
      <c r="BR191" s="18"/>
      <c r="BS191" s="18"/>
    </row>
    <row r="192" spans="40:71" x14ac:dyDescent="0.2">
      <c r="AN192" s="18"/>
    </row>
    <row r="193" spans="65:69" ht="16" x14ac:dyDescent="0.2">
      <c r="BM193" s="20" t="s">
        <v>6</v>
      </c>
      <c r="BQ193" s="18" t="e">
        <f t="shared" ref="BQ193:BQ216" si="112">AVERAGE(BN193:BP193)</f>
        <v>#DIV/0!</v>
      </c>
    </row>
    <row r="194" spans="65:69" ht="16" x14ac:dyDescent="0.2">
      <c r="BM194" s="20" t="s">
        <v>4</v>
      </c>
      <c r="BQ194" s="18" t="e">
        <f t="shared" si="112"/>
        <v>#DIV/0!</v>
      </c>
    </row>
    <row r="195" spans="65:69" ht="16" x14ac:dyDescent="0.2">
      <c r="BM195" s="20" t="s">
        <v>3</v>
      </c>
      <c r="BQ195" s="18" t="e">
        <f t="shared" si="112"/>
        <v>#DIV/0!</v>
      </c>
    </row>
    <row r="196" spans="65:69" ht="16" x14ac:dyDescent="0.2">
      <c r="BM196" s="20" t="s">
        <v>2</v>
      </c>
      <c r="BQ196" s="18" t="e">
        <f t="shared" si="112"/>
        <v>#DIV/0!</v>
      </c>
    </row>
    <row r="197" spans="65:69" ht="16" x14ac:dyDescent="0.2">
      <c r="BM197" s="20" t="s">
        <v>1</v>
      </c>
      <c r="BQ197" s="18" t="e">
        <f t="shared" si="112"/>
        <v>#DIV/0!</v>
      </c>
    </row>
    <row r="198" spans="65:69" ht="16" x14ac:dyDescent="0.2">
      <c r="BM198" s="20" t="s">
        <v>0</v>
      </c>
      <c r="BQ198" s="18" t="e">
        <f t="shared" si="112"/>
        <v>#DIV/0!</v>
      </c>
    </row>
    <row r="199" spans="65:69" ht="16" x14ac:dyDescent="0.2">
      <c r="BM199" s="20" t="s">
        <v>6</v>
      </c>
      <c r="BQ199" s="18" t="e">
        <f t="shared" si="112"/>
        <v>#DIV/0!</v>
      </c>
    </row>
    <row r="200" spans="65:69" ht="16" x14ac:dyDescent="0.2">
      <c r="BM200" s="20" t="s">
        <v>4</v>
      </c>
      <c r="BQ200" s="18" t="e">
        <f t="shared" si="112"/>
        <v>#DIV/0!</v>
      </c>
    </row>
    <row r="201" spans="65:69" ht="16" x14ac:dyDescent="0.2">
      <c r="BM201" s="20" t="s">
        <v>3</v>
      </c>
      <c r="BQ201" s="18" t="e">
        <f t="shared" si="112"/>
        <v>#DIV/0!</v>
      </c>
    </row>
    <row r="202" spans="65:69" ht="16" x14ac:dyDescent="0.2">
      <c r="BM202" s="20" t="s">
        <v>2</v>
      </c>
      <c r="BQ202" s="18" t="e">
        <f t="shared" si="112"/>
        <v>#DIV/0!</v>
      </c>
    </row>
    <row r="203" spans="65:69" ht="16" x14ac:dyDescent="0.2">
      <c r="BM203" s="20" t="s">
        <v>1</v>
      </c>
      <c r="BQ203" s="18" t="e">
        <f t="shared" si="112"/>
        <v>#DIV/0!</v>
      </c>
    </row>
    <row r="204" spans="65:69" ht="16" x14ac:dyDescent="0.2">
      <c r="BM204" s="20" t="s">
        <v>0</v>
      </c>
      <c r="BQ204" s="18" t="e">
        <f t="shared" si="112"/>
        <v>#DIV/0!</v>
      </c>
    </row>
    <row r="205" spans="65:69" ht="16" x14ac:dyDescent="0.2">
      <c r="BM205" s="20" t="s">
        <v>6</v>
      </c>
      <c r="BQ205" s="18" t="e">
        <f t="shared" si="112"/>
        <v>#DIV/0!</v>
      </c>
    </row>
    <row r="206" spans="65:69" ht="16" x14ac:dyDescent="0.2">
      <c r="BM206" s="20" t="s">
        <v>4</v>
      </c>
      <c r="BQ206" s="18" t="e">
        <f t="shared" si="112"/>
        <v>#DIV/0!</v>
      </c>
    </row>
    <row r="207" spans="65:69" ht="16" x14ac:dyDescent="0.2">
      <c r="BM207" s="20" t="s">
        <v>3</v>
      </c>
      <c r="BQ207" s="18" t="e">
        <f t="shared" si="112"/>
        <v>#DIV/0!</v>
      </c>
    </row>
    <row r="208" spans="65:69" ht="16" x14ac:dyDescent="0.2">
      <c r="BM208" s="20" t="s">
        <v>2</v>
      </c>
      <c r="BQ208" s="18" t="e">
        <f t="shared" si="112"/>
        <v>#DIV/0!</v>
      </c>
    </row>
    <row r="209" spans="65:69" ht="16" x14ac:dyDescent="0.2">
      <c r="BM209" s="20" t="s">
        <v>1</v>
      </c>
      <c r="BQ209" s="18" t="e">
        <f t="shared" si="112"/>
        <v>#DIV/0!</v>
      </c>
    </row>
    <row r="210" spans="65:69" ht="16" x14ac:dyDescent="0.2">
      <c r="BM210" s="20" t="s">
        <v>0</v>
      </c>
      <c r="BQ210" s="18" t="e">
        <f t="shared" si="112"/>
        <v>#DIV/0!</v>
      </c>
    </row>
    <row r="211" spans="65:69" ht="16" x14ac:dyDescent="0.2">
      <c r="BM211" s="20" t="s">
        <v>6</v>
      </c>
      <c r="BQ211" s="18" t="e">
        <f t="shared" si="112"/>
        <v>#DIV/0!</v>
      </c>
    </row>
    <row r="212" spans="65:69" ht="16" x14ac:dyDescent="0.2">
      <c r="BM212" s="20" t="s">
        <v>4</v>
      </c>
      <c r="BQ212" s="18" t="e">
        <f t="shared" si="112"/>
        <v>#DIV/0!</v>
      </c>
    </row>
    <row r="213" spans="65:69" ht="16" x14ac:dyDescent="0.2">
      <c r="BM213" s="20" t="s">
        <v>3</v>
      </c>
      <c r="BQ213" s="18" t="e">
        <f t="shared" si="112"/>
        <v>#DIV/0!</v>
      </c>
    </row>
    <row r="214" spans="65:69" ht="16" x14ac:dyDescent="0.2">
      <c r="BM214" s="20" t="s">
        <v>2</v>
      </c>
      <c r="BQ214" s="18" t="e">
        <f t="shared" si="112"/>
        <v>#DIV/0!</v>
      </c>
    </row>
    <row r="215" spans="65:69" ht="16" x14ac:dyDescent="0.2">
      <c r="BM215" s="20" t="s">
        <v>1</v>
      </c>
      <c r="BQ215" s="18" t="e">
        <f t="shared" si="112"/>
        <v>#DIV/0!</v>
      </c>
    </row>
    <row r="216" spans="65:69" ht="16" x14ac:dyDescent="0.2">
      <c r="BM216" s="20" t="s">
        <v>0</v>
      </c>
      <c r="BQ216" s="18" t="e">
        <f t="shared" si="112"/>
        <v>#DIV/0!</v>
      </c>
    </row>
  </sheetData>
  <autoFilter ref="A1:N97" xr:uid="{601957DB-612E-4FB1-B582-A56109E92371}"/>
  <mergeCells count="160">
    <mergeCell ref="B74:J74"/>
    <mergeCell ref="B80:J80"/>
    <mergeCell ref="B86:J86"/>
    <mergeCell ref="B92:J92"/>
    <mergeCell ref="R2:U2"/>
    <mergeCell ref="X2:AA2"/>
    <mergeCell ref="R38:U38"/>
    <mergeCell ref="X38:AA38"/>
    <mergeCell ref="B38:J38"/>
    <mergeCell ref="B44:J44"/>
    <mergeCell ref="B50:J50"/>
    <mergeCell ref="B56:J56"/>
    <mergeCell ref="B62:J62"/>
    <mergeCell ref="B68:J68"/>
    <mergeCell ref="B2:J2"/>
    <mergeCell ref="B8:J8"/>
    <mergeCell ref="B14:J14"/>
    <mergeCell ref="B20:J20"/>
    <mergeCell ref="B26:J26"/>
    <mergeCell ref="B32:J32"/>
    <mergeCell ref="BH2:BK2"/>
    <mergeCell ref="BN2:BQ2"/>
    <mergeCell ref="R8:U8"/>
    <mergeCell ref="X8:AA8"/>
    <mergeCell ref="AD8:AG8"/>
    <mergeCell ref="AJ8:AM8"/>
    <mergeCell ref="AP8:AS8"/>
    <mergeCell ref="AV8:AY8"/>
    <mergeCell ref="BB8:BE8"/>
    <mergeCell ref="BH8:BK8"/>
    <mergeCell ref="AD2:AG2"/>
    <mergeCell ref="AJ2:AM2"/>
    <mergeCell ref="AP2:AS2"/>
    <mergeCell ref="AV2:AY2"/>
    <mergeCell ref="BB2:BE2"/>
    <mergeCell ref="AJ14:AM14"/>
    <mergeCell ref="AD14:AG14"/>
    <mergeCell ref="X14:AA14"/>
    <mergeCell ref="R14:U14"/>
    <mergeCell ref="R20:U20"/>
    <mergeCell ref="X20:AA20"/>
    <mergeCell ref="AD20:AG20"/>
    <mergeCell ref="AJ20:AM20"/>
    <mergeCell ref="BN8:BQ8"/>
    <mergeCell ref="BN14:BQ14"/>
    <mergeCell ref="BH14:BK14"/>
    <mergeCell ref="BB14:BE14"/>
    <mergeCell ref="AV14:AY14"/>
    <mergeCell ref="AP14:AS14"/>
    <mergeCell ref="AP20:AS20"/>
    <mergeCell ref="AV20:AY20"/>
    <mergeCell ref="BB20:BE20"/>
    <mergeCell ref="BH20:BK20"/>
    <mergeCell ref="BN20:BQ20"/>
    <mergeCell ref="BN26:BQ26"/>
    <mergeCell ref="BH26:BK26"/>
    <mergeCell ref="BB26:BE26"/>
    <mergeCell ref="AV26:AY26"/>
    <mergeCell ref="AP26:AS26"/>
    <mergeCell ref="BH32:BK32"/>
    <mergeCell ref="BN32:BQ32"/>
    <mergeCell ref="BN38:BQ38"/>
    <mergeCell ref="BH38:BK38"/>
    <mergeCell ref="BB38:BE38"/>
    <mergeCell ref="AV38:AY38"/>
    <mergeCell ref="AP38:AS38"/>
    <mergeCell ref="AJ26:AM26"/>
    <mergeCell ref="R26:U26"/>
    <mergeCell ref="X26:AA26"/>
    <mergeCell ref="AD26:AG26"/>
    <mergeCell ref="R32:U32"/>
    <mergeCell ref="X32:AA32"/>
    <mergeCell ref="AD32:AG32"/>
    <mergeCell ref="AJ32:AM32"/>
    <mergeCell ref="AD38:AG38"/>
    <mergeCell ref="AJ38:AM38"/>
    <mergeCell ref="R44:U44"/>
    <mergeCell ref="X44:AA44"/>
    <mergeCell ref="AD44:AG44"/>
    <mergeCell ref="AJ44:AM44"/>
    <mergeCell ref="AP32:AS32"/>
    <mergeCell ref="AV32:AY32"/>
    <mergeCell ref="BB32:BE32"/>
    <mergeCell ref="AV44:AY44"/>
    <mergeCell ref="BB44:BE44"/>
    <mergeCell ref="BH44:BK44"/>
    <mergeCell ref="BN44:BQ44"/>
    <mergeCell ref="BN50:BQ50"/>
    <mergeCell ref="BH50:BK50"/>
    <mergeCell ref="BB50:BE50"/>
    <mergeCell ref="AV50:AY50"/>
    <mergeCell ref="AP50:AS50"/>
    <mergeCell ref="AJ50:AM50"/>
    <mergeCell ref="R50:U50"/>
    <mergeCell ref="X50:AA50"/>
    <mergeCell ref="AD50:AG50"/>
    <mergeCell ref="R56:U56"/>
    <mergeCell ref="X56:AA56"/>
    <mergeCell ref="AD56:AG56"/>
    <mergeCell ref="AJ56:AM56"/>
    <mergeCell ref="AP44:AS44"/>
    <mergeCell ref="AV56:AY56"/>
    <mergeCell ref="BB56:BE56"/>
    <mergeCell ref="BH56:BK56"/>
    <mergeCell ref="BN56:BQ56"/>
    <mergeCell ref="BN62:BQ62"/>
    <mergeCell ref="BH62:BK62"/>
    <mergeCell ref="BB62:BE62"/>
    <mergeCell ref="AV62:AY62"/>
    <mergeCell ref="AP62:AS62"/>
    <mergeCell ref="AJ62:AM62"/>
    <mergeCell ref="R62:U62"/>
    <mergeCell ref="X62:AA62"/>
    <mergeCell ref="AD62:AG62"/>
    <mergeCell ref="R68:U68"/>
    <mergeCell ref="X68:AA68"/>
    <mergeCell ref="AD68:AG68"/>
    <mergeCell ref="AJ68:AM68"/>
    <mergeCell ref="AP56:AS56"/>
    <mergeCell ref="AV68:AY68"/>
    <mergeCell ref="BB68:BE68"/>
    <mergeCell ref="BH68:BK68"/>
    <mergeCell ref="BN68:BQ68"/>
    <mergeCell ref="BN74:BQ74"/>
    <mergeCell ref="BH74:BK74"/>
    <mergeCell ref="BB74:BE74"/>
    <mergeCell ref="AV74:AY74"/>
    <mergeCell ref="AP74:AS74"/>
    <mergeCell ref="AJ74:AM74"/>
    <mergeCell ref="R74:U74"/>
    <mergeCell ref="X74:AA74"/>
    <mergeCell ref="AD74:AG74"/>
    <mergeCell ref="R80:U80"/>
    <mergeCell ref="X80:AA80"/>
    <mergeCell ref="AD80:AG80"/>
    <mergeCell ref="AJ80:AM80"/>
    <mergeCell ref="AP68:AS68"/>
    <mergeCell ref="AP80:AS80"/>
    <mergeCell ref="AV80:AY80"/>
    <mergeCell ref="BB80:BE80"/>
    <mergeCell ref="BH80:BK80"/>
    <mergeCell ref="BN80:BQ80"/>
    <mergeCell ref="BN86:BQ86"/>
    <mergeCell ref="BH86:BK86"/>
    <mergeCell ref="BB86:BE86"/>
    <mergeCell ref="AV86:AY86"/>
    <mergeCell ref="AP86:AS86"/>
    <mergeCell ref="AP92:AS92"/>
    <mergeCell ref="AV92:AY92"/>
    <mergeCell ref="BB92:BE92"/>
    <mergeCell ref="BH92:BK92"/>
    <mergeCell ref="BN92:BQ92"/>
    <mergeCell ref="AJ86:AM86"/>
    <mergeCell ref="R86:U86"/>
    <mergeCell ref="X86:AA86"/>
    <mergeCell ref="AD86:AG86"/>
    <mergeCell ref="R92:U92"/>
    <mergeCell ref="X92:AA92"/>
    <mergeCell ref="AD92:AG92"/>
    <mergeCell ref="AJ92:AM9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D0D7-F847-4CF4-B394-39F2D2458220}">
  <dimension ref="A1:W20"/>
  <sheetViews>
    <sheetView workbookViewId="0">
      <selection activeCell="I48" sqref="I48"/>
    </sheetView>
  </sheetViews>
  <sheetFormatPr baseColWidth="10" defaultRowHeight="15" x14ac:dyDescent="0.2"/>
  <cols>
    <col min="1" max="1" width="21.6640625" bestFit="1" customWidth="1"/>
    <col min="2" max="2" width="10.5" bestFit="1" customWidth="1"/>
    <col min="3" max="3" width="10.33203125" bestFit="1" customWidth="1"/>
    <col min="6" max="6" width="12.6640625" customWidth="1"/>
    <col min="7" max="7" width="14.83203125" customWidth="1"/>
    <col min="12" max="12" width="11.83203125" bestFit="1" customWidth="1"/>
    <col min="19" max="19" width="12.33203125" bestFit="1" customWidth="1"/>
    <col min="23" max="23" width="12.5" bestFit="1" customWidth="1"/>
  </cols>
  <sheetData>
    <row r="1" spans="1:23" ht="16" thickBot="1" x14ac:dyDescent="0.25">
      <c r="A1" s="4"/>
      <c r="B1" s="90" t="s">
        <v>29</v>
      </c>
      <c r="C1" s="90"/>
      <c r="D1" s="91" t="s">
        <v>28</v>
      </c>
      <c r="E1" s="91"/>
      <c r="F1" s="92" t="s">
        <v>186</v>
      </c>
      <c r="G1" s="92"/>
    </row>
    <row r="2" spans="1:23" x14ac:dyDescent="0.2">
      <c r="A2" s="48" t="s">
        <v>185</v>
      </c>
      <c r="B2" s="49" t="s">
        <v>23</v>
      </c>
      <c r="C2" s="50" t="s">
        <v>183</v>
      </c>
      <c r="D2" s="49" t="s">
        <v>23</v>
      </c>
      <c r="E2" s="51" t="s">
        <v>183</v>
      </c>
      <c r="F2" s="52" t="s">
        <v>160</v>
      </c>
      <c r="G2" s="53" t="s">
        <v>184</v>
      </c>
    </row>
    <row r="3" spans="1:23" x14ac:dyDescent="0.2">
      <c r="A3" s="46" t="s">
        <v>164</v>
      </c>
      <c r="B3" s="38">
        <v>1.026</v>
      </c>
      <c r="C3" s="39">
        <v>74.914999999999992</v>
      </c>
      <c r="D3" s="38">
        <v>0.18629999999999999</v>
      </c>
      <c r="E3" s="42">
        <v>88.173000000000002</v>
      </c>
      <c r="F3" s="38">
        <f t="shared" ref="F3:F18" si="0">+D3/B3</f>
        <v>0.18157894736842103</v>
      </c>
      <c r="G3" s="44">
        <f>((E3-C3)/C3)*100</f>
        <v>17.697390375759209</v>
      </c>
      <c r="H3" s="1"/>
      <c r="J3" s="1"/>
      <c r="K3" s="1"/>
      <c r="L3" s="27"/>
      <c r="M3" s="28"/>
      <c r="N3" s="29"/>
      <c r="S3" s="8" t="e">
        <f>((H3-#REF!)/#REF!)*100</f>
        <v>#REF!</v>
      </c>
      <c r="T3" s="12" t="e">
        <f>((I3-#REF!)/#REF!)*100</f>
        <v>#REF!</v>
      </c>
      <c r="V3" s="30" t="e">
        <f>((I3-#REF!)/#REF!)*100</f>
        <v>#REF!</v>
      </c>
      <c r="W3" s="3" t="e">
        <f>+#REF!/#REF!</f>
        <v>#REF!</v>
      </c>
    </row>
    <row r="4" spans="1:23" x14ac:dyDescent="0.2">
      <c r="A4" s="46" t="s">
        <v>165</v>
      </c>
      <c r="B4" s="38">
        <v>1.1400999999999999</v>
      </c>
      <c r="C4" s="39">
        <v>77.052999999999997</v>
      </c>
      <c r="D4" s="38">
        <v>0.18390000000000001</v>
      </c>
      <c r="E4" s="42">
        <v>83.817999999999998</v>
      </c>
      <c r="F4" s="38">
        <f t="shared" si="0"/>
        <v>0.16130164020699941</v>
      </c>
      <c r="G4" s="44">
        <f t="shared" ref="G4:G18" si="1">((E4-C4)/C4)*100</f>
        <v>8.7796711354522223</v>
      </c>
      <c r="H4" s="1"/>
      <c r="J4" s="1"/>
      <c r="K4" s="1"/>
      <c r="L4" s="27"/>
      <c r="M4" s="28"/>
      <c r="N4" s="29"/>
      <c r="S4" s="8" t="e">
        <f>((H4-#REF!)/#REF!)*100</f>
        <v>#REF!</v>
      </c>
      <c r="T4" s="12" t="e">
        <f>((I4-#REF!)/#REF!)*100</f>
        <v>#REF!</v>
      </c>
      <c r="V4" s="30" t="e">
        <f>((I4-#REF!)/#REF!)*100</f>
        <v>#REF!</v>
      </c>
      <c r="W4" s="3" t="e">
        <f>#REF!/#REF!</f>
        <v>#REF!</v>
      </c>
    </row>
    <row r="5" spans="1:23" x14ac:dyDescent="0.2">
      <c r="A5" s="46" t="s">
        <v>166</v>
      </c>
      <c r="B5" s="38">
        <v>1.6575</v>
      </c>
      <c r="C5" s="39">
        <v>79.243000000000009</v>
      </c>
      <c r="D5" s="38">
        <v>1.1254999999999999</v>
      </c>
      <c r="E5" s="42">
        <v>73.289999999999992</v>
      </c>
      <c r="F5" s="38">
        <f t="shared" si="0"/>
        <v>0.67903469079939671</v>
      </c>
      <c r="G5" s="44">
        <f t="shared" si="1"/>
        <v>-7.5123354744267843</v>
      </c>
      <c r="H5" s="1"/>
      <c r="J5" s="1"/>
      <c r="K5" s="1"/>
      <c r="L5" s="27"/>
      <c r="M5" s="28"/>
      <c r="N5" s="29"/>
      <c r="S5" s="8" t="e">
        <f>((H5-#REF!)/#REF!)*100</f>
        <v>#REF!</v>
      </c>
      <c r="T5" s="12" t="e">
        <f>((I5-#REF!)/#REF!)*100</f>
        <v>#REF!</v>
      </c>
      <c r="V5" s="30" t="e">
        <f>((I5-#REF!)/#REF!)*100</f>
        <v>#REF!</v>
      </c>
      <c r="W5" s="31" t="e">
        <f>+#REF!/#REF!</f>
        <v>#REF!</v>
      </c>
    </row>
    <row r="6" spans="1:23" x14ac:dyDescent="0.2">
      <c r="A6" s="46" t="s">
        <v>167</v>
      </c>
      <c r="B6" s="38">
        <v>1.284</v>
      </c>
      <c r="C6" s="39">
        <v>84.894999999999996</v>
      </c>
      <c r="D6" s="38">
        <v>1.1474</v>
      </c>
      <c r="E6" s="42">
        <v>73.588999999999999</v>
      </c>
      <c r="F6" s="38">
        <f t="shared" si="0"/>
        <v>0.89361370716510902</v>
      </c>
      <c r="G6" s="44">
        <f t="shared" si="1"/>
        <v>-13.317627657694796</v>
      </c>
      <c r="H6" s="1"/>
      <c r="J6" s="1"/>
      <c r="K6" s="1"/>
      <c r="L6" s="27"/>
      <c r="M6" s="28"/>
      <c r="N6" s="29"/>
      <c r="S6" s="8" t="e">
        <f>((H6-#REF!)/#REF!)*100</f>
        <v>#REF!</v>
      </c>
      <c r="T6" s="12" t="e">
        <f>((I6-#REF!)/#REF!)*100</f>
        <v>#REF!</v>
      </c>
      <c r="V6" s="30" t="e">
        <f>((I6-#REF!)/#REF!)*100</f>
        <v>#REF!</v>
      </c>
      <c r="W6" s="31" t="e">
        <f>+#REF!/#REF!</f>
        <v>#REF!</v>
      </c>
    </row>
    <row r="7" spans="1:23" x14ac:dyDescent="0.2">
      <c r="A7" s="46" t="s">
        <v>168</v>
      </c>
      <c r="B7" s="38">
        <v>12419.247799999999</v>
      </c>
      <c r="C7" s="39">
        <v>81.641000000000005</v>
      </c>
      <c r="D7" s="38">
        <v>751.84540000000004</v>
      </c>
      <c r="E7" s="42">
        <v>65.414999999999992</v>
      </c>
      <c r="F7" s="38">
        <f t="shared" si="0"/>
        <v>6.0538722804129898E-2</v>
      </c>
      <c r="G7" s="44">
        <f t="shared" si="1"/>
        <v>-19.874817799879978</v>
      </c>
      <c r="H7" s="1"/>
      <c r="J7" s="1"/>
      <c r="K7" s="1"/>
      <c r="L7" s="27"/>
      <c r="M7" s="28"/>
      <c r="N7" s="29"/>
      <c r="S7" s="8" t="e">
        <f>((H7-#REF!)/#REF!)*100</f>
        <v>#REF!</v>
      </c>
      <c r="T7" s="12" t="e">
        <f>((I7-#REF!)/#REF!)*100</f>
        <v>#REF!</v>
      </c>
      <c r="V7" s="30" t="e">
        <f>((I7-#REF!)/#REF!)*100</f>
        <v>#REF!</v>
      </c>
      <c r="W7" s="3" t="e">
        <f>+#REF!/#REF!</f>
        <v>#REF!</v>
      </c>
    </row>
    <row r="8" spans="1:23" x14ac:dyDescent="0.2">
      <c r="A8" s="46" t="s">
        <v>169</v>
      </c>
      <c r="B8" s="38">
        <v>194.92410000000001</v>
      </c>
      <c r="C8" s="39">
        <v>69.313000000000002</v>
      </c>
      <c r="D8" s="38">
        <v>16.736499999999999</v>
      </c>
      <c r="E8" s="42">
        <v>62.298000000000002</v>
      </c>
      <c r="F8" s="38">
        <f t="shared" si="0"/>
        <v>8.5861625114595885E-2</v>
      </c>
      <c r="G8" s="44">
        <f t="shared" si="1"/>
        <v>-10.120756568031972</v>
      </c>
      <c r="H8" s="1"/>
      <c r="J8" s="1"/>
      <c r="K8" s="1"/>
      <c r="L8" s="27"/>
      <c r="M8" s="28"/>
      <c r="N8" s="29"/>
      <c r="S8" s="8" t="e">
        <f>((H8-#REF!)/#REF!)*100</f>
        <v>#REF!</v>
      </c>
      <c r="T8" s="12" t="e">
        <f>((I8-#REF!)/#REF!)*100</f>
        <v>#REF!</v>
      </c>
      <c r="V8" s="30" t="e">
        <f>((I8-#REF!)/#REF!)*100</f>
        <v>#REF!</v>
      </c>
      <c r="W8" s="3" t="e">
        <f>+#REF!/#REF!</f>
        <v>#REF!</v>
      </c>
    </row>
    <row r="9" spans="1:23" x14ac:dyDescent="0.2">
      <c r="A9" s="46" t="s">
        <v>170</v>
      </c>
      <c r="B9" s="38">
        <v>4.8992000000000004</v>
      </c>
      <c r="C9" s="39">
        <v>87.212000000000003</v>
      </c>
      <c r="D9" s="38">
        <v>0.65510000000000002</v>
      </c>
      <c r="E9" s="42">
        <v>62.951000000000001</v>
      </c>
      <c r="F9" s="38">
        <f t="shared" si="0"/>
        <v>0.13371570868713259</v>
      </c>
      <c r="G9" s="44">
        <f t="shared" si="1"/>
        <v>-27.81841948355731</v>
      </c>
      <c r="H9" s="1"/>
      <c r="J9" s="1"/>
      <c r="K9" s="1"/>
      <c r="L9" s="27"/>
      <c r="M9" s="28"/>
      <c r="N9" s="29"/>
      <c r="S9" s="8" t="e">
        <f>((H9-#REF!)/#REF!)*100</f>
        <v>#REF!</v>
      </c>
      <c r="T9" s="12" t="e">
        <f>((I9-#REF!)/#REF!)*100</f>
        <v>#REF!</v>
      </c>
      <c r="V9" s="30" t="e">
        <f>((I9-#REF!)/#REF!)*100</f>
        <v>#REF!</v>
      </c>
      <c r="W9" s="3" t="e">
        <f>+#REF!/#REF!</f>
        <v>#REF!</v>
      </c>
    </row>
    <row r="10" spans="1:23" x14ac:dyDescent="0.2">
      <c r="A10" s="46" t="s">
        <v>171</v>
      </c>
      <c r="B10" s="38">
        <v>4.8992000000000004</v>
      </c>
      <c r="C10" s="39">
        <v>87.248999999999995</v>
      </c>
      <c r="D10" s="38">
        <v>0.57499999999999996</v>
      </c>
      <c r="E10" s="42">
        <v>61.604999999999997</v>
      </c>
      <c r="F10" s="38">
        <f t="shared" si="0"/>
        <v>0.11736610058785106</v>
      </c>
      <c r="G10" s="44">
        <f t="shared" si="1"/>
        <v>-29.391740879551627</v>
      </c>
      <c r="H10" s="1"/>
      <c r="J10" s="1"/>
      <c r="K10" s="1"/>
      <c r="L10" s="27"/>
      <c r="M10" s="28"/>
      <c r="N10" s="29"/>
      <c r="S10" s="8" t="e">
        <f>((H10-#REF!)/#REF!)*100</f>
        <v>#REF!</v>
      </c>
      <c r="T10" s="12" t="e">
        <f>((I10-#REF!)/#REF!)*100</f>
        <v>#REF!</v>
      </c>
      <c r="V10" s="30" t="e">
        <f>((I10-#REF!)/#REF!)*100</f>
        <v>#REF!</v>
      </c>
      <c r="W10" s="3" t="e">
        <f>+#REF!/#REF!</f>
        <v>#REF!</v>
      </c>
    </row>
    <row r="11" spans="1:23" x14ac:dyDescent="0.2">
      <c r="A11" s="46" t="s">
        <v>172</v>
      </c>
      <c r="B11" s="38">
        <v>4.6390000000000002</v>
      </c>
      <c r="C11" s="39">
        <v>87.806999999999988</v>
      </c>
      <c r="D11" s="38">
        <v>0.51819999999999999</v>
      </c>
      <c r="E11" s="42">
        <v>59.528999999999996</v>
      </c>
      <c r="F11" s="38">
        <f t="shared" si="0"/>
        <v>0.11170510885966803</v>
      </c>
      <c r="G11" s="44">
        <f t="shared" si="1"/>
        <v>-32.204721719225113</v>
      </c>
      <c r="H11" s="1"/>
      <c r="J11" s="1"/>
      <c r="K11" s="1"/>
      <c r="L11" s="27"/>
      <c r="M11" s="28"/>
      <c r="N11" s="29"/>
      <c r="S11" s="8" t="e">
        <f>((H11-#REF!)/#REF!)*100</f>
        <v>#REF!</v>
      </c>
      <c r="T11" s="12" t="e">
        <f>((I11-#REF!)/#REF!)*100</f>
        <v>#REF!</v>
      </c>
      <c r="V11" s="30" t="e">
        <f>((I11-#REF!)/#REF!)*100</f>
        <v>#REF!</v>
      </c>
      <c r="W11" s="3" t="e">
        <f>+#REF!/#REF!</f>
        <v>#REF!</v>
      </c>
    </row>
    <row r="12" spans="1:23" x14ac:dyDescent="0.2">
      <c r="A12" s="46" t="s">
        <v>173</v>
      </c>
      <c r="B12" s="38">
        <v>4.6390000000000002</v>
      </c>
      <c r="C12" s="39">
        <v>88.823000000000008</v>
      </c>
      <c r="D12" s="38">
        <v>0.54510000000000003</v>
      </c>
      <c r="E12" s="42">
        <v>62.958000000000006</v>
      </c>
      <c r="F12" s="38">
        <f t="shared" si="0"/>
        <v>0.11750377236473378</v>
      </c>
      <c r="G12" s="44">
        <f t="shared" si="1"/>
        <v>-29.119709985026397</v>
      </c>
      <c r="H12" s="1"/>
      <c r="J12" s="1"/>
      <c r="K12" s="1"/>
      <c r="L12" s="27"/>
      <c r="M12" s="28"/>
      <c r="N12" s="29"/>
      <c r="S12" s="8" t="e">
        <f>((H12-#REF!)/#REF!)*100</f>
        <v>#REF!</v>
      </c>
      <c r="T12" s="12" t="e">
        <f>((I12-#REF!)/#REF!)*100</f>
        <v>#REF!</v>
      </c>
      <c r="V12" s="30" t="e">
        <f>((I12-#REF!)/#REF!)*100</f>
        <v>#REF!</v>
      </c>
      <c r="W12" s="3" t="e">
        <f>+#REF!/#REF!</f>
        <v>#REF!</v>
      </c>
    </row>
    <row r="13" spans="1:23" x14ac:dyDescent="0.2">
      <c r="A13" s="46" t="s">
        <v>174</v>
      </c>
      <c r="B13" s="38">
        <v>2.5735000000000001</v>
      </c>
      <c r="C13" s="39">
        <v>84.638000000000005</v>
      </c>
      <c r="D13" s="38">
        <v>1.6102000000000001</v>
      </c>
      <c r="E13" s="42">
        <v>61.011000000000003</v>
      </c>
      <c r="F13" s="38">
        <f t="shared" si="0"/>
        <v>0.6256848649698854</v>
      </c>
      <c r="G13" s="44">
        <f t="shared" si="1"/>
        <v>-27.915357168175053</v>
      </c>
      <c r="H13" s="1"/>
      <c r="J13" s="1"/>
      <c r="K13" s="1"/>
      <c r="L13" s="27"/>
      <c r="M13" s="28"/>
      <c r="N13" s="29"/>
      <c r="S13" s="8" t="e">
        <f>((H13-#REF!)/#REF!)*100</f>
        <v>#REF!</v>
      </c>
      <c r="T13" s="12" t="e">
        <f>((I13-#REF!)/#REF!)*100</f>
        <v>#REF!</v>
      </c>
      <c r="V13" s="30" t="e">
        <f>((I13-#REF!)/#REF!)*100</f>
        <v>#REF!</v>
      </c>
      <c r="W13" s="3" t="e">
        <f>+#REF!/#REF!</f>
        <v>#REF!</v>
      </c>
    </row>
    <row r="14" spans="1:23" x14ac:dyDescent="0.2">
      <c r="A14" s="46" t="s">
        <v>175</v>
      </c>
      <c r="B14" s="38">
        <v>2.5735000000000001</v>
      </c>
      <c r="C14" s="39">
        <v>85.057000000000002</v>
      </c>
      <c r="D14" s="38">
        <v>1.6114999999999999</v>
      </c>
      <c r="E14" s="42">
        <v>64.608000000000004</v>
      </c>
      <c r="F14" s="38">
        <f t="shared" si="0"/>
        <v>0.62619001360015536</v>
      </c>
      <c r="G14" s="44">
        <f t="shared" si="1"/>
        <v>-24.041525094936333</v>
      </c>
      <c r="H14" s="1"/>
      <c r="J14" s="1"/>
      <c r="K14" s="1"/>
      <c r="L14" s="27"/>
      <c r="M14" s="28"/>
      <c r="N14" s="29"/>
      <c r="S14" s="8" t="e">
        <f>((H14-#REF!)/#REF!)*100</f>
        <v>#REF!</v>
      </c>
      <c r="T14" s="12" t="e">
        <f>((I14-#REF!)/#REF!)*100</f>
        <v>#REF!</v>
      </c>
      <c r="V14" s="30" t="e">
        <f>((I14-#REF!)/#REF!)*100</f>
        <v>#REF!</v>
      </c>
      <c r="W14" s="3" t="e">
        <f>+#REF!/#REF!</f>
        <v>#REF!</v>
      </c>
    </row>
    <row r="15" spans="1:23" x14ac:dyDescent="0.2">
      <c r="A15" s="46" t="s">
        <v>176</v>
      </c>
      <c r="B15" s="38">
        <v>130.59469999999999</v>
      </c>
      <c r="C15" s="39">
        <v>83.765999999999991</v>
      </c>
      <c r="D15" s="38">
        <v>3.0735000000000001</v>
      </c>
      <c r="E15" s="42">
        <v>63.287000000000006</v>
      </c>
      <c r="F15" s="38">
        <f t="shared" si="0"/>
        <v>2.3534645739834773E-2</v>
      </c>
      <c r="G15" s="44">
        <f t="shared" si="1"/>
        <v>-24.447866676217064</v>
      </c>
      <c r="H15" s="1"/>
      <c r="J15" s="1"/>
      <c r="K15" s="1"/>
      <c r="L15" s="27"/>
      <c r="M15" s="28"/>
      <c r="N15" s="29"/>
      <c r="S15" s="8" t="e">
        <f>((H15-#REF!)/#REF!)*100</f>
        <v>#REF!</v>
      </c>
      <c r="T15" s="12" t="e">
        <f>((I15-#REF!)/#REF!)*100</f>
        <v>#REF!</v>
      </c>
      <c r="V15" s="30" t="e">
        <f>((I15-#REF!)/#REF!)*100</f>
        <v>#REF!</v>
      </c>
      <c r="W15" s="3" t="e">
        <f>+#REF!/#REF!</f>
        <v>#REF!</v>
      </c>
    </row>
    <row r="16" spans="1:23" x14ac:dyDescent="0.2">
      <c r="A16" s="46" t="s">
        <v>177</v>
      </c>
      <c r="B16" s="38">
        <v>13.6195</v>
      </c>
      <c r="C16" s="39">
        <v>82.085000000000008</v>
      </c>
      <c r="D16" s="38">
        <v>2.2764000000000002</v>
      </c>
      <c r="E16" s="42">
        <v>83.570000000000007</v>
      </c>
      <c r="F16" s="38">
        <f t="shared" si="0"/>
        <v>0.16714269980542606</v>
      </c>
      <c r="G16" s="44">
        <f t="shared" si="1"/>
        <v>1.8091003228360838</v>
      </c>
      <c r="H16" s="1"/>
      <c r="J16" s="1"/>
      <c r="K16" s="1"/>
      <c r="L16" s="27"/>
      <c r="M16" s="28"/>
      <c r="N16" s="29"/>
      <c r="S16" s="8" t="e">
        <f>((H16-#REF!)/#REF!)*100</f>
        <v>#REF!</v>
      </c>
      <c r="T16" s="12" t="e">
        <f>((I16-#REF!)/#REF!)*100</f>
        <v>#REF!</v>
      </c>
      <c r="V16" s="30" t="e">
        <f>((I16-#REF!)/#REF!)*100</f>
        <v>#REF!</v>
      </c>
      <c r="W16" s="3" t="e">
        <f>+#REF!/#REF!</f>
        <v>#REF!</v>
      </c>
    </row>
    <row r="17" spans="1:23" x14ac:dyDescent="0.2">
      <c r="A17" s="46" t="s">
        <v>178</v>
      </c>
      <c r="B17" s="38">
        <v>1.1093999999999999</v>
      </c>
      <c r="C17" s="39">
        <v>54.707999999999998</v>
      </c>
      <c r="D17" s="38">
        <v>0.73939999999999995</v>
      </c>
      <c r="E17" s="42">
        <v>66.869</v>
      </c>
      <c r="F17" s="38">
        <f t="shared" si="0"/>
        <v>0.66648638903912027</v>
      </c>
      <c r="G17" s="44">
        <f t="shared" si="1"/>
        <v>22.228924471740882</v>
      </c>
      <c r="H17" s="1"/>
      <c r="J17" s="1"/>
      <c r="K17" s="1"/>
      <c r="L17" s="27"/>
      <c r="M17" s="28"/>
      <c r="N17" s="29"/>
      <c r="S17" s="8" t="e">
        <f>((H17-#REF!)/#REF!)*100</f>
        <v>#REF!</v>
      </c>
      <c r="T17" s="12" t="e">
        <f>((I17-#REF!)/#REF!)*100</f>
        <v>#REF!</v>
      </c>
      <c r="V17" s="30" t="e">
        <f>((I17-#REF!)/#REF!)*100</f>
        <v>#REF!</v>
      </c>
      <c r="W17" s="3" t="e">
        <f>+#REF!/#REF!</f>
        <v>#REF!</v>
      </c>
    </row>
    <row r="18" spans="1:23" ht="16" thickBot="1" x14ac:dyDescent="0.25">
      <c r="A18" s="47" t="s">
        <v>179</v>
      </c>
      <c r="B18" s="40">
        <v>2.8899999999999999E-2</v>
      </c>
      <c r="C18" s="41">
        <v>57.441000000000003</v>
      </c>
      <c r="D18" s="40">
        <v>0.1179</v>
      </c>
      <c r="E18" s="43">
        <v>54.230999999999995</v>
      </c>
      <c r="F18" s="40">
        <f t="shared" si="0"/>
        <v>4.0795847750865057</v>
      </c>
      <c r="G18" s="45">
        <f t="shared" si="1"/>
        <v>-5.5883428213297259</v>
      </c>
      <c r="H18" s="1"/>
      <c r="J18" s="1"/>
      <c r="K18" s="1"/>
      <c r="L18" s="27"/>
      <c r="M18" s="28"/>
      <c r="N18" s="29"/>
      <c r="S18" s="8" t="e">
        <f>((H18-#REF!)/#REF!)*100</f>
        <v>#REF!</v>
      </c>
      <c r="T18" s="12" t="e">
        <f>((I18-#REF!)/#REF!)*100</f>
        <v>#REF!</v>
      </c>
      <c r="V18" s="30" t="e">
        <f>((I18-#REF!)/#REF!)*100</f>
        <v>#REF!</v>
      </c>
      <c r="W18" s="3" t="e">
        <f>+#REF!/#REF!</f>
        <v>#REF!</v>
      </c>
    </row>
    <row r="19" spans="1:23" x14ac:dyDescent="0.2">
      <c r="D19" s="1"/>
      <c r="E19" s="1"/>
      <c r="F19" s="1"/>
      <c r="G19" s="1"/>
      <c r="I19" s="1"/>
      <c r="J19" s="1"/>
    </row>
    <row r="20" spans="1:23" x14ac:dyDescent="0.2">
      <c r="D20" s="1"/>
      <c r="E20" s="1"/>
      <c r="F20" s="1"/>
      <c r="G20" s="1"/>
      <c r="I20" s="1"/>
      <c r="J20" s="1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1E34-9D38-C144-8F68-C17F9817F973}">
  <sheetPr>
    <tabColor rgb="FFE9782E"/>
  </sheetPr>
  <dimension ref="B1:I31"/>
  <sheetViews>
    <sheetView workbookViewId="0">
      <selection activeCell="B39" sqref="B39"/>
    </sheetView>
  </sheetViews>
  <sheetFormatPr baseColWidth="10" defaultRowHeight="15" x14ac:dyDescent="0.2"/>
  <cols>
    <col min="1" max="1" width="3.83203125" customWidth="1"/>
    <col min="2" max="2" width="17" customWidth="1"/>
  </cols>
  <sheetData>
    <row r="1" spans="2:9" x14ac:dyDescent="0.2">
      <c r="B1" t="s">
        <v>239</v>
      </c>
    </row>
    <row r="2" spans="2:9" x14ac:dyDescent="0.2">
      <c r="B2" t="s">
        <v>240</v>
      </c>
    </row>
    <row r="3" spans="2:9" x14ac:dyDescent="0.2">
      <c r="B3" t="s">
        <v>241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242</v>
      </c>
    </row>
    <row r="8" spans="2:9" x14ac:dyDescent="0.2">
      <c r="B8" t="s">
        <v>46</v>
      </c>
    </row>
    <row r="9" spans="2:9" ht="16" thickBot="1" x14ac:dyDescent="0.25"/>
    <row r="10" spans="2:9" ht="32" x14ac:dyDescent="0.2">
      <c r="B10" s="11" t="s">
        <v>30</v>
      </c>
      <c r="C10" s="11" t="s">
        <v>31</v>
      </c>
      <c r="D10" s="11" t="s">
        <v>32</v>
      </c>
      <c r="E10" s="11" t="s">
        <v>33</v>
      </c>
      <c r="F10" s="11" t="s">
        <v>34</v>
      </c>
      <c r="G10" s="11" t="s">
        <v>35</v>
      </c>
      <c r="H10" s="11" t="s">
        <v>36</v>
      </c>
      <c r="I10" s="11" t="s">
        <v>37</v>
      </c>
    </row>
    <row r="11" spans="2:9" x14ac:dyDescent="0.2">
      <c r="B11" s="100" t="s">
        <v>29</v>
      </c>
      <c r="C11" s="101">
        <v>16</v>
      </c>
      <c r="D11" s="101">
        <v>0</v>
      </c>
      <c r="E11" s="101">
        <v>16</v>
      </c>
      <c r="F11" s="100">
        <v>2.8899999999999999E-2</v>
      </c>
      <c r="G11" s="100">
        <v>12419.247799999999</v>
      </c>
      <c r="H11" s="100">
        <v>799.30346250000002</v>
      </c>
      <c r="I11" s="100">
        <v>3099.1492128993482</v>
      </c>
    </row>
    <row r="12" spans="2:9" ht="16" thickBot="1" x14ac:dyDescent="0.25">
      <c r="B12" s="9" t="s">
        <v>28</v>
      </c>
      <c r="C12" s="10">
        <v>16</v>
      </c>
      <c r="D12" s="10">
        <v>0</v>
      </c>
      <c r="E12" s="10">
        <v>16</v>
      </c>
      <c r="F12" s="9">
        <v>0.1179</v>
      </c>
      <c r="G12" s="9">
        <v>751.84540000000004</v>
      </c>
      <c r="H12" s="9">
        <v>48.934206249999995</v>
      </c>
      <c r="I12" s="9">
        <v>187.48565584434621</v>
      </c>
    </row>
    <row r="15" spans="2:9" x14ac:dyDescent="0.2">
      <c r="B15" s="4" t="s">
        <v>243</v>
      </c>
    </row>
    <row r="17" spans="2:3" x14ac:dyDescent="0.2">
      <c r="B17" t="s">
        <v>244</v>
      </c>
    </row>
    <row r="18" spans="2:3" x14ac:dyDescent="0.2">
      <c r="B18" t="s">
        <v>245</v>
      </c>
    </row>
    <row r="19" spans="2:3" x14ac:dyDescent="0.2">
      <c r="B19" s="7"/>
    </row>
    <row r="20" spans="2:3" ht="16" thickBot="1" x14ac:dyDescent="0.25"/>
    <row r="21" spans="2:3" x14ac:dyDescent="0.2">
      <c r="B21" s="13" t="s">
        <v>246</v>
      </c>
      <c r="C21" s="107">
        <v>750.36925625000003</v>
      </c>
    </row>
    <row r="22" spans="2:3" x14ac:dyDescent="0.2">
      <c r="B22" s="102" t="s">
        <v>247</v>
      </c>
      <c r="C22" s="100">
        <v>0.96671683896616045</v>
      </c>
    </row>
    <row r="23" spans="2:3" x14ac:dyDescent="0.2">
      <c r="B23" s="102" t="s">
        <v>248</v>
      </c>
      <c r="C23" s="100">
        <v>2.0422724562711467</v>
      </c>
    </row>
    <row r="24" spans="2:3" x14ac:dyDescent="0.2">
      <c r="B24" s="102" t="s">
        <v>249</v>
      </c>
      <c r="C24" s="104">
        <v>30</v>
      </c>
    </row>
    <row r="25" spans="2:3" x14ac:dyDescent="0.2">
      <c r="B25" s="102" t="s">
        <v>51</v>
      </c>
      <c r="C25" s="103">
        <v>0.34141473832169811</v>
      </c>
    </row>
    <row r="26" spans="2:3" ht="16" thickBot="1" x14ac:dyDescent="0.25">
      <c r="B26" s="14" t="s">
        <v>52</v>
      </c>
      <c r="C26" s="106">
        <v>0.05</v>
      </c>
    </row>
    <row r="28" spans="2:3" x14ac:dyDescent="0.2">
      <c r="B28" t="s">
        <v>54</v>
      </c>
    </row>
    <row r="29" spans="2:3" x14ac:dyDescent="0.2">
      <c r="B29" t="s">
        <v>250</v>
      </c>
    </row>
    <row r="30" spans="2:3" x14ac:dyDescent="0.2">
      <c r="B30" t="s">
        <v>251</v>
      </c>
    </row>
    <row r="31" spans="2:3" x14ac:dyDescent="0.2">
      <c r="B3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DBA7-34D0-4249-B3F1-7C596076348F}">
  <sheetPr>
    <tabColor rgb="FFE9782E"/>
  </sheetPr>
  <dimension ref="B1:I31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256</v>
      </c>
    </row>
    <row r="2" spans="2:9" x14ac:dyDescent="0.2">
      <c r="B2" t="s">
        <v>192</v>
      </c>
    </row>
    <row r="3" spans="2:9" x14ac:dyDescent="0.2">
      <c r="B3" t="s">
        <v>257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242</v>
      </c>
    </row>
    <row r="8" spans="2:9" x14ac:dyDescent="0.2">
      <c r="B8" t="s">
        <v>46</v>
      </c>
    </row>
    <row r="9" spans="2:9" ht="16" thickBot="1" x14ac:dyDescent="0.25"/>
    <row r="10" spans="2:9" ht="32" x14ac:dyDescent="0.2">
      <c r="B10" s="11" t="s">
        <v>30</v>
      </c>
      <c r="C10" s="11" t="s">
        <v>31</v>
      </c>
      <c r="D10" s="11" t="s">
        <v>32</v>
      </c>
      <c r="E10" s="11" t="s">
        <v>33</v>
      </c>
      <c r="F10" s="11" t="s">
        <v>34</v>
      </c>
      <c r="G10" s="11" t="s">
        <v>35</v>
      </c>
      <c r="H10" s="11" t="s">
        <v>36</v>
      </c>
      <c r="I10" s="11" t="s">
        <v>37</v>
      </c>
    </row>
    <row r="11" spans="2:9" x14ac:dyDescent="0.2">
      <c r="B11" s="100" t="s">
        <v>29</v>
      </c>
      <c r="C11" s="101">
        <v>7</v>
      </c>
      <c r="D11" s="101">
        <v>0</v>
      </c>
      <c r="E11" s="101">
        <v>7</v>
      </c>
      <c r="F11" s="100">
        <v>0.73733333333333295</v>
      </c>
      <c r="G11" s="100">
        <v>1.3096666666666701</v>
      </c>
      <c r="H11" s="100">
        <v>1.0260000000000007</v>
      </c>
      <c r="I11" s="100">
        <v>0.24378588055003547</v>
      </c>
    </row>
    <row r="12" spans="2:9" ht="16" thickBot="1" x14ac:dyDescent="0.25">
      <c r="B12" s="9" t="s">
        <v>28</v>
      </c>
      <c r="C12" s="10">
        <v>9</v>
      </c>
      <c r="D12" s="10">
        <v>0</v>
      </c>
      <c r="E12" s="10">
        <v>9</v>
      </c>
      <c r="F12" s="9">
        <v>8.7666666666666698E-2</v>
      </c>
      <c r="G12" s="9">
        <v>0.20833333333333301</v>
      </c>
      <c r="H12" s="9">
        <v>0.1862592592592594</v>
      </c>
      <c r="I12" s="9">
        <v>3.7496954608851552E-2</v>
      </c>
    </row>
    <row r="15" spans="2:9" x14ac:dyDescent="0.2">
      <c r="B15" s="4" t="s">
        <v>243</v>
      </c>
    </row>
    <row r="17" spans="2:3" x14ac:dyDescent="0.2">
      <c r="B17" t="s">
        <v>244</v>
      </c>
    </row>
    <row r="18" spans="2:3" x14ac:dyDescent="0.2">
      <c r="B18" t="s">
        <v>258</v>
      </c>
    </row>
    <row r="19" spans="2:3" x14ac:dyDescent="0.2">
      <c r="B19" s="7"/>
    </row>
    <row r="20" spans="2:3" ht="16" thickBot="1" x14ac:dyDescent="0.25"/>
    <row r="21" spans="2:3" x14ac:dyDescent="0.2">
      <c r="B21" s="13" t="s">
        <v>246</v>
      </c>
      <c r="C21" s="107">
        <v>0.83974074074074134</v>
      </c>
    </row>
    <row r="22" spans="2:3" x14ac:dyDescent="0.2">
      <c r="B22" s="102" t="s">
        <v>247</v>
      </c>
      <c r="C22" s="100">
        <v>10.279962261343634</v>
      </c>
    </row>
    <row r="23" spans="2:3" x14ac:dyDescent="0.2">
      <c r="B23" s="102" t="s">
        <v>248</v>
      </c>
      <c r="C23" s="100">
        <v>2.1447866864849718</v>
      </c>
    </row>
    <row r="24" spans="2:3" x14ac:dyDescent="0.2">
      <c r="B24" s="102" t="s">
        <v>249</v>
      </c>
      <c r="C24" s="104">
        <v>14</v>
      </c>
    </row>
    <row r="25" spans="2:3" x14ac:dyDescent="0.2">
      <c r="B25" s="102" t="s">
        <v>51</v>
      </c>
      <c r="C25" s="103">
        <v>6.6284878030842265E-8</v>
      </c>
    </row>
    <row r="26" spans="2:3" ht="16" thickBot="1" x14ac:dyDescent="0.25">
      <c r="B26" s="14" t="s">
        <v>52</v>
      </c>
      <c r="C26" s="106">
        <v>0.05</v>
      </c>
    </row>
    <row r="28" spans="2:3" x14ac:dyDescent="0.2">
      <c r="B28" t="s">
        <v>54</v>
      </c>
    </row>
    <row r="29" spans="2:3" x14ac:dyDescent="0.2">
      <c r="B29" t="s">
        <v>250</v>
      </c>
    </row>
    <row r="30" spans="2:3" x14ac:dyDescent="0.2">
      <c r="B30" t="s">
        <v>251</v>
      </c>
    </row>
    <row r="31" spans="2:3" x14ac:dyDescent="0.2">
      <c r="B31" t="s">
        <v>57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91F6-4125-3F4F-8600-9F195B2AA081}">
  <sheetPr>
    <tabColor rgb="FFE9782E"/>
  </sheetPr>
  <dimension ref="B1:I49"/>
  <sheetViews>
    <sheetView topLeftCell="A10" workbookViewId="0">
      <selection activeCell="H23" sqref="H23"/>
    </sheetView>
  </sheetViews>
  <sheetFormatPr baseColWidth="10" defaultRowHeight="15" x14ac:dyDescent="0.2"/>
  <cols>
    <col min="1" max="1" width="3.83203125" customWidth="1"/>
  </cols>
  <sheetData>
    <row r="1" spans="2:9" x14ac:dyDescent="0.2">
      <c r="B1" t="s">
        <v>255</v>
      </c>
    </row>
    <row r="2" spans="2:9" x14ac:dyDescent="0.2">
      <c r="B2" t="s">
        <v>252</v>
      </c>
    </row>
    <row r="3" spans="2:9" x14ac:dyDescent="0.2">
      <c r="B3" t="s">
        <v>253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28</v>
      </c>
      <c r="C12" s="101">
        <v>16</v>
      </c>
      <c r="D12" s="101">
        <v>0</v>
      </c>
      <c r="E12" s="101">
        <v>16</v>
      </c>
      <c r="F12" s="100">
        <v>0.119916666666667</v>
      </c>
      <c r="G12" s="100">
        <v>753.81487500000003</v>
      </c>
      <c r="H12" s="100">
        <v>49.06367187499999</v>
      </c>
      <c r="I12" s="100">
        <v>187.97643898342881</v>
      </c>
    </row>
    <row r="13" spans="2:9" ht="16" thickBot="1" x14ac:dyDescent="0.25">
      <c r="B13" s="9" t="s">
        <v>29</v>
      </c>
      <c r="C13" s="10">
        <v>16</v>
      </c>
      <c r="D13" s="10">
        <v>0</v>
      </c>
      <c r="E13" s="10">
        <v>16</v>
      </c>
      <c r="F13" s="9">
        <v>2.8857142857142901E-2</v>
      </c>
      <c r="G13" s="9">
        <v>12419.2477619048</v>
      </c>
      <c r="H13" s="9">
        <v>799.30347321428815</v>
      </c>
      <c r="I13" s="9">
        <v>3099.1491998216952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1</v>
      </c>
    </row>
    <row r="19" spans="2:3" x14ac:dyDescent="0.2">
      <c r="B19" s="102" t="s">
        <v>49</v>
      </c>
      <c r="C19" s="100">
        <v>8</v>
      </c>
    </row>
    <row r="20" spans="2:3" x14ac:dyDescent="0.2">
      <c r="B20" s="102" t="s">
        <v>50</v>
      </c>
      <c r="C20" s="100">
        <v>4</v>
      </c>
    </row>
    <row r="21" spans="2:3" x14ac:dyDescent="0.2">
      <c r="B21" s="102" t="s">
        <v>51</v>
      </c>
      <c r="C21" s="103">
        <v>5.1879882811034506E-4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1</v>
      </c>
    </row>
    <row r="34" spans="2:4" x14ac:dyDescent="0.2">
      <c r="B34" s="102" t="s">
        <v>49</v>
      </c>
      <c r="C34" s="100">
        <v>68</v>
      </c>
    </row>
    <row r="35" spans="2:4" x14ac:dyDescent="0.2">
      <c r="B35" s="102" t="s">
        <v>60</v>
      </c>
      <c r="C35" s="100">
        <v>374</v>
      </c>
    </row>
    <row r="36" spans="2:4" x14ac:dyDescent="0.2">
      <c r="B36" s="102" t="s">
        <v>51</v>
      </c>
      <c r="C36" s="103">
        <v>6.103515625E-5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254</v>
      </c>
      <c r="C49" s="16">
        <v>5.1879882811034506E-4</v>
      </c>
      <c r="D49" s="15">
        <v>6.103515625E-5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D664-2393-0142-A4FF-D618554C77EC}">
  <sheetPr>
    <tabColor rgb="FFE9782E"/>
  </sheetPr>
  <dimension ref="B1:I49"/>
  <sheetViews>
    <sheetView workbookViewId="0">
      <selection activeCell="K37" sqref="K37"/>
    </sheetView>
  </sheetViews>
  <sheetFormatPr baseColWidth="10" defaultRowHeight="15" x14ac:dyDescent="0.2"/>
  <cols>
    <col min="1" max="1" width="3.83203125" customWidth="1"/>
  </cols>
  <sheetData>
    <row r="1" spans="2:9" x14ac:dyDescent="0.2">
      <c r="B1" t="s">
        <v>236</v>
      </c>
    </row>
    <row r="2" spans="2:9" x14ac:dyDescent="0.2">
      <c r="B2" t="s">
        <v>237</v>
      </c>
    </row>
    <row r="3" spans="2:9" x14ac:dyDescent="0.2">
      <c r="B3" t="s">
        <v>238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9.6666666666666706E-3</v>
      </c>
      <c r="G12" s="100">
        <v>4.5666666666666703E-2</v>
      </c>
      <c r="H12" s="100">
        <v>2.8857142857142873E-2</v>
      </c>
      <c r="I12" s="100">
        <v>1.827349542152884E-2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7.5333333333333294E-2</v>
      </c>
      <c r="G13" s="9">
        <v>0.203666666666667</v>
      </c>
      <c r="H13" s="9">
        <v>0.11788888888888896</v>
      </c>
      <c r="I13" s="9">
        <v>3.6989487996216291E-2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0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0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7AA2-E1E4-1F4E-BBF9-B0BE091940A1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233</v>
      </c>
    </row>
    <row r="2" spans="2:9" x14ac:dyDescent="0.2">
      <c r="B2" t="s">
        <v>234</v>
      </c>
    </row>
    <row r="3" spans="2:9" x14ac:dyDescent="0.2">
      <c r="B3" t="s">
        <v>235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0.14399999999999999</v>
      </c>
      <c r="G12" s="100">
        <v>2.68766666666667</v>
      </c>
      <c r="H12" s="100">
        <v>1.1093809523809537</v>
      </c>
      <c r="I12" s="100">
        <v>1.1209954806888702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0.57399999999999995</v>
      </c>
      <c r="G13" s="9">
        <v>1.3583333333333301</v>
      </c>
      <c r="H13" s="9">
        <v>0.73944444444444413</v>
      </c>
      <c r="I13" s="9">
        <v>0.2467617496921081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3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189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14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0.9375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189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</v>
      </c>
      <c r="D49" s="16">
        <v>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9ACB-CB75-B84D-A2FD-C29D920A7A99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230</v>
      </c>
    </row>
    <row r="2" spans="2:9" x14ac:dyDescent="0.2">
      <c r="B2" t="s">
        <v>231</v>
      </c>
    </row>
    <row r="3" spans="2:9" x14ac:dyDescent="0.2">
      <c r="B3" t="s">
        <v>232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4.7993333333333297</v>
      </c>
      <c r="G12" s="100">
        <v>23.3563333333333</v>
      </c>
      <c r="H12" s="100">
        <v>13.619523809523804</v>
      </c>
      <c r="I12" s="100">
        <v>9.1872831893937121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1.2063333333333299</v>
      </c>
      <c r="G13" s="9">
        <v>2.5176666666666701</v>
      </c>
      <c r="H13" s="9">
        <v>2.2764444444444454</v>
      </c>
      <c r="I13" s="9">
        <v>0.41007651725013677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4EAD-FF37-924D-A1D5-09E5DE6192CF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227</v>
      </c>
    </row>
    <row r="2" spans="2:9" x14ac:dyDescent="0.2">
      <c r="B2" t="s">
        <v>228</v>
      </c>
    </row>
    <row r="3" spans="2:9" x14ac:dyDescent="0.2">
      <c r="B3" t="s">
        <v>229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25.010999999999999</v>
      </c>
      <c r="G12" s="100">
        <v>467.88233333333301</v>
      </c>
      <c r="H12" s="100">
        <v>130.59471428571422</v>
      </c>
      <c r="I12" s="100">
        <v>151.14336408528109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2.69133333333333</v>
      </c>
      <c r="G13" s="9">
        <v>3.1920000000000002</v>
      </c>
      <c r="H13" s="9">
        <v>3.0734814814814824</v>
      </c>
      <c r="I13" s="9">
        <v>0.14906832056990249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7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1.5625E-2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57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28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1.5625E-2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57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1.5625E-2</v>
      </c>
      <c r="D49" s="16">
        <v>1.5625E-2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5344-85B3-7041-A3F6-FC3A4B40BD18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224</v>
      </c>
    </row>
    <row r="2" spans="2:9" x14ac:dyDescent="0.2">
      <c r="B2" t="s">
        <v>225</v>
      </c>
    </row>
    <row r="3" spans="2:9" x14ac:dyDescent="0.2">
      <c r="B3" t="s">
        <v>226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1.32833333333333</v>
      </c>
      <c r="G12" s="100">
        <v>3.77233333333333</v>
      </c>
      <c r="H12" s="100">
        <v>2.5735238095238087</v>
      </c>
      <c r="I12" s="100">
        <v>0.93865445180544305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1.45566666666667</v>
      </c>
      <c r="G13" s="9">
        <v>1.6446666666666701</v>
      </c>
      <c r="H13" s="9">
        <v>1.6114814814814822</v>
      </c>
      <c r="I13" s="9">
        <v>5.8670954178344732E-2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5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0.453125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189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25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7.8125E-2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189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0.453125</v>
      </c>
      <c r="D49" s="16">
        <v>7.8125E-2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155C-62A0-EF41-9186-620D68A373E9}">
  <sheetPr>
    <tabColor rgb="FFE9782E"/>
  </sheetPr>
  <dimension ref="B1:I49"/>
  <sheetViews>
    <sheetView workbookViewId="0"/>
  </sheetViews>
  <sheetFormatPr baseColWidth="10" defaultRowHeight="15" x14ac:dyDescent="0.2"/>
  <cols>
    <col min="1" max="1" width="3.83203125" customWidth="1"/>
  </cols>
  <sheetData>
    <row r="1" spans="2:9" x14ac:dyDescent="0.2">
      <c r="B1" t="s">
        <v>221</v>
      </c>
    </row>
    <row r="2" spans="2:9" x14ac:dyDescent="0.2">
      <c r="B2" t="s">
        <v>222</v>
      </c>
    </row>
    <row r="3" spans="2:9" x14ac:dyDescent="0.2">
      <c r="B3" t="s">
        <v>223</v>
      </c>
    </row>
    <row r="4" spans="2:9" x14ac:dyDescent="0.2">
      <c r="B4" t="s">
        <v>42</v>
      </c>
    </row>
    <row r="5" spans="2:9" x14ac:dyDescent="0.2">
      <c r="B5" t="s">
        <v>43</v>
      </c>
    </row>
    <row r="6" spans="2:9" x14ac:dyDescent="0.2">
      <c r="B6" t="s">
        <v>44</v>
      </c>
    </row>
    <row r="7" spans="2:9" x14ac:dyDescent="0.2">
      <c r="B7" t="s">
        <v>45</v>
      </c>
    </row>
    <row r="9" spans="2:9" x14ac:dyDescent="0.2">
      <c r="B9" t="s">
        <v>46</v>
      </c>
    </row>
    <row r="10" spans="2:9" ht="16" thickBot="1" x14ac:dyDescent="0.25"/>
    <row r="11" spans="2:9" ht="32" x14ac:dyDescent="0.2">
      <c r="B11" s="11" t="s">
        <v>30</v>
      </c>
      <c r="C11" s="11" t="s">
        <v>31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</row>
    <row r="12" spans="2:9" x14ac:dyDescent="0.2">
      <c r="B12" s="100" t="s">
        <v>29</v>
      </c>
      <c r="C12" s="101">
        <v>7</v>
      </c>
      <c r="D12" s="101">
        <v>0</v>
      </c>
      <c r="E12" s="101">
        <v>7</v>
      </c>
      <c r="F12" s="100">
        <v>1.32833333333333</v>
      </c>
      <c r="G12" s="100">
        <v>3.77233333333333</v>
      </c>
      <c r="H12" s="100">
        <v>2.5735238095238087</v>
      </c>
      <c r="I12" s="100">
        <v>0.93865445180544305</v>
      </c>
    </row>
    <row r="13" spans="2:9" ht="16" thickBot="1" x14ac:dyDescent="0.25">
      <c r="B13" s="9" t="s">
        <v>28</v>
      </c>
      <c r="C13" s="10">
        <v>9</v>
      </c>
      <c r="D13" s="10">
        <v>0</v>
      </c>
      <c r="E13" s="10">
        <v>9</v>
      </c>
      <c r="F13" s="9">
        <v>1.4530000000000001</v>
      </c>
      <c r="G13" s="9">
        <v>1.6363333333333301</v>
      </c>
      <c r="H13" s="9">
        <v>1.6102222222222211</v>
      </c>
      <c r="I13" s="9">
        <v>5.9074576219855283E-2</v>
      </c>
    </row>
    <row r="16" spans="2:9" x14ac:dyDescent="0.2">
      <c r="B16" t="s">
        <v>47</v>
      </c>
    </row>
    <row r="17" spans="2:3" ht="16" thickBot="1" x14ac:dyDescent="0.25"/>
    <row r="18" spans="2:3" x14ac:dyDescent="0.2">
      <c r="B18" s="13" t="s">
        <v>48</v>
      </c>
      <c r="C18" s="105">
        <v>5</v>
      </c>
    </row>
    <row r="19" spans="2:3" x14ac:dyDescent="0.2">
      <c r="B19" s="102" t="s">
        <v>49</v>
      </c>
      <c r="C19" s="100">
        <v>3.5</v>
      </c>
    </row>
    <row r="20" spans="2:3" x14ac:dyDescent="0.2">
      <c r="B20" s="102" t="s">
        <v>50</v>
      </c>
      <c r="C20" s="100">
        <v>1.75</v>
      </c>
    </row>
    <row r="21" spans="2:3" x14ac:dyDescent="0.2">
      <c r="B21" s="102" t="s">
        <v>51</v>
      </c>
      <c r="C21" s="103">
        <v>0.453125</v>
      </c>
    </row>
    <row r="22" spans="2:3" ht="16" thickBot="1" x14ac:dyDescent="0.25">
      <c r="B22" s="14" t="s">
        <v>52</v>
      </c>
      <c r="C22" s="106">
        <v>0.05</v>
      </c>
    </row>
    <row r="23" spans="2:3" x14ac:dyDescent="0.2">
      <c r="B23" s="5" t="s">
        <v>53</v>
      </c>
    </row>
    <row r="25" spans="2:3" x14ac:dyDescent="0.2">
      <c r="B25" t="s">
        <v>54</v>
      </c>
    </row>
    <row r="26" spans="2:3" x14ac:dyDescent="0.2">
      <c r="B26" t="s">
        <v>55</v>
      </c>
    </row>
    <row r="27" spans="2:3" x14ac:dyDescent="0.2">
      <c r="B27" t="s">
        <v>56</v>
      </c>
    </row>
    <row r="28" spans="2:3" x14ac:dyDescent="0.2">
      <c r="B28" t="s">
        <v>189</v>
      </c>
    </row>
    <row r="31" spans="2:3" x14ac:dyDescent="0.2">
      <c r="B31" t="s">
        <v>58</v>
      </c>
    </row>
    <row r="32" spans="2:3" ht="16" thickBot="1" x14ac:dyDescent="0.25"/>
    <row r="33" spans="2:4" x14ac:dyDescent="0.2">
      <c r="B33" s="13" t="s">
        <v>59</v>
      </c>
      <c r="C33" s="105">
        <v>25</v>
      </c>
    </row>
    <row r="34" spans="2:4" x14ac:dyDescent="0.2">
      <c r="B34" s="102" t="s">
        <v>49</v>
      </c>
      <c r="C34" s="100">
        <v>14</v>
      </c>
    </row>
    <row r="35" spans="2:4" x14ac:dyDescent="0.2">
      <c r="B35" s="102" t="s">
        <v>60</v>
      </c>
      <c r="C35" s="100">
        <v>35</v>
      </c>
    </row>
    <row r="36" spans="2:4" x14ac:dyDescent="0.2">
      <c r="B36" s="102" t="s">
        <v>51</v>
      </c>
      <c r="C36" s="103">
        <v>7.8125E-2</v>
      </c>
    </row>
    <row r="37" spans="2:4" ht="16" thickBot="1" x14ac:dyDescent="0.25">
      <c r="B37" s="14" t="s">
        <v>52</v>
      </c>
      <c r="C37" s="106">
        <v>0.05</v>
      </c>
    </row>
    <row r="38" spans="2:4" x14ac:dyDescent="0.2">
      <c r="B38" s="5" t="s">
        <v>90</v>
      </c>
    </row>
    <row r="40" spans="2:4" x14ac:dyDescent="0.2">
      <c r="B40" t="s">
        <v>54</v>
      </c>
    </row>
    <row r="41" spans="2:4" x14ac:dyDescent="0.2">
      <c r="B41" t="s">
        <v>55</v>
      </c>
    </row>
    <row r="42" spans="2:4" x14ac:dyDescent="0.2">
      <c r="B42" t="s">
        <v>56</v>
      </c>
    </row>
    <row r="43" spans="2:4" x14ac:dyDescent="0.2">
      <c r="B43" t="s">
        <v>189</v>
      </c>
    </row>
    <row r="46" spans="2:4" x14ac:dyDescent="0.2">
      <c r="B46" t="s">
        <v>61</v>
      </c>
    </row>
    <row r="47" spans="2:4" ht="16" thickBot="1" x14ac:dyDescent="0.25"/>
    <row r="48" spans="2:4" ht="48" x14ac:dyDescent="0.2">
      <c r="B48" s="11" t="s">
        <v>62</v>
      </c>
      <c r="C48" s="11" t="s">
        <v>63</v>
      </c>
      <c r="D48" s="11" t="s">
        <v>64</v>
      </c>
    </row>
    <row r="49" spans="2:4" ht="16" thickBot="1" x14ac:dyDescent="0.25">
      <c r="B49" s="14" t="s">
        <v>190</v>
      </c>
      <c r="C49" s="16">
        <v>0.453125</v>
      </c>
      <c r="D49" s="16">
        <v>7.8125E-2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171</vt:i4>
      </vt:variant>
    </vt:vector>
  </HeadingPairs>
  <TitlesOfParts>
    <vt:vector size="201" baseType="lpstr">
      <vt:lpstr>TSTUDENT RMSE</vt:lpstr>
      <vt:lpstr>Wilcoxon</vt:lpstr>
      <vt:lpstr>2 samples t test1</vt:lpstr>
      <vt:lpstr>Nonpar. test(2 samples)16</vt:lpstr>
      <vt:lpstr>Nonpar. test(2 samples)15</vt:lpstr>
      <vt:lpstr>Nonpar. test(2 samples)14</vt:lpstr>
      <vt:lpstr>Nonpar. test(2 samples)13</vt:lpstr>
      <vt:lpstr>Nonpar. test(2 samples)12</vt:lpstr>
      <vt:lpstr>Nonpar. test(2 samples)11</vt:lpstr>
      <vt:lpstr>Nonpar. test(2 samples)10</vt:lpstr>
      <vt:lpstr>Nonpar. test(2 samples)9</vt:lpstr>
      <vt:lpstr>Nonpar. test(2 samples)8</vt:lpstr>
      <vt:lpstr>Nonpar. test(2 samples)7</vt:lpstr>
      <vt:lpstr>Nonpar. test(2 samples)6</vt:lpstr>
      <vt:lpstr>Nonpar. test(2 samples)5</vt:lpstr>
      <vt:lpstr>Nonpar. test(2 samples)4</vt:lpstr>
      <vt:lpstr>Nonpar. test(2 samples)3</vt:lpstr>
      <vt:lpstr>Nonpar. test(2 samples)2</vt:lpstr>
      <vt:lpstr>Nonpar. test(2 samples)QoS1</vt:lpstr>
      <vt:lpstr>ESQqA</vt:lpstr>
      <vt:lpstr>JrwbF</vt:lpstr>
      <vt:lpstr>XrZvw</vt:lpstr>
      <vt:lpstr>hTgQF</vt:lpstr>
      <vt:lpstr>TUXmw</vt:lpstr>
      <vt:lpstr>tmkZh</vt:lpstr>
      <vt:lpstr>ARIMA</vt:lpstr>
      <vt:lpstr>LSTM</vt:lpstr>
      <vt:lpstr>LSTM-ARIMA</vt:lpstr>
      <vt:lpstr>2 samples t test</vt:lpstr>
      <vt:lpstr>Nonpar. test(2 samples)</vt:lpstr>
      <vt:lpstr>'Nonpar. test(2 samples)4'!a0ahcsu4p2wp</vt:lpstr>
      <vt:lpstr>'Nonpar. test(2 samples)16'!a0u8u7bmf8ir</vt:lpstr>
      <vt:lpstr>'Nonpar. test(2 samples)'!a0w54kaltlvq</vt:lpstr>
      <vt:lpstr>'Nonpar. test(2 samples)9'!a1bivgckz5ev</vt:lpstr>
      <vt:lpstr>'Nonpar. test(2 samples)11'!a1pvxsbc9lr8</vt:lpstr>
      <vt:lpstr>'Nonpar. test(2 samples)4'!a2b1ho2qyy7w</vt:lpstr>
      <vt:lpstr>'Nonpar. test(2 samples)10'!a2j3w2l8zucj</vt:lpstr>
      <vt:lpstr>'Nonpar. test(2 samples)11'!a2uqjefpe6bp</vt:lpstr>
      <vt:lpstr>'Nonpar. test(2 samples)3'!a3adz62qquj</vt:lpstr>
      <vt:lpstr>'Nonpar. test(2 samples)QoS1'!a3q2mbrut8ol</vt:lpstr>
      <vt:lpstr>'Nonpar. test(2 samples)7'!a3vmivg7tuc1</vt:lpstr>
      <vt:lpstr>'Nonpar. test(2 samples)9'!a40fvuzz3yf8</vt:lpstr>
      <vt:lpstr>'Nonpar. test(2 samples)7'!a4exelk2i0ay</vt:lpstr>
      <vt:lpstr>'Nonpar. test(2 samples)8'!a4mw40wh6vp7</vt:lpstr>
      <vt:lpstr>'2 samples t test'!a5cs8i2ehhpg</vt:lpstr>
      <vt:lpstr>'Nonpar. test(2 samples)2'!a644i9ysxrv</vt:lpstr>
      <vt:lpstr>'Nonpar. test(2 samples)14'!a67m2h747jfw</vt:lpstr>
      <vt:lpstr>'Nonpar. test(2 samples)7'!a68l0ht5m6ja</vt:lpstr>
      <vt:lpstr>'Nonpar. test(2 samples)12'!a6geo0cf7stl</vt:lpstr>
      <vt:lpstr>'Nonpar. test(2 samples)5'!a7t8neupasjd</vt:lpstr>
      <vt:lpstr>'Nonpar. test(2 samples)15'!a82cmk57f5hq</vt:lpstr>
      <vt:lpstr>'Nonpar. test(2 samples)13'!a85psil8ngzj</vt:lpstr>
      <vt:lpstr>'Nonpar. test(2 samples)8'!a86mfkb06dvs</vt:lpstr>
      <vt:lpstr>'Nonpar. test(2 samples)6'!a8q405o5vvfp</vt:lpstr>
      <vt:lpstr>'Nonpar. test(2 samples)14'!a8tplqj8ccb5</vt:lpstr>
      <vt:lpstr>'Nonpar. test(2 samples)'!a9gq4u223nf6</vt:lpstr>
      <vt:lpstr>'Nonpar. test(2 samples)10'!a9jaxf3o8cup</vt:lpstr>
      <vt:lpstr>'2 samples t test'!a9rs3i65piic</vt:lpstr>
      <vt:lpstr>'Nonpar. test(2 samples)14'!a9tagzw9lecn</vt:lpstr>
      <vt:lpstr>'Nonpar. test(2 samples)7'!aamgf8558x27</vt:lpstr>
      <vt:lpstr>'Nonpar. test(2 samples)12'!aarl3j6hgt45</vt:lpstr>
      <vt:lpstr>'Nonpar. test(2 samples)2'!aaxj7ioconn</vt:lpstr>
      <vt:lpstr>'Nonpar. test(2 samples)16'!ab7tlh9uo9ld</vt:lpstr>
      <vt:lpstr>'Nonpar. test(2 samples)16'!abincz1jdfk</vt:lpstr>
      <vt:lpstr>'Nonpar. test(2 samples)6'!acc00ea4sxx9</vt:lpstr>
      <vt:lpstr>'Nonpar. test(2 samples)3'!ad89o859rz2d</vt:lpstr>
      <vt:lpstr>'Nonpar. test(2 samples)8'!adi9kmfb7199</vt:lpstr>
      <vt:lpstr>'Nonpar. test(2 samples)13'!ae092sqtnd</vt:lpstr>
      <vt:lpstr>'2 samples t test'!ae4vwy0f0jab</vt:lpstr>
      <vt:lpstr>'Nonpar. test(2 samples)15'!ae8f21wxf5bt</vt:lpstr>
      <vt:lpstr>'Nonpar. test(2 samples)10'!aea3qas1tis</vt:lpstr>
      <vt:lpstr>'Nonpar. test(2 samples)5'!aeFsI</vt:lpstr>
      <vt:lpstr>'Nonpar. test(2 samples)5'!afqqxlxc0vin</vt:lpstr>
      <vt:lpstr>'Nonpar. test(2 samples)4'!agjpcbbhbecu</vt:lpstr>
      <vt:lpstr>'Nonpar. test(2 samples)10'!agkzak6xg45r</vt:lpstr>
      <vt:lpstr>'Nonpar. test(2 samples)2'!ah2n3lzg7txf</vt:lpstr>
      <vt:lpstr>'2 samples t test1'!ahkpgyhc56zg</vt:lpstr>
      <vt:lpstr>'Nonpar. test(2 samples)4'!ahvyslxehy55</vt:lpstr>
      <vt:lpstr>'Nonpar. test(2 samples)13'!ajhp9mgxrm5e</vt:lpstr>
      <vt:lpstr>'Nonpar. test(2 samples)QoS1'!ajoi3jnmlelk</vt:lpstr>
      <vt:lpstr>'Nonpar. test(2 samples)QoS1'!ak5ztsagfouc</vt:lpstr>
      <vt:lpstr>'Nonpar. test(2 samples)'!akcekulu07o</vt:lpstr>
      <vt:lpstr>'Nonpar. test(2 samples)9'!akck2h0e88v</vt:lpstr>
      <vt:lpstr>'Nonpar. test(2 samples)15'!aki6wvcntza</vt:lpstr>
      <vt:lpstr>'Nonpar. test(2 samples)2'!al7qqilqjhcj</vt:lpstr>
      <vt:lpstr>'Nonpar. test(2 samples)8'!aljsy9qcqof</vt:lpstr>
      <vt:lpstr>'Nonpar. test(2 samples)7'!alyt11oh9btk</vt:lpstr>
      <vt:lpstr>'Nonpar. test(2 samples)16'!am2034n75l6</vt:lpstr>
      <vt:lpstr>'Nonpar. test(2 samples)14'!am6ix3n2j5gb</vt:lpstr>
      <vt:lpstr>'Nonpar. test(2 samples)QoS1'!amp6vh0zmadn</vt:lpstr>
      <vt:lpstr>'Nonpar. test(2 samples)8'!amqyv6bsz31p</vt:lpstr>
      <vt:lpstr>'Nonpar. test(2 samples)2'!aonxqqiq336a</vt:lpstr>
      <vt:lpstr>'Nonpar. test(2 samples)6'!aotehhcop6o</vt:lpstr>
      <vt:lpstr>'Nonpar. test(2 samples)11'!aounp1ko1oi</vt:lpstr>
      <vt:lpstr>'Nonpar. test(2 samples)'!aoy9wlzyyvb</vt:lpstr>
      <vt:lpstr>'Nonpar. test(2 samples)15'!ap81aho4su3s</vt:lpstr>
      <vt:lpstr>'Nonpar. test(2 samples)14'!apldcoyhibxa</vt:lpstr>
      <vt:lpstr>'Nonpar. test(2 samples)3'!apxcaf3t3ija</vt:lpstr>
      <vt:lpstr>'Nonpar. test(2 samples)3'!aqhgmi7hffjb</vt:lpstr>
      <vt:lpstr>'Nonpar. test(2 samples)13'!aqupin4vs9md</vt:lpstr>
      <vt:lpstr>'Nonpar. test(2 samples)11'!aqx0e618z6hj</vt:lpstr>
      <vt:lpstr>'Nonpar. test(2 samples)12'!ar8hw9el97ds</vt:lpstr>
      <vt:lpstr>'Nonpar. test(2 samples)4'!ar8jyu66n74o</vt:lpstr>
      <vt:lpstr>'Nonpar. test(2 samples)5'!at2hi7n4mq6</vt:lpstr>
      <vt:lpstr>'2 samples t test1'!at719j74wnfl</vt:lpstr>
      <vt:lpstr>'2 samples t test1'!atnZV</vt:lpstr>
      <vt:lpstr>'Nonpar. test(2 samples)12'!ato9gtfb2bj</vt:lpstr>
      <vt:lpstr>'Nonpar. test(2 samples)6'!au208mwkfgaq</vt:lpstr>
      <vt:lpstr>'Nonpar. test(2 samples)3'!au3xngue6q5</vt:lpstr>
      <vt:lpstr>'Nonpar. test(2 samples)10'!auynjgt7y2yi</vt:lpstr>
      <vt:lpstr>'Nonpar. test(2 samples)5'!av83ug7wxcg</vt:lpstr>
      <vt:lpstr>'Nonpar. test(2 samples)5'!avjbzoiy0ebs</vt:lpstr>
      <vt:lpstr>'Nonpar. test(2 samples)'!avzeehgpppr</vt:lpstr>
      <vt:lpstr>'Nonpar. test(2 samples)15'!awr6ed7r5wc</vt:lpstr>
      <vt:lpstr>'Nonpar. test(2 samples)9'!aws6n7olevgq</vt:lpstr>
      <vt:lpstr>'Nonpar. test(2 samples)12'!ax9zfvz830nj</vt:lpstr>
      <vt:lpstr>'Nonpar. test(2 samples)13'!axjyhbujc1g9</vt:lpstr>
      <vt:lpstr>'Nonpar. test(2 samples)6'!AxOLn</vt:lpstr>
      <vt:lpstr>'Nonpar. test(2 samples)QoS1'!axqrrujx4j9</vt:lpstr>
      <vt:lpstr>'2 samples t test1'!axw7zyj9j26c</vt:lpstr>
      <vt:lpstr>XrZvw!AXyeJ</vt:lpstr>
      <vt:lpstr>'Nonpar. test(2 samples)6'!az322afy45m</vt:lpstr>
      <vt:lpstr>'Nonpar. test(2 samples)9'!azmbbik6jbrg</vt:lpstr>
      <vt:lpstr>'Nonpar. test(2 samples)11'!azrcsh5nlyof</vt:lpstr>
      <vt:lpstr>'Nonpar. test(2 samples)16'!azzf4b1aolsi</vt:lpstr>
      <vt:lpstr>'Nonpar. test(2 samples)8'!BbdTc</vt:lpstr>
      <vt:lpstr>'Nonpar. test(2 samples)15'!bwjIW</vt:lpstr>
      <vt:lpstr>'Nonpar. test(2 samples)14'!CnxiE</vt:lpstr>
      <vt:lpstr>'Nonpar. test(2 samples)9'!CObhQ</vt:lpstr>
      <vt:lpstr>'Nonpar. test(2 samples)QoS1'!eLgjF</vt:lpstr>
      <vt:lpstr>'Nonpar. test(2 samples)13'!exmBl</vt:lpstr>
      <vt:lpstr>'Nonpar. test(2 samples)11'!fKNEI</vt:lpstr>
      <vt:lpstr>'Nonpar. test(2 samples)2'!FNJzX</vt:lpstr>
      <vt:lpstr>'Nonpar. test(2 samples)8'!frPPU</vt:lpstr>
      <vt:lpstr>'Nonpar. test(2 samples)3'!fuvza</vt:lpstr>
      <vt:lpstr>'Nonpar. test(2 samples)4'!GgwNk</vt:lpstr>
      <vt:lpstr>'Nonpar. test(2 samples)14'!GQPrw</vt:lpstr>
      <vt:lpstr>'Nonpar. test(2 samples)6'!hDhlt</vt:lpstr>
      <vt:lpstr>'Nonpar. test(2 samples)3'!hEpIb</vt:lpstr>
      <vt:lpstr>'Nonpar. test(2 samples)5'!HZZve</vt:lpstr>
      <vt:lpstr>'2 samples t test'!IamZT</vt:lpstr>
      <vt:lpstr>'Nonpar. test(2 samples)7'!IDoDT</vt:lpstr>
      <vt:lpstr>'Nonpar. test(2 samples)4'!ikBRj</vt:lpstr>
      <vt:lpstr>'Nonpar. test(2 samples)12'!inRUT</vt:lpstr>
      <vt:lpstr>'Nonpar. test(2 samples)7'!ITLmI</vt:lpstr>
      <vt:lpstr>'Nonpar. test(2 samples)4'!jEuDD</vt:lpstr>
      <vt:lpstr>'Nonpar. test(2 samples)5'!jJWyU</vt:lpstr>
      <vt:lpstr>'Nonpar. test(2 samples)9'!jooSc</vt:lpstr>
      <vt:lpstr>'Nonpar. test(2 samples)11'!jvpNU</vt:lpstr>
      <vt:lpstr>'2 samples t test'!kjcGI</vt:lpstr>
      <vt:lpstr>'Nonpar. test(2 samples)2'!kmPLX</vt:lpstr>
      <vt:lpstr>'Nonpar. test(2 samples)11'!kNiJk</vt:lpstr>
      <vt:lpstr>'Nonpar. test(2 samples)14'!lhEIA</vt:lpstr>
      <vt:lpstr>hTgQF!lpKTZ</vt:lpstr>
      <vt:lpstr>'Nonpar. test(2 samples)16'!MEhKM</vt:lpstr>
      <vt:lpstr>'Nonpar. test(2 samples)'!MlEbg</vt:lpstr>
      <vt:lpstr>'Nonpar. test(2 samples)10'!NAZrS</vt:lpstr>
      <vt:lpstr>'Nonpar. test(2 samples)12'!ncvZy</vt:lpstr>
      <vt:lpstr>'Nonpar. test(2 samples)15'!NgTBJ</vt:lpstr>
      <vt:lpstr>'Nonpar. test(2 samples)15'!NTQaB</vt:lpstr>
      <vt:lpstr>'Nonpar. test(2 samples)13'!oKgAT</vt:lpstr>
      <vt:lpstr>'Nonpar. test(2 samples)16'!oKyYi</vt:lpstr>
      <vt:lpstr>'Nonpar. test(2 samples)10'!OsgqS</vt:lpstr>
      <vt:lpstr>'Nonpar. test(2 samples)16'!OtPRR</vt:lpstr>
      <vt:lpstr>'Nonpar. test(2 samples)10'!OZGsK</vt:lpstr>
      <vt:lpstr>'Nonpar. test(2 samples)6'!PomQy</vt:lpstr>
      <vt:lpstr>'Nonpar. test(2 samples)9'!pszVX</vt:lpstr>
      <vt:lpstr>'Nonpar. test(2 samples)7'!pUifL</vt:lpstr>
      <vt:lpstr>tmkZh!PXbJh</vt:lpstr>
      <vt:lpstr>'Nonpar. test(2 samples)'!qMGtH</vt:lpstr>
      <vt:lpstr>'Nonpar. test(2 samples)7'!QnrVk</vt:lpstr>
      <vt:lpstr>'2 samples t test1'!QPQlr</vt:lpstr>
      <vt:lpstr>'Nonpar. test(2 samples)'!QsoWm</vt:lpstr>
      <vt:lpstr>'2 samples t test'!QuEzo</vt:lpstr>
      <vt:lpstr>'Nonpar. test(2 samples)13'!rcFso</vt:lpstr>
      <vt:lpstr>'Nonpar. test(2 samples)6'!RfoXZ</vt:lpstr>
      <vt:lpstr>'Nonpar. test(2 samples)QoS1'!rzxrW</vt:lpstr>
      <vt:lpstr>'2 samples t test1'!SpEMa</vt:lpstr>
      <vt:lpstr>'Nonpar. test(2 samples)5'!SzIjR</vt:lpstr>
      <vt:lpstr>'Nonpar. test(2 samples)4'!TgRUH</vt:lpstr>
      <vt:lpstr>'Nonpar. test(2 samples)13'!tmReX</vt:lpstr>
      <vt:lpstr>TUXmw!ToOOv</vt:lpstr>
      <vt:lpstr>JrwbF!tqrZo</vt:lpstr>
      <vt:lpstr>'Nonpar. test(2 samples)QoS1'!UaeSw</vt:lpstr>
      <vt:lpstr>'Nonpar. test(2 samples)3'!uLNjL</vt:lpstr>
      <vt:lpstr>'Nonpar. test(2 samples)2'!UscRK</vt:lpstr>
      <vt:lpstr>'Nonpar. test(2 samples)12'!UWFeh</vt:lpstr>
      <vt:lpstr>'Nonpar. test(2 samples)QoS1'!vMmRj</vt:lpstr>
      <vt:lpstr>'Nonpar. test(2 samples)15'!VQVhO</vt:lpstr>
      <vt:lpstr>ESQqA!wShHe</vt:lpstr>
      <vt:lpstr>'Nonpar. test(2 samples)14'!xBjML</vt:lpstr>
      <vt:lpstr>'Nonpar. test(2 samples)8'!XqAMI</vt:lpstr>
      <vt:lpstr>'Nonpar. test(2 samples)8'!ydlSy</vt:lpstr>
      <vt:lpstr>'Nonpar. test(2 samples)2'!YSzty</vt:lpstr>
      <vt:lpstr>'Nonpar. test(2 samples)12'!ytCSK</vt:lpstr>
      <vt:lpstr>'Nonpar. test(2 samples)11'!YuvKO</vt:lpstr>
      <vt:lpstr>'Nonpar. test(2 samples)16'!yVgMh</vt:lpstr>
      <vt:lpstr>'Nonpar. test(2 samples)3'!ZEfQr</vt:lpstr>
      <vt:lpstr>'Nonpar. test(2 samples)'!zJGcs</vt:lpstr>
      <vt:lpstr>'Nonpar. test(2 samples)9'!zTxSO</vt:lpstr>
      <vt:lpstr>'Nonpar. test(2 samples)10'!zUYvy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Teresa Guerron Sandoval</dc:creator>
  <cp:lastModifiedBy>Ximena Teresa Guerron Sandoval</cp:lastModifiedBy>
  <dcterms:created xsi:type="dcterms:W3CDTF">2024-04-28T16:57:10Z</dcterms:created>
  <dcterms:modified xsi:type="dcterms:W3CDTF">2024-08-05T07:27:15Z</dcterms:modified>
</cp:coreProperties>
</file>