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rcos\Imagens\eagle finances\"/>
    </mc:Choice>
  </mc:AlternateContent>
  <bookViews>
    <workbookView xWindow="0" yWindow="0" windowWidth="23040" windowHeight="8808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1" i="1" l="1"/>
  <c r="AH9" i="1"/>
  <c r="AH7" i="1"/>
  <c r="AF11" i="1"/>
  <c r="AF9" i="1"/>
  <c r="AF20" i="1"/>
  <c r="AF18" i="1"/>
  <c r="AF16" i="1"/>
  <c r="AF7" i="1"/>
  <c r="B18" i="1"/>
  <c r="B15" i="1"/>
  <c r="N7" i="1"/>
  <c r="N9" i="1" s="1"/>
  <c r="N12" i="1" s="1"/>
  <c r="N6" i="1"/>
  <c r="N8" i="1" s="1"/>
  <c r="N11" i="1" s="1"/>
  <c r="AD11" i="1" l="1"/>
  <c r="AD6" i="1"/>
  <c r="X10" i="1"/>
  <c r="X15" i="1" s="1"/>
  <c r="X21" i="1" s="1"/>
  <c r="B29" i="1" s="1"/>
  <c r="X11" i="1"/>
  <c r="X16" i="1" s="1"/>
  <c r="X22" i="1" s="1"/>
  <c r="B30" i="1" s="1"/>
  <c r="X9" i="1"/>
  <c r="X14" i="1" s="1"/>
  <c r="X20" i="1" s="1"/>
  <c r="B28" i="1" s="1"/>
  <c r="X8" i="1"/>
  <c r="X13" i="1" s="1"/>
  <c r="X19" i="1" s="1"/>
  <c r="B27" i="1" s="1"/>
  <c r="S7" i="1"/>
  <c r="S10" i="1" s="1"/>
  <c r="S12" i="1" s="1"/>
  <c r="B24" i="1" s="1"/>
  <c r="S6" i="1"/>
  <c r="S9" i="1" s="1"/>
  <c r="S11" i="1" s="1"/>
  <c r="B23" i="1" s="1"/>
  <c r="I9" i="1"/>
  <c r="B11" i="1" s="1"/>
  <c r="I5" i="1"/>
  <c r="I6" i="1" s="1"/>
  <c r="I8" i="1" s="1"/>
  <c r="B9" i="1" s="1"/>
  <c r="D5" i="1"/>
  <c r="D7" i="1" s="1"/>
  <c r="D9" i="1" s="1"/>
  <c r="B3" i="1" s="1"/>
  <c r="D8" i="1"/>
  <c r="D10" i="1" s="1"/>
  <c r="B4" i="1" s="1"/>
  <c r="AD7" i="1" l="1"/>
  <c r="AD9" i="1"/>
  <c r="AD17" i="1" s="1"/>
  <c r="AD10" i="1"/>
  <c r="AH16" i="1"/>
  <c r="AH20" i="1"/>
  <c r="AH18" i="1"/>
  <c r="AD8" i="1"/>
  <c r="AD16" i="1" l="1"/>
</calcChain>
</file>

<file path=xl/sharedStrings.xml><?xml version="1.0" encoding="utf-8"?>
<sst xmlns="http://schemas.openxmlformats.org/spreadsheetml/2006/main" count="195" uniqueCount="46">
  <si>
    <t>Camila</t>
  </si>
  <si>
    <t>Renata</t>
  </si>
  <si>
    <t>Comissão Manager</t>
  </si>
  <si>
    <t>Conservador</t>
  </si>
  <si>
    <t>Perfil</t>
  </si>
  <si>
    <t>Data</t>
  </si>
  <si>
    <t>Valor</t>
  </si>
  <si>
    <t>Total Camila</t>
  </si>
  <si>
    <t>Janeiro</t>
  </si>
  <si>
    <t>Moderado</t>
  </si>
  <si>
    <t>Arrojado</t>
  </si>
  <si>
    <t>Agressivo</t>
  </si>
  <si>
    <t>Novo Aporte</t>
  </si>
  <si>
    <t>Descrição</t>
  </si>
  <si>
    <t>Fevereiro</t>
  </si>
  <si>
    <t>Total Renata</t>
  </si>
  <si>
    <t>Rendimento Fev.</t>
  </si>
  <si>
    <t>Rendimento Jan.</t>
  </si>
  <si>
    <t>Março</t>
  </si>
  <si>
    <t>Rendimento Mar.</t>
  </si>
  <si>
    <t>Bruno Coach</t>
  </si>
  <si>
    <t>Jonas Manager Janeiro</t>
  </si>
  <si>
    <t>Bruno Coach Janeiro</t>
  </si>
  <si>
    <t>Comissão Coach</t>
  </si>
  <si>
    <t>Jonas Manager</t>
  </si>
  <si>
    <t>Total Jonas Janeiro Aporte</t>
  </si>
  <si>
    <t>Bruno Coach Fevereiro</t>
  </si>
  <si>
    <t>Comissões</t>
  </si>
  <si>
    <t>Total Jonas Fevereiro Aporte</t>
  </si>
  <si>
    <t>Jonas Manager Fevereiro</t>
  </si>
  <si>
    <t>Total Jonas Março Aporte</t>
  </si>
  <si>
    <t>Bruno Coach Março</t>
  </si>
  <si>
    <t>Jonas Manager Março</t>
  </si>
  <si>
    <t>Total Comissão 3 Meses</t>
  </si>
  <si>
    <t>Total Bruno Jan. Aporte</t>
  </si>
  <si>
    <t>Total Bruno Fev. Aporte</t>
  </si>
  <si>
    <t>Total Bruno Mar. Aporte</t>
  </si>
  <si>
    <t>Dinheiro Movimentado Bruno Jan.</t>
  </si>
  <si>
    <t>Dinheiro Movimentado Bruno Fev.</t>
  </si>
  <si>
    <t>Dinheiro Movimentado Bruno Mar.</t>
  </si>
  <si>
    <t>Dinheiro Movimentado Jonas Jan.</t>
  </si>
  <si>
    <t>Dinheiro Movimentado Jonas Fev.</t>
  </si>
  <si>
    <t>Dinheiro Movimentado Jonas Mar.</t>
  </si>
  <si>
    <t>Sandra</t>
  </si>
  <si>
    <t>Saque</t>
  </si>
  <si>
    <t>Total Sandra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</si>
</sst>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* #,##0.00_-;\-&quot;R$&quot;* #,##0.00_-;_-&quot;R$&quot;* &quot;-&quot;??_-;_-@_-"/>
    <numFmt numFmtId="164" formatCode="_-&quot;R$&quot;* #,##0_-;\-&quot;R$&quot;* #,##0_-;_-&quot;R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44" fontId="0" fillId="0" borderId="0" xfId="1" applyFont="1"/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164" fontId="0" fillId="3" borderId="0" xfId="1" applyNumberFormat="1" applyFont="1" applyFill="1"/>
    <xf numFmtId="0" fontId="0" fillId="3" borderId="0" xfId="0" applyFill="1"/>
    <xf numFmtId="14" fontId="0" fillId="3" borderId="0" xfId="0" applyNumberFormat="1" applyFill="1"/>
    <xf numFmtId="164" fontId="0" fillId="2" borderId="0" xfId="0" applyNumberFormat="1" applyFill="1"/>
    <xf numFmtId="164" fontId="0" fillId="4" borderId="0" xfId="0" applyNumberFormat="1" applyFill="1"/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0" fontId="0" fillId="7" borderId="0" xfId="0" applyFill="1"/>
    <xf numFmtId="0" fontId="0" fillId="7" borderId="0" xfId="0" applyFill="1" applyAlignment="1">
      <alignment horizontal="center"/>
    </xf>
    <xf numFmtId="0" fontId="0" fillId="8" borderId="0" xfId="0" applyFill="1"/>
    <xf numFmtId="164" fontId="0" fillId="7" borderId="0" xfId="0" applyNumberFormat="1" applyFill="1" applyAlignment="1">
      <alignment horizontal="center"/>
    </xf>
    <xf numFmtId="164" fontId="0" fillId="8" borderId="0" xfId="0" applyNumberFormat="1" applyFill="1"/>
    <xf numFmtId="9" fontId="0" fillId="8" borderId="0" xfId="2" applyFont="1" applyFill="1"/>
    <xf numFmtId="9" fontId="0" fillId="7" borderId="0" xfId="2" applyFont="1" applyFill="1"/>
    <xf numFmtId="44" fontId="0" fillId="7" borderId="0" xfId="1" applyFont="1" applyFill="1"/>
    <xf numFmtId="44" fontId="0" fillId="8" borderId="0" xfId="1" applyFont="1" applyFill="1"/>
    <xf numFmtId="44" fontId="0" fillId="7" borderId="0" xfId="1" applyFont="1" applyFill="1" applyAlignment="1">
      <alignment horizontal="center"/>
    </xf>
    <xf numFmtId="44" fontId="0" fillId="0" borderId="0" xfId="0" applyNumberFormat="1"/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44" fontId="2" fillId="6" borderId="1" xfId="1" applyNumberFormat="1" applyFont="1" applyFill="1" applyBorder="1" applyAlignment="1">
      <alignment horizontal="center"/>
    </xf>
    <xf numFmtId="44" fontId="2" fillId="6" borderId="2" xfId="1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0" fillId="10" borderId="0" xfId="0" applyFill="1"/>
    <xf numFmtId="14" fontId="0" fillId="10" borderId="0" xfId="0" applyNumberFormat="1" applyFill="1"/>
    <xf numFmtId="164" fontId="0" fillId="10" borderId="0" xfId="0" applyNumberFormat="1" applyFill="1"/>
    <xf numFmtId="0" fontId="0" fillId="9" borderId="0" xfId="0" applyFill="1" applyAlignment="1">
      <alignment horizontal="center"/>
    </xf>
    <xf numFmtId="164" fontId="0" fillId="9" borderId="0" xfId="0" applyNumberFormat="1" applyFill="1"/>
    <xf numFmtId="10" fontId="0" fillId="0" borderId="0" xfId="2" applyNumberFormat="1" applyFont="1"/>
  </cellXfs>
  <cellStyles count="3">
    <cellStyle name="Moeda" xfId="1" builtinId="4"/>
    <cellStyle name="Normal" xfId="0" builtinId="0"/>
    <cellStyle name="Porcentagem" xfId="2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evereiroPorcentagem" displayName="FevereiroPorcentagem" ref="I17:J21" totalsRowShown="0">
  <autoFilter ref="I17:J21"/>
  <tableColumns count="2">
    <tableColumn id="1" name="Perfil"/>
    <tableColumn id="2" name="Valor" dataDxfId="1" dataCellStyle="Porcentage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JaneiroPorcentagem" displayName="JaneiroPorcentagem" ref="D17:E21" totalsRowShown="0" headerRowDxfId="3" headerRowCellStyle="Moeda">
  <autoFilter ref="D17:E21"/>
  <tableColumns count="2">
    <tableColumn id="1" name="Perfil"/>
    <tableColumn id="2" name="Valor" dataDxfId="0" dataCellStyle="Porcentage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4" name="MarçoPorcentagem" displayName="MarçoPorcentagem" ref="N17:O21" totalsRowShown="0">
  <autoFilter ref="N17:O21"/>
  <tableColumns count="2">
    <tableColumn id="1" name="Perfil"/>
    <tableColumn id="2" name="Valor" dataDxfId="2" dataCellStyle="Porcentagem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30"/>
  <sheetViews>
    <sheetView tabSelected="1" workbookViewId="0">
      <selection activeCell="N25" sqref="N25"/>
    </sheetView>
  </sheetViews>
  <sheetFormatPr defaultRowHeight="14.4" x14ac:dyDescent="0.3"/>
  <cols>
    <col min="1" max="1" width="11.21875" bestFit="1" customWidth="1"/>
    <col min="2" max="2" width="12.88671875" customWidth="1"/>
    <col min="3" max="3" width="2.33203125" customWidth="1"/>
    <col min="4" max="5" width="11.33203125" bestFit="1" customWidth="1"/>
    <col min="6" max="6" width="15.33203125" bestFit="1" customWidth="1"/>
    <col min="7" max="7" width="10.5546875" bestFit="1" customWidth="1"/>
    <col min="8" max="8" width="2.21875" customWidth="1"/>
    <col min="9" max="10" width="11.33203125" bestFit="1" customWidth="1"/>
    <col min="11" max="11" width="15.33203125" bestFit="1" customWidth="1"/>
    <col min="12" max="12" width="10.5546875" bestFit="1" customWidth="1"/>
    <col min="13" max="13" width="1.6640625" customWidth="1"/>
    <col min="14" max="15" width="11.33203125" bestFit="1" customWidth="1"/>
    <col min="16" max="16" width="15.33203125" bestFit="1" customWidth="1"/>
    <col min="17" max="17" width="10.5546875" bestFit="1" customWidth="1"/>
    <col min="18" max="18" width="1.33203125" customWidth="1"/>
    <col min="19" max="19" width="10" bestFit="1" customWidth="1"/>
    <col min="20" max="20" width="8.6640625" bestFit="1" customWidth="1"/>
    <col min="21" max="21" width="15.33203125" bestFit="1" customWidth="1"/>
    <col min="22" max="22" width="10.5546875" bestFit="1" customWidth="1"/>
    <col min="23" max="23" width="1.5546875" customWidth="1"/>
    <col min="24" max="24" width="10" bestFit="1" customWidth="1"/>
    <col min="25" max="25" width="11.33203125" bestFit="1" customWidth="1"/>
    <col min="26" max="26" width="15.33203125" bestFit="1" customWidth="1"/>
    <col min="27" max="27" width="10.5546875" bestFit="1" customWidth="1"/>
    <col min="28" max="28" width="2" customWidth="1"/>
    <col min="29" max="29" width="21.6640625" bestFit="1" customWidth="1"/>
    <col min="30" max="30" width="12.44140625" bestFit="1" customWidth="1"/>
    <col min="31" max="31" width="3.109375" customWidth="1"/>
    <col min="32" max="32" width="32" bestFit="1" customWidth="1"/>
    <col min="33" max="33" width="1.33203125" customWidth="1"/>
    <col min="34" max="34" width="29.6640625" bestFit="1" customWidth="1"/>
    <col min="36" max="36" width="12.44140625" bestFit="1" customWidth="1"/>
  </cols>
  <sheetData>
    <row r="2" spans="1:34" x14ac:dyDescent="0.3">
      <c r="A2" s="31" t="s">
        <v>7</v>
      </c>
      <c r="B2" s="31"/>
      <c r="D2" s="31" t="s">
        <v>0</v>
      </c>
      <c r="E2" s="31"/>
      <c r="F2" s="31"/>
      <c r="G2" s="31"/>
      <c r="I2" s="32" t="s">
        <v>1</v>
      </c>
      <c r="J2" s="32"/>
      <c r="K2" s="32"/>
      <c r="L2" s="32"/>
      <c r="N2" s="35" t="s">
        <v>43</v>
      </c>
      <c r="O2" s="35"/>
      <c r="P2" s="35"/>
      <c r="Q2" s="35"/>
      <c r="S2" s="33" t="s">
        <v>20</v>
      </c>
      <c r="T2" s="33"/>
      <c r="U2" s="33"/>
      <c r="V2" s="33"/>
      <c r="X2" s="26" t="s">
        <v>24</v>
      </c>
      <c r="Y2" s="26"/>
      <c r="Z2" s="26"/>
      <c r="AA2" s="26"/>
      <c r="AC2" s="14" t="s">
        <v>23</v>
      </c>
      <c r="AD2" s="20">
        <v>0.05</v>
      </c>
    </row>
    <row r="3" spans="1:34" x14ac:dyDescent="0.3">
      <c r="A3" s="4" t="s">
        <v>3</v>
      </c>
      <c r="B3" s="8">
        <f>D9</f>
        <v>1053.5273856000001</v>
      </c>
      <c r="D3" s="4" t="s">
        <v>6</v>
      </c>
      <c r="E3" s="4" t="s">
        <v>4</v>
      </c>
      <c r="F3" s="4" t="s">
        <v>13</v>
      </c>
      <c r="G3" s="4" t="s">
        <v>5</v>
      </c>
      <c r="I3" s="12" t="s">
        <v>6</v>
      </c>
      <c r="J3" s="12" t="s">
        <v>4</v>
      </c>
      <c r="K3" s="12" t="s">
        <v>13</v>
      </c>
      <c r="L3" s="12" t="s">
        <v>5</v>
      </c>
      <c r="N3" s="34" t="s">
        <v>6</v>
      </c>
      <c r="O3" s="34" t="s">
        <v>4</v>
      </c>
      <c r="P3" s="34" t="s">
        <v>13</v>
      </c>
      <c r="Q3" s="34" t="s">
        <v>5</v>
      </c>
      <c r="S3" s="14" t="s">
        <v>6</v>
      </c>
      <c r="T3" s="14" t="s">
        <v>4</v>
      </c>
      <c r="U3" s="14" t="s">
        <v>13</v>
      </c>
      <c r="V3" s="14" t="s">
        <v>5</v>
      </c>
      <c r="X3" s="16" t="s">
        <v>6</v>
      </c>
      <c r="Y3" s="16" t="s">
        <v>4</v>
      </c>
      <c r="Z3" s="16" t="s">
        <v>13</v>
      </c>
      <c r="AA3" s="16" t="s">
        <v>5</v>
      </c>
      <c r="AC3" s="16" t="s">
        <v>2</v>
      </c>
      <c r="AD3" s="19">
        <v>0.1</v>
      </c>
    </row>
    <row r="4" spans="1:34" x14ac:dyDescent="0.3">
      <c r="A4" s="4" t="s">
        <v>9</v>
      </c>
      <c r="B4" s="8">
        <f>D10</f>
        <v>3148.7939999999999</v>
      </c>
      <c r="D4" s="5">
        <v>1000</v>
      </c>
      <c r="E4" s="6" t="s">
        <v>3</v>
      </c>
      <c r="F4" s="6" t="s">
        <v>12</v>
      </c>
      <c r="G4" s="7">
        <v>43473</v>
      </c>
      <c r="H4" s="2"/>
      <c r="I4" s="5">
        <v>2050</v>
      </c>
      <c r="J4" s="6" t="s">
        <v>3</v>
      </c>
      <c r="K4" s="6" t="s">
        <v>12</v>
      </c>
      <c r="L4" s="7">
        <v>43480</v>
      </c>
      <c r="N4" s="5">
        <v>3000</v>
      </c>
      <c r="O4" s="6" t="s">
        <v>3</v>
      </c>
      <c r="P4" s="6" t="s">
        <v>12</v>
      </c>
      <c r="Q4" s="7">
        <v>43477</v>
      </c>
      <c r="S4" s="5">
        <v>12000</v>
      </c>
      <c r="T4" s="6" t="s">
        <v>10</v>
      </c>
      <c r="U4" s="6" t="s">
        <v>12</v>
      </c>
      <c r="V4" s="7">
        <v>43483</v>
      </c>
      <c r="X4" s="5">
        <v>40000</v>
      </c>
      <c r="Y4" s="6" t="s">
        <v>3</v>
      </c>
      <c r="Z4" s="6" t="s">
        <v>12</v>
      </c>
      <c r="AA4" s="7">
        <v>43480</v>
      </c>
    </row>
    <row r="5" spans="1:34" x14ac:dyDescent="0.3">
      <c r="A5" s="4" t="s">
        <v>10</v>
      </c>
      <c r="B5" s="4"/>
      <c r="D5" s="9">
        <f>(D4*VLOOKUP(E5,JaneiroPorcentagem[],2,FALSE))+D4</f>
        <v>1018</v>
      </c>
      <c r="E5" s="10" t="s">
        <v>3</v>
      </c>
      <c r="F5" s="10" t="s">
        <v>17</v>
      </c>
      <c r="G5" s="11">
        <v>43494</v>
      </c>
      <c r="I5" s="9">
        <f>(I4*VLOOKUP(J5,JaneiroPorcentagem[],2,FALSE))+I4</f>
        <v>2086.9</v>
      </c>
      <c r="J5" s="10" t="s">
        <v>3</v>
      </c>
      <c r="K5" s="10" t="s">
        <v>17</v>
      </c>
      <c r="L5" s="11">
        <v>43494</v>
      </c>
      <c r="N5" s="5">
        <v>1000</v>
      </c>
      <c r="O5" s="6" t="s">
        <v>11</v>
      </c>
      <c r="P5" s="6" t="s">
        <v>12</v>
      </c>
      <c r="Q5" s="7">
        <v>43480</v>
      </c>
      <c r="S5" s="5">
        <v>5000</v>
      </c>
      <c r="T5" s="6" t="s">
        <v>11</v>
      </c>
      <c r="U5" s="6" t="s">
        <v>12</v>
      </c>
      <c r="V5" s="7">
        <v>43483</v>
      </c>
      <c r="X5" s="5">
        <v>25000</v>
      </c>
      <c r="Y5" s="6" t="s">
        <v>9</v>
      </c>
      <c r="Z5" s="6" t="s">
        <v>12</v>
      </c>
      <c r="AA5" s="7">
        <v>43481</v>
      </c>
      <c r="AC5" s="29" t="s">
        <v>27</v>
      </c>
      <c r="AD5" s="30"/>
    </row>
    <row r="6" spans="1:34" x14ac:dyDescent="0.3">
      <c r="A6" s="4" t="s">
        <v>11</v>
      </c>
      <c r="B6" s="4"/>
      <c r="D6" s="5">
        <v>3000</v>
      </c>
      <c r="E6" s="6" t="s">
        <v>9</v>
      </c>
      <c r="F6" s="6" t="s">
        <v>12</v>
      </c>
      <c r="G6" s="7">
        <v>43503</v>
      </c>
      <c r="I6" s="9">
        <f>(I5*VLOOKUP(J6,FevereiroPorcentagem[],2,FALSE))+I5</f>
        <v>2122.3773000000001</v>
      </c>
      <c r="J6" s="10" t="s">
        <v>3</v>
      </c>
      <c r="K6" s="10" t="s">
        <v>16</v>
      </c>
      <c r="L6" s="11">
        <v>43523</v>
      </c>
      <c r="N6" s="9">
        <f>(N4*VLOOKUP(O6,JaneiroPorcentagem[],2,FALSE))+N4</f>
        <v>3054</v>
      </c>
      <c r="O6" s="10" t="s">
        <v>3</v>
      </c>
      <c r="P6" s="10" t="s">
        <v>17</v>
      </c>
      <c r="Q6" s="11">
        <v>43494</v>
      </c>
      <c r="S6" s="9">
        <f>(S4*VLOOKUP(T6,JaneiroPorcentagem[],2,FALSE))+S4</f>
        <v>12528</v>
      </c>
      <c r="T6" s="10" t="s">
        <v>10</v>
      </c>
      <c r="U6" s="10" t="s">
        <v>17</v>
      </c>
      <c r="V6" s="11">
        <v>43494</v>
      </c>
      <c r="X6" s="5">
        <v>20000</v>
      </c>
      <c r="Y6" s="6" t="s">
        <v>10</v>
      </c>
      <c r="Z6" s="6" t="s">
        <v>12</v>
      </c>
      <c r="AA6" s="7">
        <v>43482</v>
      </c>
      <c r="AC6" s="14" t="s">
        <v>22</v>
      </c>
      <c r="AD6" s="21">
        <f>AF7*$AD$2</f>
        <v>1202.5</v>
      </c>
      <c r="AE6" s="1"/>
      <c r="AF6" s="15" t="s">
        <v>34</v>
      </c>
      <c r="AH6" s="16" t="s">
        <v>25</v>
      </c>
    </row>
    <row r="7" spans="1:34" x14ac:dyDescent="0.3">
      <c r="D7" s="9">
        <f>(D5*VLOOKUP(E7,FevereiroPorcentagem[],2,FALSE))+D5</f>
        <v>1035.306</v>
      </c>
      <c r="E7" s="10" t="s">
        <v>3</v>
      </c>
      <c r="F7" s="10" t="s">
        <v>16</v>
      </c>
      <c r="G7" s="11">
        <v>43523</v>
      </c>
      <c r="I7" s="5">
        <v>4000</v>
      </c>
      <c r="J7" s="6" t="s">
        <v>10</v>
      </c>
      <c r="K7" s="6" t="s">
        <v>12</v>
      </c>
      <c r="L7" s="7">
        <v>43530</v>
      </c>
      <c r="N7" s="9">
        <f>(N5*VLOOKUP(O7,JaneiroPorcentagem[],2,FALSE))+N5</f>
        <v>1074</v>
      </c>
      <c r="O7" s="10" t="s">
        <v>11</v>
      </c>
      <c r="P7" s="10" t="s">
        <v>17</v>
      </c>
      <c r="Q7" s="11">
        <v>43494</v>
      </c>
      <c r="S7" s="9">
        <f>(S5*VLOOKUP(T7,JaneiroPorcentagem[],2,FALSE))+S5</f>
        <v>5370</v>
      </c>
      <c r="T7" s="10" t="s">
        <v>11</v>
      </c>
      <c r="U7" s="10" t="s">
        <v>17</v>
      </c>
      <c r="V7" s="11">
        <v>43494</v>
      </c>
      <c r="X7" s="5">
        <v>8000</v>
      </c>
      <c r="Y7" s="6" t="s">
        <v>11</v>
      </c>
      <c r="Z7" s="6" t="s">
        <v>12</v>
      </c>
      <c r="AA7" s="7">
        <v>43483</v>
      </c>
      <c r="AC7" s="16" t="s">
        <v>21</v>
      </c>
      <c r="AD7" s="22">
        <f>(AF7*$AD$3)+(AH7*($AD$2+$AD$3))</f>
        <v>16355.000000000002</v>
      </c>
      <c r="AE7" s="1"/>
      <c r="AF7" s="23">
        <f>S4+S5+I4+D4+N4+N5</f>
        <v>24050</v>
      </c>
      <c r="AH7" s="22">
        <f>X4+X5+X6+X7</f>
        <v>93000</v>
      </c>
    </row>
    <row r="8" spans="1:34" x14ac:dyDescent="0.3">
      <c r="A8" s="32" t="s">
        <v>15</v>
      </c>
      <c r="B8" s="32"/>
      <c r="D8" s="9">
        <f>(D6*VLOOKUP(E8,FevereiroPorcentagem[],2,FALSE))+D6</f>
        <v>3069</v>
      </c>
      <c r="E8" s="10" t="s">
        <v>9</v>
      </c>
      <c r="F8" s="10" t="s">
        <v>16</v>
      </c>
      <c r="G8" s="11">
        <v>43523</v>
      </c>
      <c r="I8" s="9">
        <f>(I6*VLOOKUP(J8,MarçoPorcentagem[],2,FALSE))+I6</f>
        <v>2159.7311404800002</v>
      </c>
      <c r="J8" s="10" t="s">
        <v>3</v>
      </c>
      <c r="K8" s="10" t="s">
        <v>19</v>
      </c>
      <c r="L8" s="11">
        <v>43553</v>
      </c>
      <c r="N8" s="9">
        <f>(N6*VLOOKUP(O8,FevereiroPorcentagem[],2,FALSE))+N6</f>
        <v>3105.9180000000001</v>
      </c>
      <c r="O8" s="10" t="s">
        <v>3</v>
      </c>
      <c r="P8" s="10" t="s">
        <v>16</v>
      </c>
      <c r="Q8" s="11">
        <v>43523</v>
      </c>
      <c r="S8" s="5">
        <v>2000</v>
      </c>
      <c r="T8" s="6" t="s">
        <v>10</v>
      </c>
      <c r="U8" s="6" t="s">
        <v>12</v>
      </c>
      <c r="V8" s="7">
        <v>43503</v>
      </c>
      <c r="X8" s="9">
        <f>(X4*VLOOKUP(Y8,JaneiroPorcentagem[],2,FALSE))+X4</f>
        <v>40720</v>
      </c>
      <c r="Y8" s="10" t="s">
        <v>3</v>
      </c>
      <c r="Z8" s="10" t="s">
        <v>17</v>
      </c>
      <c r="AA8" s="11">
        <v>43494</v>
      </c>
      <c r="AC8" s="14" t="s">
        <v>26</v>
      </c>
      <c r="AD8" s="21">
        <f>AF9*$AD$2</f>
        <v>1452.5</v>
      </c>
      <c r="AF8" s="15" t="s">
        <v>35</v>
      </c>
      <c r="AH8" s="16" t="s">
        <v>28</v>
      </c>
    </row>
    <row r="9" spans="1:34" x14ac:dyDescent="0.3">
      <c r="A9" s="12" t="s">
        <v>3</v>
      </c>
      <c r="B9" s="13">
        <f>I8</f>
        <v>2159.7311404800002</v>
      </c>
      <c r="D9" s="9">
        <f>(D7*VLOOKUP(E9,MarçoPorcentagem[],2,FALSE))+D7</f>
        <v>1053.5273856000001</v>
      </c>
      <c r="E9" s="10" t="s">
        <v>3</v>
      </c>
      <c r="F9" s="10" t="s">
        <v>19</v>
      </c>
      <c r="G9" s="11">
        <v>43553</v>
      </c>
      <c r="I9" s="9">
        <f>(I7*VLOOKUP(J9,MarçoPorcentagem[],2,FALSE))+I7</f>
        <v>4168</v>
      </c>
      <c r="J9" s="10" t="s">
        <v>10</v>
      </c>
      <c r="K9" s="10" t="s">
        <v>19</v>
      </c>
      <c r="L9" s="11">
        <v>43553</v>
      </c>
      <c r="N9" s="9">
        <f>(N7*VLOOKUP(O9,FevereiroPorcentagem[],2,FALSE))+N7</f>
        <v>1154.55</v>
      </c>
      <c r="O9" s="10" t="s">
        <v>11</v>
      </c>
      <c r="P9" s="10" t="s">
        <v>16</v>
      </c>
      <c r="Q9" s="11">
        <v>43523</v>
      </c>
      <c r="S9" s="9">
        <f>((S8+S6)*VLOOKUP(T9,FevereiroPorcentagem[],2,FALSE))+(S8 +S6)</f>
        <v>15181.76</v>
      </c>
      <c r="T9" s="10" t="s">
        <v>10</v>
      </c>
      <c r="U9" s="10" t="s">
        <v>16</v>
      </c>
      <c r="V9" s="11">
        <v>43523</v>
      </c>
      <c r="X9" s="9">
        <f>(X5*VLOOKUP(Y9,JaneiroPorcentagem[],2,FALSE))+X5</f>
        <v>25600</v>
      </c>
      <c r="Y9" s="10" t="s">
        <v>9</v>
      </c>
      <c r="Z9" s="10" t="s">
        <v>17</v>
      </c>
      <c r="AA9" s="11">
        <v>43494</v>
      </c>
      <c r="AC9" s="16" t="s">
        <v>29</v>
      </c>
      <c r="AD9" s="22">
        <f>(AF9*$AD$3)+(AH9*($AD$2+$AD$3))</f>
        <v>18235</v>
      </c>
      <c r="AF9" s="23">
        <f>D4+I4+D6+S8+S5+S4+N4+N5</f>
        <v>29050</v>
      </c>
      <c r="AH9" s="22">
        <f>X4+X5+X6+X7+X12</f>
        <v>102200</v>
      </c>
    </row>
    <row r="10" spans="1:34" x14ac:dyDescent="0.3">
      <c r="A10" s="12" t="s">
        <v>9</v>
      </c>
      <c r="B10" s="12"/>
      <c r="D10" s="9">
        <f>(D8*VLOOKUP(E10,MarçoPorcentagem[],2,FALSE))+D8</f>
        <v>3148.7939999999999</v>
      </c>
      <c r="E10" s="10" t="s">
        <v>9</v>
      </c>
      <c r="F10" s="10" t="s">
        <v>19</v>
      </c>
      <c r="G10" s="11">
        <v>43553</v>
      </c>
      <c r="N10" s="38">
        <v>1100</v>
      </c>
      <c r="O10" s="36" t="s">
        <v>11</v>
      </c>
      <c r="P10" s="36" t="s">
        <v>44</v>
      </c>
      <c r="Q10" s="37">
        <v>43526</v>
      </c>
      <c r="S10" s="9">
        <f>(S7*VLOOKUP(T10,FevereiroPorcentagem[],2,FALSE))+S7</f>
        <v>5772.75</v>
      </c>
      <c r="T10" s="10" t="s">
        <v>11</v>
      </c>
      <c r="U10" s="10" t="s">
        <v>16</v>
      </c>
      <c r="V10" s="11">
        <v>43523</v>
      </c>
      <c r="X10" s="9">
        <f>(X6*VLOOKUP(Y10,JaneiroPorcentagem[],2,FALSE))+X6</f>
        <v>20880</v>
      </c>
      <c r="Y10" s="10" t="s">
        <v>10</v>
      </c>
      <c r="Z10" s="10" t="s">
        <v>17</v>
      </c>
      <c r="AA10" s="11">
        <v>43494</v>
      </c>
      <c r="AC10" s="14" t="s">
        <v>31</v>
      </c>
      <c r="AD10" s="21">
        <f>AF11*$AD$2</f>
        <v>1602.5</v>
      </c>
      <c r="AF10" s="15" t="s">
        <v>36</v>
      </c>
      <c r="AH10" s="16" t="s">
        <v>30</v>
      </c>
    </row>
    <row r="11" spans="1:34" x14ac:dyDescent="0.3">
      <c r="A11" s="12" t="s">
        <v>10</v>
      </c>
      <c r="B11" s="13">
        <f>I9</f>
        <v>4168</v>
      </c>
      <c r="N11" s="9">
        <f>(N8*VLOOKUP(O11,MarçoPorcentagem[],2,FALSE))+N8</f>
        <v>3160.5821568000001</v>
      </c>
      <c r="O11" s="10" t="s">
        <v>3</v>
      </c>
      <c r="P11" s="10" t="s">
        <v>19</v>
      </c>
      <c r="Q11" s="11">
        <v>43553</v>
      </c>
      <c r="S11" s="9">
        <f>(S9*VLOOKUP(T11,MarçoPorcentagem[],2,FALSE))+S9</f>
        <v>15819.39392</v>
      </c>
      <c r="T11" s="10" t="s">
        <v>10</v>
      </c>
      <c r="U11" s="10" t="s">
        <v>19</v>
      </c>
      <c r="V11" s="11">
        <v>43553</v>
      </c>
      <c r="X11" s="9">
        <f>(X7*VLOOKUP(Y11,JaneiroPorcentagem[],2,FALSE))+X7</f>
        <v>8592</v>
      </c>
      <c r="Y11" s="10" t="s">
        <v>11</v>
      </c>
      <c r="Z11" s="10" t="s">
        <v>17</v>
      </c>
      <c r="AA11" s="11">
        <v>43494</v>
      </c>
      <c r="AC11" s="16" t="s">
        <v>32</v>
      </c>
      <c r="AD11" s="22">
        <f>(AF11*$AD$3)+(AH11*($AD$2+$AD$3))</f>
        <v>20965.000000000004</v>
      </c>
      <c r="AF11" s="23">
        <f>D4+D6+I4+I7+N4+S4+S5+S8</f>
        <v>32050</v>
      </c>
      <c r="AH11" s="22">
        <f>X4+X5+X6+X7+X12+X17+X18</f>
        <v>118400</v>
      </c>
    </row>
    <row r="12" spans="1:34" x14ac:dyDescent="0.3">
      <c r="A12" s="12" t="s">
        <v>11</v>
      </c>
      <c r="B12" s="12"/>
      <c r="N12" s="9">
        <f>((N9-N10)*VLOOKUP(O12,MarçoPorcentagem[],2,FALSE))+(N9-N10)</f>
        <v>58.423049999999954</v>
      </c>
      <c r="O12" s="10" t="s">
        <v>11</v>
      </c>
      <c r="P12" s="10" t="s">
        <v>19</v>
      </c>
      <c r="Q12" s="11">
        <v>43553</v>
      </c>
      <c r="S12" s="9">
        <f>(S10*VLOOKUP(T12,MarçoPorcentagem[],2,FALSE))+S10</f>
        <v>6182.6152499999998</v>
      </c>
      <c r="T12" s="10" t="s">
        <v>11</v>
      </c>
      <c r="U12" s="10" t="s">
        <v>19</v>
      </c>
      <c r="V12" s="11">
        <v>43553</v>
      </c>
      <c r="X12" s="5">
        <v>9200</v>
      </c>
      <c r="Y12" s="6" t="s">
        <v>11</v>
      </c>
      <c r="Z12" s="6" t="s">
        <v>12</v>
      </c>
      <c r="AA12" s="7">
        <v>43501</v>
      </c>
    </row>
    <row r="13" spans="1:34" x14ac:dyDescent="0.3">
      <c r="X13" s="9">
        <f>(X8*VLOOKUP(Y13,FevereiroPorcentagem[],2,FALSE))+X8</f>
        <v>41412.239999999998</v>
      </c>
      <c r="Y13" s="10" t="s">
        <v>3</v>
      </c>
      <c r="Z13" s="10" t="s">
        <v>16</v>
      </c>
      <c r="AA13" s="11">
        <v>43523</v>
      </c>
    </row>
    <row r="14" spans="1:34" x14ac:dyDescent="0.3">
      <c r="A14" s="39" t="s">
        <v>45</v>
      </c>
      <c r="B14" s="39"/>
      <c r="X14" s="9">
        <f>(X9*VLOOKUP(Y14,FevereiroPorcentagem[],2,FALSE))+X9</f>
        <v>26188.799999999999</v>
      </c>
      <c r="Y14" s="10" t="s">
        <v>9</v>
      </c>
      <c r="Z14" s="10" t="s">
        <v>16</v>
      </c>
      <c r="AA14" s="11">
        <v>43523</v>
      </c>
    </row>
    <row r="15" spans="1:34" x14ac:dyDescent="0.3">
      <c r="A15" s="34" t="s">
        <v>3</v>
      </c>
      <c r="B15" s="40">
        <f>N11</f>
        <v>3160.5821568000001</v>
      </c>
      <c r="X15" s="9">
        <f>(X10*VLOOKUP(Y15,FevereiroPorcentagem[],2,FALSE))+X10</f>
        <v>21819.599999999999</v>
      </c>
      <c r="Y15" s="10" t="s">
        <v>10</v>
      </c>
      <c r="Z15" s="10" t="s">
        <v>16</v>
      </c>
      <c r="AA15" s="11">
        <v>43523</v>
      </c>
      <c r="AC15" s="29" t="s">
        <v>33</v>
      </c>
      <c r="AD15" s="30"/>
      <c r="AF15" s="15" t="s">
        <v>37</v>
      </c>
      <c r="AH15" s="16" t="s">
        <v>40</v>
      </c>
    </row>
    <row r="16" spans="1:34" x14ac:dyDescent="0.3">
      <c r="A16" s="34" t="s">
        <v>9</v>
      </c>
      <c r="B16" s="34"/>
      <c r="D16" s="27" t="s">
        <v>8</v>
      </c>
      <c r="E16" s="28"/>
      <c r="I16" s="29" t="s">
        <v>14</v>
      </c>
      <c r="J16" s="30"/>
      <c r="N16" s="29" t="s">
        <v>18</v>
      </c>
      <c r="O16" s="30"/>
      <c r="X16" s="9">
        <f>((X11+X12)*VLOOKUP(Y16,FevereiroPorcentagem[],2,FALSE))+(X11+X12)</f>
        <v>19126.400000000001</v>
      </c>
      <c r="Y16" s="10" t="s">
        <v>11</v>
      </c>
      <c r="Z16" s="10" t="s">
        <v>16</v>
      </c>
      <c r="AA16" s="11">
        <v>43523</v>
      </c>
      <c r="AC16" s="14" t="s">
        <v>20</v>
      </c>
      <c r="AD16" s="21">
        <f>AD8+AD10+AD6</f>
        <v>4257.5</v>
      </c>
      <c r="AF16" s="23">
        <f>D5+I5+S6+S7+N6+N7</f>
        <v>25130.9</v>
      </c>
      <c r="AH16" s="18">
        <f>X8+X9+X10+X11</f>
        <v>95792</v>
      </c>
    </row>
    <row r="17" spans="1:36" x14ac:dyDescent="0.3">
      <c r="A17" s="34" t="s">
        <v>10</v>
      </c>
      <c r="B17" s="34"/>
      <c r="D17" s="1" t="s">
        <v>4</v>
      </c>
      <c r="E17" s="1" t="s">
        <v>6</v>
      </c>
      <c r="I17" t="s">
        <v>4</v>
      </c>
      <c r="J17" t="s">
        <v>6</v>
      </c>
      <c r="N17" t="s">
        <v>4</v>
      </c>
      <c r="O17" t="s">
        <v>6</v>
      </c>
      <c r="X17" s="5">
        <v>9000</v>
      </c>
      <c r="Y17" s="6" t="s">
        <v>3</v>
      </c>
      <c r="Z17" s="6" t="s">
        <v>12</v>
      </c>
      <c r="AA17" s="7">
        <v>43549</v>
      </c>
      <c r="AC17" s="16" t="s">
        <v>24</v>
      </c>
      <c r="AD17" s="22">
        <f>AD11+AD9+AD7</f>
        <v>55555</v>
      </c>
      <c r="AF17" s="15" t="s">
        <v>38</v>
      </c>
      <c r="AH17" s="16" t="s">
        <v>41</v>
      </c>
    </row>
    <row r="18" spans="1:36" x14ac:dyDescent="0.3">
      <c r="A18" s="34" t="s">
        <v>11</v>
      </c>
      <c r="B18" s="40">
        <f>N12</f>
        <v>58.423049999999954</v>
      </c>
      <c r="D18" t="s">
        <v>3</v>
      </c>
      <c r="E18" s="41">
        <v>1.7999999999999999E-2</v>
      </c>
      <c r="I18" t="s">
        <v>3</v>
      </c>
      <c r="J18" s="41">
        <v>1.7000000000000001E-2</v>
      </c>
      <c r="N18" t="s">
        <v>3</v>
      </c>
      <c r="O18" s="41">
        <v>1.7600000000000001E-2</v>
      </c>
      <c r="X18" s="5">
        <v>7200</v>
      </c>
      <c r="Y18" s="6" t="s">
        <v>10</v>
      </c>
      <c r="Z18" s="6" t="s">
        <v>12</v>
      </c>
      <c r="AA18" s="7">
        <v>43549</v>
      </c>
      <c r="AF18" s="23">
        <f>D7+D8+I6+S9+S10+N8+N9</f>
        <v>31441.6613</v>
      </c>
      <c r="AH18" s="18">
        <f>X13+X14+X15+X16</f>
        <v>108547.03999999998</v>
      </c>
    </row>
    <row r="19" spans="1:36" x14ac:dyDescent="0.3">
      <c r="D19" t="s">
        <v>9</v>
      </c>
      <c r="E19" s="41">
        <v>2.4E-2</v>
      </c>
      <c r="I19" t="s">
        <v>9</v>
      </c>
      <c r="J19" s="41">
        <v>2.3E-2</v>
      </c>
      <c r="N19" t="s">
        <v>9</v>
      </c>
      <c r="O19" s="41">
        <v>2.5999999999999999E-2</v>
      </c>
      <c r="X19" s="9">
        <f>((X13+X17)*VLOOKUP(Y19,MarçoPorcentagem[],2,FALSE))+(X17+X13)</f>
        <v>51299.495424000001</v>
      </c>
      <c r="Y19" s="10" t="s">
        <v>3</v>
      </c>
      <c r="Z19" s="10" t="s">
        <v>19</v>
      </c>
      <c r="AA19" s="11">
        <v>43553</v>
      </c>
      <c r="AF19" s="15" t="s">
        <v>39</v>
      </c>
      <c r="AH19" s="16" t="s">
        <v>42</v>
      </c>
    </row>
    <row r="20" spans="1:36" x14ac:dyDescent="0.3">
      <c r="A20" s="25" t="s">
        <v>20</v>
      </c>
      <c r="B20" s="25"/>
      <c r="D20" t="s">
        <v>10</v>
      </c>
      <c r="E20" s="41">
        <v>4.3999999999999997E-2</v>
      </c>
      <c r="I20" t="s">
        <v>10</v>
      </c>
      <c r="J20" s="41">
        <v>4.4999999999999998E-2</v>
      </c>
      <c r="N20" t="s">
        <v>10</v>
      </c>
      <c r="O20" s="41">
        <v>4.2000000000000003E-2</v>
      </c>
      <c r="X20" s="9">
        <f>(X14*VLOOKUP(Y20,MarçoPorcentagem[],2,FALSE))+X14</f>
        <v>26869.7088</v>
      </c>
      <c r="Y20" s="10" t="s">
        <v>9</v>
      </c>
      <c r="Z20" s="10" t="s">
        <v>19</v>
      </c>
      <c r="AA20" s="11">
        <v>43553</v>
      </c>
      <c r="AF20" s="23">
        <f>D9+D10+I8+I9+S11+S12+N11+N12</f>
        <v>35751.066902879997</v>
      </c>
      <c r="AH20" s="18">
        <f>X19+X20+X21+X22</f>
        <v>128892.00182400001</v>
      </c>
      <c r="AJ20" s="24"/>
    </row>
    <row r="21" spans="1:36" x14ac:dyDescent="0.3">
      <c r="A21" s="25" t="s">
        <v>3</v>
      </c>
      <c r="B21" s="25"/>
      <c r="D21" t="s">
        <v>11</v>
      </c>
      <c r="E21" s="41">
        <v>7.3999999999999996E-2</v>
      </c>
      <c r="I21" t="s">
        <v>11</v>
      </c>
      <c r="J21" s="41">
        <v>7.4999999999999997E-2</v>
      </c>
      <c r="N21" t="s">
        <v>11</v>
      </c>
      <c r="O21" s="41">
        <v>7.0999999999999994E-2</v>
      </c>
      <c r="X21" s="9">
        <f>((X15+X18)*VLOOKUP(Y21,MarçoPorcentagem[],2,FALSE))+(X15+X18)</f>
        <v>30238.423199999997</v>
      </c>
      <c r="Y21" s="10" t="s">
        <v>10</v>
      </c>
      <c r="Z21" s="10" t="s">
        <v>19</v>
      </c>
      <c r="AA21" s="11">
        <v>43553</v>
      </c>
      <c r="AF21" s="3"/>
    </row>
    <row r="22" spans="1:36" x14ac:dyDescent="0.3">
      <c r="A22" s="15" t="s">
        <v>9</v>
      </c>
      <c r="B22" s="15"/>
      <c r="X22" s="9">
        <f>(X16*VLOOKUP(Y22,MarçoPorcentagem[],2,FALSE))+X16</f>
        <v>20484.374400000001</v>
      </c>
      <c r="Y22" s="10" t="s">
        <v>11</v>
      </c>
      <c r="Z22" s="10" t="s">
        <v>19</v>
      </c>
      <c r="AA22" s="11">
        <v>43553</v>
      </c>
    </row>
    <row r="23" spans="1:36" x14ac:dyDescent="0.3">
      <c r="A23" s="15" t="s">
        <v>10</v>
      </c>
      <c r="B23" s="17">
        <f>S11</f>
        <v>15819.39392</v>
      </c>
    </row>
    <row r="24" spans="1:36" x14ac:dyDescent="0.3">
      <c r="A24" s="15" t="s">
        <v>11</v>
      </c>
      <c r="B24" s="17">
        <f>S12</f>
        <v>6182.6152499999998</v>
      </c>
    </row>
    <row r="26" spans="1:36" x14ac:dyDescent="0.3">
      <c r="A26" s="26" t="s">
        <v>24</v>
      </c>
      <c r="B26" s="26"/>
    </row>
    <row r="27" spans="1:36" x14ac:dyDescent="0.3">
      <c r="A27" s="16" t="s">
        <v>3</v>
      </c>
      <c r="B27" s="18">
        <f>X19</f>
        <v>51299.495424000001</v>
      </c>
    </row>
    <row r="28" spans="1:36" x14ac:dyDescent="0.3">
      <c r="A28" s="16" t="s">
        <v>9</v>
      </c>
      <c r="B28" s="18">
        <f>X20</f>
        <v>26869.7088</v>
      </c>
    </row>
    <row r="29" spans="1:36" x14ac:dyDescent="0.3">
      <c r="A29" s="16" t="s">
        <v>10</v>
      </c>
      <c r="B29" s="18">
        <f>X21</f>
        <v>30238.423199999997</v>
      </c>
    </row>
    <row r="30" spans="1:36" x14ac:dyDescent="0.3">
      <c r="A30" s="16" t="s">
        <v>11</v>
      </c>
      <c r="B30" s="18">
        <f>X22</f>
        <v>20484.374400000001</v>
      </c>
    </row>
  </sheetData>
  <mergeCells count="13">
    <mergeCell ref="AC5:AD5"/>
    <mergeCell ref="AC15:AD15"/>
    <mergeCell ref="X2:AA2"/>
    <mergeCell ref="A2:B2"/>
    <mergeCell ref="A8:B8"/>
    <mergeCell ref="N2:Q2"/>
    <mergeCell ref="A26:B26"/>
    <mergeCell ref="D16:E16"/>
    <mergeCell ref="I16:J16"/>
    <mergeCell ref="N16:O16"/>
    <mergeCell ref="D2:G2"/>
    <mergeCell ref="I2:L2"/>
    <mergeCell ref="S2:V2"/>
  </mergeCells>
  <pageMargins left="0.511811024" right="0.511811024" top="0.78740157499999996" bottom="0.78740157499999996" header="0.31496062000000002" footer="0.31496062000000002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2019-04-08T12:15:37Z</dcterms:created>
  <dcterms:modified xsi:type="dcterms:W3CDTF">2019-04-09T14:24:34Z</dcterms:modified>
</cp:coreProperties>
</file>