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人物卡" sheetId="1" r:id="rId1"/>
    <sheet name="属性掷骰" sheetId="2" r:id="rId2"/>
    <sheet name="分支技能" sheetId="3" r:id="rId3"/>
    <sheet name="职业列表" sheetId="4" r:id="rId4"/>
    <sheet name="武器列表" sheetId="5" r:id="rId5"/>
  </sheets>
  <definedNames>
    <definedName name="_xlnm._FilterDatabase" localSheetId="3" hidden="1">职业列表!$A$1:$G$116</definedName>
  </definedNames>
  <calcPr calcId="144525"/>
</workbook>
</file>

<file path=xl/sharedStrings.xml><?xml version="1.0" encoding="utf-8"?>
<sst xmlns="http://schemas.openxmlformats.org/spreadsheetml/2006/main" count="824">
  <si>
    <t>调查员</t>
  </si>
  <si>
    <t>属性</t>
  </si>
  <si>
    <t>此处应有头像</t>
  </si>
  <si>
    <t>姓名</t>
  </si>
  <si>
    <t>伊古</t>
  </si>
  <si>
    <r>
      <rPr>
        <sz val="11"/>
        <color rgb="FF000000"/>
        <rFont val="微软雅黑"/>
        <charset val="134"/>
      </rPr>
      <t xml:space="preserve">力量
</t>
    </r>
    <r>
      <rPr>
        <sz val="9"/>
        <color rgb="FF000000"/>
        <rFont val="微软雅黑"/>
        <charset val="134"/>
      </rPr>
      <t>STR</t>
    </r>
  </si>
  <si>
    <r>
      <rPr>
        <sz val="11"/>
        <color rgb="FF000000"/>
        <rFont val="微软雅黑"/>
        <charset val="134"/>
      </rPr>
      <t xml:space="preserve">敏捷
</t>
    </r>
    <r>
      <rPr>
        <sz val="9"/>
        <color rgb="FF000000"/>
        <rFont val="微软雅黑"/>
        <charset val="134"/>
      </rPr>
      <t>DEX</t>
    </r>
  </si>
  <si>
    <r>
      <rPr>
        <sz val="11"/>
        <color rgb="FF000000"/>
        <rFont val="微软雅黑"/>
        <charset val="134"/>
      </rPr>
      <t xml:space="preserve">意志
</t>
    </r>
    <r>
      <rPr>
        <sz val="9"/>
        <color rgb="FF000000"/>
        <rFont val="微软雅黑"/>
        <charset val="134"/>
      </rPr>
      <t>POW</t>
    </r>
  </si>
  <si>
    <t>玩家</t>
  </si>
  <si>
    <t>模组用人物卡</t>
  </si>
  <si>
    <t>时代</t>
  </si>
  <si>
    <t>现代</t>
  </si>
  <si>
    <t>职业</t>
  </si>
  <si>
    <t>枪斗术流派</t>
  </si>
  <si>
    <t xml:space="preserve"> 职业编号 ：</t>
  </si>
  <si>
    <r>
      <rPr>
        <sz val="11"/>
        <color rgb="FF000000"/>
        <rFont val="微软雅黑"/>
        <charset val="134"/>
      </rPr>
      <t xml:space="preserve">体质
</t>
    </r>
    <r>
      <rPr>
        <sz val="8"/>
        <color rgb="FF000000"/>
        <rFont val="微软雅黑"/>
        <charset val="134"/>
      </rPr>
      <t>CON</t>
    </r>
  </si>
  <si>
    <r>
      <rPr>
        <sz val="11"/>
        <color rgb="FF000000"/>
        <rFont val="微软雅黑"/>
        <charset val="134"/>
      </rPr>
      <t xml:space="preserve">外表
</t>
    </r>
    <r>
      <rPr>
        <sz val="9"/>
        <color rgb="FF000000"/>
        <rFont val="微软雅黑"/>
        <charset val="134"/>
      </rPr>
      <t>APP</t>
    </r>
  </si>
  <si>
    <r>
      <rPr>
        <sz val="11"/>
        <color rgb="FF000000"/>
        <rFont val="微软雅黑"/>
        <charset val="134"/>
      </rPr>
      <t xml:space="preserve">教育
</t>
    </r>
    <r>
      <rPr>
        <sz val="9"/>
        <color rgb="FF000000"/>
        <rFont val="微软雅黑"/>
        <charset val="134"/>
      </rPr>
      <t>EDU</t>
    </r>
  </si>
  <si>
    <t>年龄</t>
  </si>
  <si>
    <t>性别</t>
  </si>
  <si>
    <t>男</t>
  </si>
  <si>
    <t>住地</t>
  </si>
  <si>
    <t>0</t>
  </si>
  <si>
    <r>
      <rPr>
        <sz val="11"/>
        <color rgb="FF000000"/>
        <rFont val="微软雅黑"/>
        <charset val="134"/>
      </rPr>
      <t xml:space="preserve">体型
</t>
    </r>
    <r>
      <rPr>
        <sz val="8"/>
        <color rgb="FF000000"/>
        <rFont val="微软雅黑"/>
        <charset val="134"/>
      </rPr>
      <t>SIZ</t>
    </r>
  </si>
  <si>
    <r>
      <rPr>
        <sz val="10"/>
        <color rgb="FF000000"/>
        <rFont val="微软雅黑"/>
        <charset val="134"/>
      </rPr>
      <t>智力</t>
    </r>
    <r>
      <rPr>
        <sz val="8"/>
        <color rgb="FF000000"/>
        <rFont val="微软雅黑"/>
        <charset val="134"/>
      </rPr>
      <t>INT</t>
    </r>
    <r>
      <rPr>
        <sz val="11"/>
        <color rgb="FF000000"/>
        <rFont val="微软雅黑"/>
        <charset val="134"/>
      </rPr>
      <t xml:space="preserve">
</t>
    </r>
    <r>
      <rPr>
        <sz val="9"/>
        <color rgb="FF000000"/>
        <rFont val="微软雅黑"/>
        <charset val="134"/>
      </rPr>
      <t>灵感</t>
    </r>
    <r>
      <rPr>
        <sz val="8"/>
        <color rgb="FF000000"/>
        <rFont val="微软雅黑"/>
        <charset val="134"/>
      </rPr>
      <t>idea</t>
    </r>
  </si>
  <si>
    <t>移动力
MOV</t>
  </si>
  <si>
    <t>故乡</t>
  </si>
  <si>
    <r>
      <rPr>
        <sz val="11"/>
        <color rgb="FF000000"/>
        <rFont val="微软雅黑"/>
        <charset val="134"/>
      </rPr>
      <t>体力</t>
    </r>
    <r>
      <rPr>
        <sz val="10"/>
        <color rgb="FF000000"/>
        <rFont val="微软雅黑"/>
        <charset val="134"/>
      </rPr>
      <t xml:space="preserve">
</t>
    </r>
    <r>
      <rPr>
        <sz val="9"/>
        <color rgb="FF000000"/>
        <rFont val="微软雅黑"/>
        <charset val="134"/>
      </rPr>
      <t>Hit  Points</t>
    </r>
  </si>
  <si>
    <r>
      <rPr>
        <sz val="11"/>
        <color rgb="FF000000"/>
        <rFont val="微软雅黑"/>
        <charset val="134"/>
      </rPr>
      <t xml:space="preserve">理智
</t>
    </r>
    <r>
      <rPr>
        <sz val="9"/>
        <color rgb="FF000000"/>
        <rFont val="微软雅黑"/>
        <charset val="134"/>
      </rPr>
      <t>Sanity</t>
    </r>
  </si>
  <si>
    <r>
      <rPr>
        <sz val="11"/>
        <color rgb="FF000000"/>
        <rFont val="微软雅黑"/>
        <charset val="134"/>
      </rPr>
      <t xml:space="preserve">幸运
</t>
    </r>
    <r>
      <rPr>
        <sz val="9"/>
        <color rgb="FF000000"/>
        <rFont val="微软雅黑"/>
        <charset val="134"/>
      </rPr>
      <t>Luck</t>
    </r>
  </si>
  <si>
    <r>
      <rPr>
        <sz val="11"/>
        <color rgb="FF000000"/>
        <rFont val="微软雅黑"/>
        <charset val="134"/>
      </rPr>
      <t xml:space="preserve">魔法
</t>
    </r>
    <r>
      <rPr>
        <sz val="9"/>
        <color rgb="FF000000"/>
        <rFont val="微软雅黑"/>
        <charset val="134"/>
      </rPr>
      <t>Macgic Points</t>
    </r>
  </si>
  <si>
    <t>状态</t>
  </si>
  <si>
    <t>身体健康</t>
  </si>
  <si>
    <t>精神正常</t>
  </si>
  <si>
    <t>非本职技能低于50，房规本职技能上限为80，若智力或者教育在80以上则学科性技能基础值可超过80，回避不能超过角色敏捷，容貌80及以上交涉类技能有加成</t>
  </si>
  <si>
    <t>技能表</t>
  </si>
  <si>
    <t>技能名称</t>
  </si>
  <si>
    <t>初始</t>
  </si>
  <si>
    <t>成长</t>
  </si>
  <si>
    <t>兴趣</t>
  </si>
  <si>
    <t>成功率</t>
  </si>
  <si>
    <t>会计</t>
  </si>
  <si>
    <t>法律</t>
  </si>
  <si>
    <t>人类学</t>
  </si>
  <si>
    <t>图书馆利用</t>
  </si>
  <si>
    <t>估价</t>
  </si>
  <si>
    <t>聆听</t>
  </si>
  <si>
    <t>考古学</t>
  </si>
  <si>
    <t>锁匠</t>
  </si>
  <si>
    <t>技艺</t>
  </si>
  <si>
    <t>机械维修</t>
  </si>
  <si>
    <t>医学</t>
  </si>
  <si>
    <t>自然学</t>
  </si>
  <si>
    <t>魅惑</t>
  </si>
  <si>
    <t>领航</t>
  </si>
  <si>
    <t>攀爬</t>
  </si>
  <si>
    <t>神秘学</t>
  </si>
  <si>
    <t>操作重型机械</t>
  </si>
  <si>
    <t>信誉</t>
  </si>
  <si>
    <t>说服</t>
  </si>
  <si>
    <t>克苏鲁神话</t>
  </si>
  <si>
    <t>——</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</si>
  <si>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</si>
  <si>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</si>
  <si>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</si>
  <si>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</si>
  <si>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</si>
  <si>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</si>
  <si>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</si>
  <si>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</si>
  <si>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</si>
  <si>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</si>
  <si>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</si>
  <si>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</si>
  <si>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</si>
  <si>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</si>
  <si>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</si>
  <si>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</si>
  <si>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</si>
  <si>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</si>
  <si>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冲锋枪</t>
  </si>
  <si>
    <t>游泳</t>
  </si>
  <si>
    <t>投掷</t>
  </si>
  <si>
    <t>急救</t>
  </si>
  <si>
    <t>追踪</t>
  </si>
  <si>
    <t>历史</t>
  </si>
  <si>
    <t>罕见</t>
  </si>
  <si>
    <t>恐吓</t>
  </si>
  <si>
    <t>跳跃</t>
  </si>
  <si>
    <t>外语</t>
  </si>
  <si>
    <t>母语</t>
  </si>
  <si>
    <t>中国话</t>
  </si>
  <si>
    <t>武器</t>
  </si>
  <si>
    <t>使用技能</t>
  </si>
  <si>
    <t>伤害</t>
  </si>
  <si>
    <t>射程</t>
  </si>
  <si>
    <t>穿刺</t>
  </si>
  <si>
    <t>次数</t>
  </si>
  <si>
    <t>装弹量</t>
  </si>
  <si>
    <t>故障值</t>
  </si>
  <si>
    <r>
      <rPr>
        <sz val="11"/>
        <color rgb="FF000000"/>
        <rFont val="微软雅黑"/>
        <charset val="134"/>
      </rPr>
      <t xml:space="preserve">伤害加深
</t>
    </r>
    <r>
      <rPr>
        <sz val="9"/>
        <color rgb="FF000000"/>
        <rFont val="微软雅黑"/>
        <charset val="134"/>
      </rPr>
      <t>Damage Bonus</t>
    </r>
  </si>
  <si>
    <t>空手战斗</t>
  </si>
  <si>
    <t>1D3+DB</t>
  </si>
  <si>
    <t>-</t>
  </si>
  <si>
    <t>×</t>
  </si>
  <si>
    <t>乌兹微型冲锋枪</t>
  </si>
  <si>
    <r>
      <rPr>
        <sz val="11"/>
        <color rgb="FF000000"/>
        <rFont val="微软雅黑"/>
        <charset val="134"/>
      </rPr>
      <t xml:space="preserve">体格
</t>
    </r>
    <r>
      <rPr>
        <sz val="9"/>
        <color rgb="FF000000"/>
        <rFont val="微软雅黑"/>
        <charset val="134"/>
      </rPr>
      <t>Build</t>
    </r>
  </si>
  <si>
    <t>.45 自动手枪</t>
  </si>
  <si>
    <t>中型刀具(雕刻刀等)</t>
  </si>
  <si>
    <r>
      <rPr>
        <sz val="11"/>
        <color rgb="FF000000"/>
        <rFont val="微软雅黑"/>
        <charset val="134"/>
      </rPr>
      <t xml:space="preserve">躲闪
</t>
    </r>
    <r>
      <rPr>
        <sz val="9"/>
        <color rgb="FF000000"/>
        <rFont val="微软雅黑"/>
        <charset val="134"/>
      </rPr>
      <t>Dodge</t>
    </r>
  </si>
  <si>
    <t>自定义武器格</t>
  </si>
  <si>
    <t>资产</t>
  </si>
  <si>
    <t>背景故事</t>
  </si>
  <si>
    <t>消费水平：</t>
  </si>
  <si>
    <t>信念/信仰</t>
  </si>
  <si>
    <t>无</t>
  </si>
  <si>
    <t>现金：</t>
  </si>
  <si>
    <t>重要的人</t>
  </si>
  <si>
    <t>意义非凡之地</t>
  </si>
  <si>
    <t>珍视之物</t>
  </si>
  <si>
    <t>特点</t>
  </si>
  <si>
    <t>做事极端化，不过不是很愿意杀死别人。</t>
  </si>
  <si>
    <t>随身物品</t>
  </si>
  <si>
    <t>伤口和疤痕</t>
  </si>
  <si>
    <t>瑞士军刀</t>
  </si>
  <si>
    <t>恐惧和狂热</t>
  </si>
  <si>
    <t>做了不会回头</t>
  </si>
  <si>
    <t>作为一个伊思人，他有他的决定，也是化工厂爆炸的发起者。</t>
  </si>
  <si>
    <t>45，自动手枪2把</t>
  </si>
  <si>
    <t>换弹机械装置</t>
  </si>
  <si>
    <t>请您考虑在现实生活中您的角色是否会携带这些东西</t>
  </si>
  <si>
    <t>调查员笔记</t>
  </si>
  <si>
    <t>枪斗术：射击承担2个惩罚股，格斗。枪斗术一般开始都会有一个pose表示一下。</t>
  </si>
  <si>
    <t>这些背景设定都是组成您角色的重要部分，请认真填写</t>
  </si>
  <si>
    <t>好朋友</t>
  </si>
  <si>
    <t>调查员[玩家]：关系描述</t>
  </si>
  <si>
    <t>快速参考规则</t>
  </si>
  <si>
    <t>技能和属性检定
成功等级</t>
  </si>
  <si>
    <t>大失败</t>
  </si>
  <si>
    <t>失败</t>
  </si>
  <si>
    <t>成功</t>
  </si>
  <si>
    <t>困难</t>
  </si>
  <si>
    <t>极难</t>
  </si>
  <si>
    <t>大成功</t>
  </si>
  <si>
    <t>96+</t>
  </si>
  <si>
    <t>&gt;技能</t>
  </si>
  <si>
    <t>≤技能</t>
  </si>
  <si>
    <t>1/2值</t>
  </si>
  <si>
    <t>1/5值</t>
  </si>
  <si>
    <t>1~5</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</si>
  <si>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</si>
  <si>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</si>
  <si>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</si>
  <si>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</si>
  <si>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</si>
  <si>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</si>
  <si>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</si>
  <si>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</si>
  <si>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</si>
  <si>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</si>
  <si>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</si>
  <si>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</si>
  <si>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t>您的角色可能</t>
  </si>
  <si>
    <r>
      <rPr>
        <sz val="11"/>
        <color rgb="FF000000"/>
        <rFont val="微软雅黑"/>
        <charset val="134"/>
      </rPr>
      <t xml:space="preserve">幸运
</t>
    </r>
    <r>
      <rPr>
        <sz val="9"/>
        <color rgb="FF000000"/>
        <rFont val="微软雅黑"/>
        <charset val="134"/>
      </rPr>
      <t>luck</t>
    </r>
  </si>
  <si>
    <t>按[F9]刷新。不知道是不是错觉，感觉出来的数值不够平均。</t>
  </si>
  <si>
    <t>请先填写角色年龄再查看这个进步检定</t>
  </si>
  <si>
    <t>教育进步检定：</t>
  </si>
  <si>
    <t>属性总合点：</t>
  </si>
  <si>
    <t>特殊技能</t>
  </si>
  <si>
    <t>技能</t>
  </si>
  <si>
    <t>基础值</t>
  </si>
  <si>
    <t>表演</t>
  </si>
  <si>
    <t>地质学</t>
  </si>
  <si>
    <t>鞭子</t>
  </si>
  <si>
    <t>步枪/霰弹枪</t>
  </si>
  <si>
    <t>爆破</t>
  </si>
  <si>
    <t>美术</t>
  </si>
  <si>
    <t>化学</t>
  </si>
  <si>
    <t>电锯</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</si>
  <si>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</si>
  <si>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</si>
  <si>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</si>
  <si>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</si>
  <si>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</si>
  <si>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</si>
  <si>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</si>
  <si>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</si>
  <si>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</si>
  <si>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</si>
  <si>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</si>
  <si>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</si>
  <si>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</si>
  <si>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</si>
  <si>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</si>
  <si>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</si>
  <si>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</si>
  <si>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</si>
  <si>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驯兽</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</si>
  <si>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</si>
  <si>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</si>
  <si>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</si>
  <si>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</si>
  <si>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</si>
  <si>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</si>
  <si>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</si>
  <si>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</si>
  <si>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</si>
  <si>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</si>
  <si>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</si>
  <si>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</si>
  <si>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</si>
  <si>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</si>
  <si>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</si>
  <si>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</si>
  <si>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</si>
  <si>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</si>
  <si>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</si>
  <si>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</si>
  <si>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rgb="FF000000"/>
        <rFont val="微软雅黑 Light"/>
        <charset val="134"/>
      </rPr>
      <t>不多于7个本职技能。在职业属性中输入第二职业属性的</t>
    </r>
    <r>
      <rPr>
        <b/>
        <sz val="11"/>
        <color rgb="FFFF0000"/>
        <rFont val="微软雅黑 Light"/>
        <charset val="134"/>
      </rPr>
      <t>数值</t>
    </r>
    <r>
      <rPr>
        <sz val="11"/>
        <color rgb="FF000000"/>
        <rFont val="微软雅黑 Light"/>
        <charset val="134"/>
      </rPr>
      <t>（留空则视为EDU）并自行设置起始信誉。使用自定义职业前，请先咨询你的守密人</t>
    </r>
  </si>
  <si>
    <t>会计师</t>
  </si>
  <si>
    <t>30-70</t>
  </si>
  <si>
    <r>
      <rPr>
        <sz val="11"/>
        <color rgb="FF000000"/>
        <rFont val="微软雅黑 Light"/>
        <charset val="134"/>
      </rPr>
      <t>教育×</t>
    </r>
    <r>
      <rPr>
        <sz val="10"/>
        <color rgb="FF000000"/>
        <rFont val="微软雅黑 Light"/>
        <charset val="134"/>
      </rPr>
      <t>4</t>
    </r>
  </si>
  <si>
    <t>会计，法律，图书馆，聆听，说服，侦查，任意其他两项个人或时代特长。</t>
  </si>
  <si>
    <t>杂技演员</t>
  </si>
  <si>
    <t>9-20</t>
  </si>
  <si>
    <r>
      <rPr>
        <sz val="11"/>
        <color rgb="FF000000"/>
        <rFont val="微软雅黑 Light"/>
        <charset val="134"/>
      </rPr>
      <t>教育×</t>
    </r>
    <r>
      <rPr>
        <sz val="10"/>
        <color rgb="FF000000"/>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</si>
  <si>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</si>
  <si>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</si>
  <si>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</si>
  <si>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</si>
  <si>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</si>
  <si>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</si>
  <si>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</si>
  <si>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</si>
  <si>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</si>
  <si>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</si>
  <si>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</si>
  <si>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</si>
  <si>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</si>
  <si>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</si>
  <si>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</si>
  <si>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</si>
  <si>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</si>
  <si>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</si>
  <si>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</si>
  <si>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</si>
  <si>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</si>
  <si>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</si>
  <si>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</si>
  <si>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</si>
  <si>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</si>
  <si>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</si>
  <si>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</si>
  <si>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</si>
  <si>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</si>
  <si>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</si>
  <si>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</si>
  <si>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</si>
  <si>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</si>
  <si>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</si>
  <si>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</si>
  <si>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rgb="FF000000"/>
        <rFont val="微软雅黑 Light"/>
        <charset val="134"/>
      </rPr>
      <t>教育×</t>
    </r>
    <r>
      <rPr>
        <sz val="10"/>
        <color rgb="FF000000"/>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</si>
  <si>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</si>
  <si>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</si>
  <si>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</si>
  <si>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</si>
  <si>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</si>
  <si>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</si>
  <si>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</si>
  <si>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</si>
  <si>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</si>
  <si>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</si>
  <si>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</si>
  <si>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</si>
  <si>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</si>
  <si>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</si>
  <si>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</si>
  <si>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</si>
  <si>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</si>
  <si>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</si>
  <si>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</si>
  <si>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</si>
  <si>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</si>
  <si>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</si>
  <si>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</si>
  <si>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</si>
  <si>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</si>
  <si>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</si>
  <si>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</si>
  <si>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</si>
  <si>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</si>
  <si>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</si>
  <si>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</si>
  <si>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</si>
  <si>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</si>
  <si>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rgb="FF000000"/>
        <rFont val="微软雅黑 Light"/>
        <charset val="134"/>
      </rPr>
      <t>教育×</t>
    </r>
    <r>
      <rPr>
        <sz val="10"/>
        <color rgb="FF000000"/>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</si>
  <si>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</si>
  <si>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</si>
  <si>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</si>
  <si>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</si>
  <si>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</si>
  <si>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</si>
  <si>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rgb="FF000000"/>
        <rFont val="微软雅黑 Light"/>
        <charset val="134"/>
      </rPr>
      <t>教育×</t>
    </r>
    <r>
      <rPr>
        <sz val="10"/>
        <color rgb="FF000000"/>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</si>
  <si>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</si>
  <si>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</si>
  <si>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</si>
  <si>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</si>
  <si>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</si>
  <si>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</si>
  <si>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rgb="FF000000"/>
        <rFont val="微软雅黑 Light"/>
        <charset val="134"/>
      </rPr>
      <t>教育×</t>
    </r>
    <r>
      <rPr>
        <sz val="10"/>
        <color rgb="FF000000"/>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</si>
  <si>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</si>
  <si>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</si>
  <si>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</si>
  <si>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</si>
  <si>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</si>
  <si>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</si>
  <si>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rgb="FF000000"/>
        <rFont val="微软雅黑 Light"/>
        <charset val="134"/>
      </rPr>
      <t>教育×</t>
    </r>
    <r>
      <rPr>
        <sz val="10"/>
        <color rgb="FF000000"/>
        <rFont val="微软雅黑 Light"/>
        <charset val="134"/>
      </rPr>
      <t>2＋外貌×2</t>
    </r>
  </si>
  <si>
    <t>估价，技艺（表演），法律或外语，聆听，两项社交技能（魅惑、话术、恐吓、说服），心理学，妙手。</t>
  </si>
  <si>
    <t>罪犯-独行罪犯</t>
  </si>
  <si>
    <t>5-65</t>
  </si>
  <si>
    <r>
      <rPr>
        <sz val="11"/>
        <color rgb="FF000000"/>
        <rFont val="微软雅黑 Light"/>
        <charset val="134"/>
      </rPr>
      <t>教育×</t>
    </r>
    <r>
      <rPr>
        <sz val="10"/>
        <color rgb="FF000000"/>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</si>
  <si>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</si>
  <si>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</si>
  <si>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</si>
  <si>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</si>
  <si>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</si>
  <si>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</si>
  <si>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</si>
  <si>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</si>
  <si>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</si>
  <si>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</si>
  <si>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rgb="FF000000"/>
        <rFont val="微软雅黑 Light"/>
        <charset val="134"/>
      </rPr>
      <t>教育×</t>
    </r>
    <r>
      <rPr>
        <sz val="10"/>
        <color rgb="FF000000"/>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</si>
  <si>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</si>
  <si>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</si>
  <si>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</si>
  <si>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</si>
  <si>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</si>
  <si>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</si>
  <si>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</si>
  <si>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</si>
  <si>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</si>
  <si>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</si>
  <si>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</si>
  <si>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</si>
  <si>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</si>
  <si>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</si>
  <si>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</si>
  <si>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</si>
  <si>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</si>
  <si>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</si>
  <si>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</si>
  <si>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</si>
  <si>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</si>
  <si>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</si>
  <si>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</si>
  <si>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</si>
  <si>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</si>
  <si>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</si>
  <si>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</si>
  <si>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</si>
  <si>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</si>
  <si>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</si>
  <si>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</si>
  <si>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</si>
  <si>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</si>
  <si>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</si>
  <si>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</si>
  <si>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</si>
  <si>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</si>
  <si>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</si>
  <si>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</si>
  <si>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</si>
  <si>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</si>
  <si>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</si>
  <si>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</si>
  <si>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</si>
  <si>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</si>
  <si>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</si>
  <si>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</si>
  <si>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</si>
  <si>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</si>
  <si>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</si>
  <si>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</si>
  <si>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</si>
  <si>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</si>
  <si>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</si>
  <si>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</si>
  <si>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</si>
  <si>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</si>
  <si>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</si>
  <si>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</si>
  <si>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</si>
  <si>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</si>
  <si>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</si>
  <si>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</si>
  <si>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</si>
  <si>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</si>
  <si>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</si>
  <si>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</si>
  <si>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</si>
  <si>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</si>
  <si>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</si>
  <si>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</si>
  <si>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</si>
  <si>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</si>
  <si>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</si>
  <si>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</si>
  <si>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</si>
  <si>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</si>
  <si>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</si>
  <si>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</si>
  <si>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</si>
  <si>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</si>
  <si>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</si>
  <si>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</si>
  <si>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</si>
  <si>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</si>
  <si>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</si>
  <si>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</si>
  <si>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</si>
  <si>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</si>
  <si>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</si>
  <si>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</si>
  <si>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</si>
  <si>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</si>
  <si>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</si>
  <si>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</si>
  <si>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</si>
  <si>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</si>
  <si>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</si>
  <si>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</si>
  <si>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</si>
  <si>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</si>
  <si>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</si>
  <si>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</si>
  <si>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</si>
  <si>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</si>
  <si>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</si>
  <si>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</si>
  <si>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</si>
  <si>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</si>
  <si>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</si>
  <si>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</si>
  <si>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</si>
  <si>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</si>
  <si>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</si>
  <si>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</si>
  <si>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</si>
  <si>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</si>
  <si>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</si>
  <si>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</si>
  <si>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</si>
  <si>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</si>
  <si>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</si>
  <si>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</si>
  <si>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</si>
  <si>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</si>
  <si>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</si>
  <si>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</si>
  <si>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</si>
  <si>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</si>
  <si>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</si>
  <si>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</si>
  <si>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</si>
  <si>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</si>
  <si>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</si>
  <si>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</si>
  <si>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</si>
  <si>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</si>
  <si>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</si>
  <si>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</si>
  <si>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</si>
  <si>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</si>
  <si>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</si>
  <si>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</si>
  <si>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</si>
  <si>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</si>
  <si>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</si>
  <si>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</si>
  <si>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</si>
  <si>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</si>
  <si>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</si>
  <si>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</si>
  <si>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</si>
  <si>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</si>
  <si>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</si>
  <si>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</si>
  <si>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</si>
  <si>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</si>
  <si>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</si>
  <si>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</si>
  <si>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</si>
  <si>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</si>
  <si>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</si>
  <si>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</si>
  <si>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</si>
  <si>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</si>
  <si>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</si>
  <si>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</si>
  <si>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</si>
  <si>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</si>
  <si>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</si>
  <si>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</si>
  <si>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</si>
  <si>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</si>
  <si>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</si>
  <si>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</si>
  <si>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</si>
  <si>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</si>
  <si>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</si>
  <si>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</si>
  <si>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</si>
  <si>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</si>
  <si>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</si>
  <si>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</si>
  <si>
    <t>名称</t>
  </si>
  <si>
    <t>利用技能</t>
  </si>
  <si>
    <t>常见时代</t>
  </si>
  <si>
    <t>价格20s/现代($)</t>
  </si>
  <si>
    <t>弓箭</t>
  </si>
  <si>
    <t>1D6+一半DB</t>
  </si>
  <si>
    <t>30码</t>
  </si>
  <si>
    <t>1</t>
  </si>
  <si>
    <t>97</t>
  </si>
  <si>
    <t>1920s,现代</t>
  </si>
  <si>
    <t>7/75</t>
  </si>
  <si>
    <t>指虎</t>
  </si>
  <si>
    <t>1D3+1+DB</t>
  </si>
  <si>
    <t>接触</t>
  </si>
  <si>
    <t>1/10</t>
  </si>
  <si>
    <t>长鞭</t>
  </si>
  <si>
    <t>1D3+一半DB</t>
  </si>
  <si>
    <t>10步</t>
  </si>
  <si>
    <t>1920s</t>
  </si>
  <si>
    <t>5/50</t>
  </si>
  <si>
    <t>燃烧的火炬</t>
  </si>
  <si>
    <t>1D6+燃烧</t>
  </si>
  <si>
    <t>0.05/0.5</t>
  </si>
  <si>
    <t>2D8</t>
  </si>
  <si>
    <t>√</t>
  </si>
  <si>
    <t>95</t>
  </si>
  <si>
    <t>-/300</t>
  </si>
  <si>
    <t>包皮铁棍(甩棍、护身短棒)</t>
  </si>
  <si>
    <t>1D8+DB</t>
  </si>
  <si>
    <t>2/15</t>
  </si>
  <si>
    <t>大型棍状物(棒球棍、板球棒、拨火棍等)</t>
  </si>
  <si>
    <t>3/35</t>
  </si>
  <si>
    <t>小型棍状物(警棍等)</t>
  </si>
  <si>
    <t>1D6+DB</t>
  </si>
  <si>
    <t>十字弩</t>
  </si>
  <si>
    <t>1D8+2</t>
  </si>
  <si>
    <t>50码</t>
  </si>
  <si>
    <t>1/2</t>
  </si>
  <si>
    <t>96</t>
  </si>
  <si>
    <t>10/100</t>
  </si>
  <si>
    <t>0.5/3</t>
  </si>
  <si>
    <t>斧头/镰刀</t>
  </si>
  <si>
    <t>1D6+1+DB</t>
  </si>
  <si>
    <t>3/9</t>
  </si>
  <si>
    <t>大型刀具(大砍刀等)</t>
  </si>
  <si>
    <t>4/50</t>
  </si>
  <si>
    <t>1D4+2+DB</t>
  </si>
  <si>
    <t>小型刀具(水果刀等)</t>
  </si>
  <si>
    <t>1D4+DB</t>
  </si>
  <si>
    <t>2/6</t>
  </si>
  <si>
    <t>220v通电导线</t>
  </si>
  <si>
    <t>2D8+眩晕</t>
  </si>
  <si>
    <t>催泪瓦斯</t>
  </si>
  <si>
    <t>眩晕</t>
  </si>
  <si>
    <t>6步</t>
  </si>
  <si>
    <t>25次</t>
  </si>
  <si>
    <t>-/10</t>
  </si>
  <si>
    <t>双截棍</t>
  </si>
  <si>
    <t>抛出的石块</t>
  </si>
  <si>
    <t>1D4+一半DB</t>
  </si>
  <si>
    <t>STR步</t>
  </si>
  <si>
    <t>苦无</t>
  </si>
  <si>
    <t>20码</t>
  </si>
  <si>
    <t>2</t>
  </si>
  <si>
    <t>一次性</t>
  </si>
  <si>
    <t>100</t>
  </si>
  <si>
    <t>矛(枪骑兵)</t>
  </si>
  <si>
    <t>1D8+1</t>
  </si>
  <si>
    <t>25/150</t>
  </si>
  <si>
    <t>掷矛</t>
  </si>
  <si>
    <t>1D8+一半DB</t>
  </si>
  <si>
    <t>STR码</t>
  </si>
  <si>
    <t>1/25</t>
  </si>
  <si>
    <t>大型剑(骑兵大剑)</t>
  </si>
  <si>
    <t>1D8+1+DB</t>
  </si>
  <si>
    <t>30/75</t>
  </si>
  <si>
    <t>中型剑(佩剑等)</t>
  </si>
  <si>
    <t>15/100</t>
  </si>
  <si>
    <t>轻剑(击剑、剑仗等)</t>
  </si>
  <si>
    <t>25/100</t>
  </si>
  <si>
    <t>电棍</t>
  </si>
  <si>
    <t>1D3+眩晕</t>
  </si>
  <si>
    <t>不定</t>
  </si>
  <si>
    <t>-/200</t>
  </si>
  <si>
    <t>泰瑟枪(远程)</t>
  </si>
  <si>
    <t>15步</t>
  </si>
  <si>
    <t>3</t>
  </si>
  <si>
    <t>-/400</t>
  </si>
  <si>
    <t>利刃回旋镖</t>
  </si>
  <si>
    <t>1D8+half STR</t>
  </si>
  <si>
    <t>2/4</t>
  </si>
  <si>
    <t>伐木斧</t>
  </si>
  <si>
    <t>1D8+2+DB</t>
  </si>
  <si>
    <t>5/10</t>
  </si>
  <si>
    <t>遂发枪</t>
  </si>
  <si>
    <t>1D6+1</t>
  </si>
  <si>
    <t>10</t>
  </si>
  <si>
    <t>1/4</t>
  </si>
  <si>
    <t>30/300</t>
  </si>
  <si>
    <t>.22 短口自动手枪</t>
  </si>
  <si>
    <t>1D6</t>
  </si>
  <si>
    <t>1(3)</t>
  </si>
  <si>
    <t>6</t>
  </si>
  <si>
    <t>25/190</t>
  </si>
  <si>
    <t>.25 短口手枪 (单管)</t>
  </si>
  <si>
    <t>12/55</t>
  </si>
  <si>
    <t>.32 or 7.65mm 左轮手枪</t>
  </si>
  <si>
    <t>1D8</t>
  </si>
  <si>
    <t>15</t>
  </si>
  <si>
    <t>15/200</t>
  </si>
  <si>
    <t>.32 or 7.65mm 自动手枪</t>
  </si>
  <si>
    <t>8</t>
  </si>
  <si>
    <t>99</t>
  </si>
  <si>
    <t>20/350</t>
  </si>
  <si>
    <t>.357 Magnum 左轮手枪</t>
  </si>
  <si>
    <t>1D8+1D4</t>
  </si>
  <si>
    <t>1/425</t>
  </si>
  <si>
    <t>.38 or 9mm 左轮手枪</t>
  </si>
  <si>
    <t>1D10</t>
  </si>
  <si>
    <t>25/200</t>
  </si>
  <si>
    <t>.38 自动手枪</t>
  </si>
  <si>
    <t>30/375</t>
  </si>
  <si>
    <t>贝雷塔M9</t>
  </si>
  <si>
    <t>98</t>
  </si>
  <si>
    <t>-/500</t>
  </si>
  <si>
    <t>格洛克17 9mm 自动手枪</t>
  </si>
  <si>
    <t>17</t>
  </si>
  <si>
    <t>鲁格P08</t>
  </si>
  <si>
    <t>75/600</t>
  </si>
  <si>
    <t>.41 左轮手枪</t>
  </si>
  <si>
    <t>1920s,罕见</t>
  </si>
  <si>
    <t>30/-</t>
  </si>
  <si>
    <t>.44 马格南左轮手枪</t>
  </si>
  <si>
    <t>1D10+1D4+2</t>
  </si>
  <si>
    <t>1/475</t>
  </si>
  <si>
    <t>.45 左轮手枪</t>
  </si>
  <si>
    <t>1D10+2</t>
  </si>
  <si>
    <t>7</t>
  </si>
  <si>
    <t>40/375</t>
  </si>
  <si>
    <t>沙漠之鹰</t>
  </si>
  <si>
    <t>1D10+1D6+3</t>
  </si>
  <si>
    <t>94</t>
  </si>
  <si>
    <t>-/650</t>
  </si>
  <si>
    <t>.58 斯普林菲尔德步枪</t>
  </si>
  <si>
    <t>1D10+4</t>
  </si>
  <si>
    <t>60</t>
  </si>
  <si>
    <t>25/350</t>
  </si>
  <si>
    <t>.22 杠杆式枪机步枪</t>
  </si>
  <si>
    <t>30</t>
  </si>
  <si>
    <t>13/70</t>
  </si>
  <si>
    <t>.30 卡宾枪</t>
  </si>
  <si>
    <t>2D6</t>
  </si>
  <si>
    <t>50</t>
  </si>
  <si>
    <t>19/150</t>
  </si>
  <si>
    <t>.45 马提尼·亨利步枪</t>
  </si>
  <si>
    <t>1D8+1D6+3</t>
  </si>
  <si>
    <t>80</t>
  </si>
  <si>
    <t>1/3</t>
  </si>
  <si>
    <t>20/200</t>
  </si>
  <si>
    <t>莫兰上校的气动步枪</t>
  </si>
  <si>
    <t>2D6+1</t>
  </si>
  <si>
    <t>20</t>
  </si>
  <si>
    <t>88</t>
  </si>
  <si>
    <t>200</t>
  </si>
  <si>
    <t>加兰德M1、M2步枪</t>
  </si>
  <si>
    <t>2D6+4</t>
  </si>
  <si>
    <t>110</t>
  </si>
  <si>
    <t>二战晚期</t>
  </si>
  <si>
    <t>400</t>
  </si>
  <si>
    <t>SKS半自动步枪</t>
  </si>
  <si>
    <t>90</t>
  </si>
  <si>
    <t>1(2)</t>
  </si>
  <si>
    <t>500</t>
  </si>
  <si>
    <t>.303 (7.7mm) 李恩菲尔德</t>
  </si>
  <si>
    <t>5</t>
  </si>
  <si>
    <t>50/300</t>
  </si>
  <si>
    <t>.30-06 (7.62mm) 栓式枪机步枪</t>
  </si>
  <si>
    <t>75/175</t>
  </si>
  <si>
    <t>.30-06 (7.62mm) 半自动步枪</t>
  </si>
  <si>
    <t>275</t>
  </si>
  <si>
    <t>.444 (11.28mm) 马林步枪</t>
  </si>
  <si>
    <t>2D8+4</t>
  </si>
  <si>
    <t>猎象枪(双管)</t>
  </si>
  <si>
    <t>3D6+4</t>
  </si>
  <si>
    <t>1 or 2</t>
  </si>
  <si>
    <t>400/1800</t>
  </si>
  <si>
    <t>20号霰弹枪(双管)</t>
  </si>
  <si>
    <t>2D6/1D6/1D3</t>
  </si>
  <si>
    <t>10/20/50</t>
  </si>
  <si>
    <t>35/稀有</t>
  </si>
  <si>
    <t>16号霰弹枪(双管)</t>
  </si>
  <si>
    <t>2D6+2/1D6+1/1D4</t>
  </si>
  <si>
    <t>40/稀有</t>
  </si>
  <si>
    <t>12号霰弹枪(双管)</t>
  </si>
  <si>
    <t>4D6/2D6/1D6</t>
  </si>
  <si>
    <t>40/200</t>
  </si>
  <si>
    <t>12号泵动霰弹枪</t>
  </si>
  <si>
    <t>45/100</t>
  </si>
  <si>
    <t>12号半自动霰弹枪</t>
  </si>
  <si>
    <t>削短12号双管霰弹枪</t>
  </si>
  <si>
    <t>4D6/1D6</t>
  </si>
  <si>
    <t>N/A</t>
  </si>
  <si>
    <t>10号霰弹枪(双管)</t>
  </si>
  <si>
    <t>4D6+2/2D6+1/1D4</t>
  </si>
  <si>
    <t>1920s罕见</t>
  </si>
  <si>
    <t>稀有</t>
  </si>
  <si>
    <t>12号贝里尼M3 (折叠式枪托)</t>
  </si>
  <si>
    <t>-/895</t>
  </si>
  <si>
    <t>12号SPAS (折叠式枪托)</t>
  </si>
  <si>
    <t>-/600</t>
  </si>
  <si>
    <t>AK-47 or AKM</t>
  </si>
  <si>
    <t>1(2)or全自动</t>
  </si>
  <si>
    <t xml:space="preserve">AK-74 </t>
  </si>
  <si>
    <t>-/1000</t>
  </si>
  <si>
    <t>巴雷特M82</t>
  </si>
  <si>
    <t>2D10+1D8+6</t>
  </si>
  <si>
    <t>250</t>
  </si>
  <si>
    <t>11</t>
  </si>
  <si>
    <t>-/3000</t>
  </si>
  <si>
    <t>FN FAL Light Automatic</t>
  </si>
  <si>
    <t>1(2)or3</t>
  </si>
  <si>
    <t>-/1500</t>
  </si>
  <si>
    <t>Galil Assault Rifle</t>
  </si>
  <si>
    <t>-/2000</t>
  </si>
  <si>
    <t>M16A2</t>
  </si>
  <si>
    <t>M4</t>
  </si>
  <si>
    <t xml:space="preserve">Steyr AUG </t>
  </si>
  <si>
    <t>-/1100</t>
  </si>
  <si>
    <t>巴雷特M70/90</t>
  </si>
  <si>
    <t>1(or全自动</t>
  </si>
  <si>
    <t>-/2800</t>
  </si>
  <si>
    <t>贝格曼MP181/ MP2811</t>
  </si>
  <si>
    <t>20/30/32</t>
  </si>
  <si>
    <t>1000/20000</t>
  </si>
  <si>
    <t>黑克勒-科赫MP5</t>
  </si>
  <si>
    <t>15/30</t>
  </si>
  <si>
    <t>MAC-11</t>
  </si>
  <si>
    <t>1(3)or全自动</t>
  </si>
  <si>
    <t>32</t>
  </si>
  <si>
    <t>-/750</t>
  </si>
  <si>
    <t>蝎式冲锋枪</t>
  </si>
  <si>
    <t>汤普森冲锋枪</t>
  </si>
  <si>
    <t>1or全自动</t>
  </si>
  <si>
    <t>20/30/50</t>
  </si>
  <si>
    <t>200/1600</t>
  </si>
  <si>
    <t>M1882加特林机枪</t>
  </si>
  <si>
    <t>全自动</t>
  </si>
  <si>
    <t>2000/14000</t>
  </si>
  <si>
    <t>M1918式勃朗宁自动步枪</t>
  </si>
  <si>
    <t>800/1500</t>
  </si>
  <si>
    <t>M1917A1式勃朗宁重机枪</t>
  </si>
  <si>
    <t>150</t>
  </si>
  <si>
    <t>3000/30000</t>
  </si>
  <si>
    <t>布伦式轻机枪</t>
  </si>
  <si>
    <t>30/100</t>
  </si>
  <si>
    <t>3000/50000</t>
  </si>
  <si>
    <t>刘易斯式轻机枪</t>
  </si>
  <si>
    <t>27/97</t>
  </si>
  <si>
    <t>3000/20000</t>
  </si>
  <si>
    <t>Minigun</t>
  </si>
  <si>
    <t>4000</t>
  </si>
  <si>
    <t>FNMinimi5.56mm轻机枪</t>
  </si>
  <si>
    <t>30/200</t>
  </si>
  <si>
    <t>维克斯MK1式机枪</t>
  </si>
  <si>
    <t>燃烧瓶</t>
  </si>
  <si>
    <t>2D6+燃烧</t>
  </si>
  <si>
    <t>信号枪</t>
  </si>
  <si>
    <t>1D10+1D3+燃烧</t>
  </si>
  <si>
    <t>15/75</t>
  </si>
  <si>
    <t>M79榴弹发射器</t>
  </si>
  <si>
    <t>3D10/2码</t>
  </si>
  <si>
    <t>土制炸药</t>
  </si>
  <si>
    <t>4D10/3码</t>
  </si>
  <si>
    <t>2/5</t>
  </si>
  <si>
    <t>雷管</t>
  </si>
  <si>
    <t>电器维修</t>
  </si>
  <si>
    <t>2D10/1码</t>
  </si>
  <si>
    <t>20/box</t>
  </si>
  <si>
    <t>管状炸弹</t>
  </si>
  <si>
    <t>1D10/3码</t>
  </si>
  <si>
    <t>布置</t>
  </si>
  <si>
    <t>一次使用</t>
  </si>
  <si>
    <t>塑胶炸弹(C4) 100克</t>
  </si>
  <si>
    <t>6D10/3码</t>
  </si>
  <si>
    <t>手榴弹*</t>
  </si>
  <si>
    <t>81mm迫击炮</t>
  </si>
  <si>
    <t>6D10/6码</t>
  </si>
  <si>
    <t>500码</t>
  </si>
  <si>
    <t>独立</t>
  </si>
  <si>
    <t>75mm野战炮</t>
  </si>
  <si>
    <t>10D10/2码</t>
  </si>
  <si>
    <t>1500</t>
  </si>
  <si>
    <t>120mm坦克炮(稳定)</t>
  </si>
  <si>
    <t>15D10/4码</t>
  </si>
  <si>
    <t>2000码</t>
  </si>
  <si>
    <t>5英寸舰载炮(稳定)</t>
  </si>
  <si>
    <t>12D10/4码</t>
  </si>
  <si>
    <t>3000码</t>
  </si>
  <si>
    <t>自动</t>
  </si>
  <si>
    <t>反步兵地雷</t>
  </si>
  <si>
    <t>4D10/5码</t>
  </si>
  <si>
    <t>阔剑地雷</t>
  </si>
  <si>
    <t>6D6/20码</t>
  </si>
  <si>
    <t>25码</t>
  </si>
  <si>
    <t>至少10</t>
  </si>
  <si>
    <t>93</t>
  </si>
  <si>
    <t>轻型反坦克武器*</t>
  </si>
  <si>
    <t>8d10/1码</t>
  </si>
  <si>
    <t>150码</t>
  </si>
</sst>
</file>

<file path=xl/styles.xml><?xml version="1.0" encoding="utf-8"?>
<styleSheet xmlns="http://schemas.openxmlformats.org/spreadsheetml/2006/main">
  <numFmts count="7">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_);[Red]\(0\)"/>
    <numFmt numFmtId="177" formatCode="0_ "/>
    <numFmt numFmtId="178" formatCode="\+0"/>
  </numFmts>
  <fonts count="44">
    <font>
      <sz val="11"/>
      <name val="等线"/>
      <charset val="134"/>
    </font>
    <font>
      <sz val="8"/>
      <color rgb="FF000000"/>
      <name val="微软雅黑 Light"/>
      <charset val="134"/>
    </font>
    <font>
      <b/>
      <sz val="8"/>
      <color rgb="FF000000"/>
      <name val="微软雅黑 Light"/>
      <charset val="134"/>
    </font>
    <font>
      <sz val="11"/>
      <color rgb="FF000000"/>
      <name val="微软雅黑 Light"/>
      <charset val="134"/>
    </font>
    <font>
      <sz val="11"/>
      <color rgb="FFFFFFFF"/>
      <name val="微软雅黑 Light"/>
      <charset val="134"/>
    </font>
    <font>
      <sz val="11"/>
      <color rgb="FFC00000"/>
      <name val="微软雅黑 Light"/>
      <charset val="134"/>
    </font>
    <font>
      <sz val="11"/>
      <color rgb="FFFFFFFF"/>
      <name val="微软雅黑"/>
      <charset val="134"/>
    </font>
    <font>
      <sz val="11"/>
      <color rgb="FF000000"/>
      <name val="微软雅黑"/>
      <charset val="134"/>
    </font>
    <font>
      <strike/>
      <sz val="11"/>
      <color rgb="FF000000"/>
      <name val="微软雅黑"/>
      <charset val="134"/>
    </font>
    <font>
      <sz val="11"/>
      <color rgb="FFFFFFFF"/>
      <name val="等线"/>
      <charset val="134"/>
    </font>
    <font>
      <sz val="11"/>
      <color theme="0"/>
      <name val="等线"/>
      <charset val="134"/>
    </font>
    <font>
      <sz val="11"/>
      <name val="微软雅黑"/>
      <charset val="134"/>
    </font>
    <font>
      <sz val="11"/>
      <color theme="1"/>
      <name val="微软雅黑"/>
      <charset val="134"/>
    </font>
    <font>
      <sz val="9"/>
      <color rgb="FF7F7F7F"/>
      <name val="微软雅黑"/>
      <charset val="134"/>
    </font>
    <font>
      <sz val="11"/>
      <color rgb="FF7F7F7F"/>
      <name val="微软雅黑"/>
      <charset val="134"/>
    </font>
    <font>
      <sz val="12"/>
      <color rgb="FF000000"/>
      <name val="微软雅黑"/>
      <charset val="134"/>
    </font>
    <font>
      <sz val="10"/>
      <color rgb="FF000000"/>
      <name val="微软雅黑"/>
      <charset val="134"/>
    </font>
    <font>
      <sz val="10"/>
      <color rgb="FF7F7F7F"/>
      <name val="微软雅黑"/>
      <charset val="134"/>
    </font>
    <font>
      <sz val="11"/>
      <color rgb="FFADAAAA"/>
      <name val="微软雅黑"/>
      <charset val="134"/>
    </font>
    <font>
      <sz val="11"/>
      <color theme="6" tint="-0.25"/>
      <name val="微软雅黑"/>
      <charset val="134"/>
    </font>
    <font>
      <sz val="11"/>
      <color rgb="FFFF0000"/>
      <name val="等线"/>
      <charset val="0"/>
      <scheme val="minor"/>
    </font>
    <font>
      <sz val="11"/>
      <color theme="1"/>
      <name val="等线"/>
      <charset val="134"/>
      <scheme val="minor"/>
    </font>
    <font>
      <b/>
      <sz val="15"/>
      <color theme="3"/>
      <name val="等线"/>
      <charset val="134"/>
      <scheme val="minor"/>
    </font>
    <font>
      <b/>
      <sz val="18"/>
      <color theme="3"/>
      <name val="等线"/>
      <charset val="134"/>
      <scheme val="minor"/>
    </font>
    <font>
      <sz val="11"/>
      <color theme="1"/>
      <name val="等线"/>
      <charset val="0"/>
      <scheme val="minor"/>
    </font>
    <font>
      <b/>
      <sz val="11"/>
      <color theme="3"/>
      <name val="等线"/>
      <charset val="134"/>
      <scheme val="minor"/>
    </font>
    <font>
      <sz val="11"/>
      <color rgb="FF9C0006"/>
      <name val="等线"/>
      <charset val="0"/>
      <scheme val="minor"/>
    </font>
    <font>
      <sz val="11"/>
      <color rgb="FF9C6500"/>
      <name val="等线"/>
      <charset val="0"/>
      <scheme val="minor"/>
    </font>
    <font>
      <sz val="11"/>
      <color rgb="FF3F3F76"/>
      <name val="等线"/>
      <charset val="0"/>
      <scheme val="minor"/>
    </font>
    <font>
      <sz val="11"/>
      <color theme="0"/>
      <name val="等线"/>
      <charset val="0"/>
      <scheme val="minor"/>
    </font>
    <font>
      <u/>
      <sz val="11"/>
      <color rgb="FF0000FF"/>
      <name val="等线"/>
      <charset val="0"/>
      <scheme val="minor"/>
    </font>
    <font>
      <i/>
      <sz val="11"/>
      <color rgb="FF7F7F7F"/>
      <name val="等线"/>
      <charset val="0"/>
      <scheme val="minor"/>
    </font>
    <font>
      <u/>
      <sz val="11"/>
      <color rgb="FF800080"/>
      <name val="等线"/>
      <charset val="0"/>
      <scheme val="minor"/>
    </font>
    <font>
      <b/>
      <sz val="11"/>
      <color theme="1"/>
      <name val="等线"/>
      <charset val="0"/>
      <scheme val="minor"/>
    </font>
    <font>
      <b/>
      <sz val="13"/>
      <color theme="3"/>
      <name val="等线"/>
      <charset val="134"/>
      <scheme val="minor"/>
    </font>
    <font>
      <sz val="11"/>
      <color rgb="FF006100"/>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rgb="FFFF0000"/>
      <name val="微软雅黑 Light"/>
      <charset val="134"/>
    </font>
    <font>
      <sz val="10"/>
      <color rgb="FF000000"/>
      <name val="微软雅黑 Light"/>
      <charset val="134"/>
    </font>
    <font>
      <sz val="9"/>
      <color rgb="FF000000"/>
      <name val="微软雅黑"/>
      <charset val="134"/>
    </font>
    <font>
      <sz val="8"/>
      <color rgb="FF000000"/>
      <name val="微软雅黑"/>
      <charset val="134"/>
    </font>
  </fonts>
  <fills count="41">
    <fill>
      <patternFill patternType="none"/>
    </fill>
    <fill>
      <patternFill patternType="gray125"/>
    </fill>
    <fill>
      <patternFill patternType="solid">
        <fgColor theme="4"/>
        <bgColor theme="4"/>
      </patternFill>
    </fill>
    <fill>
      <patternFill patternType="solid">
        <fgColor rgb="FF5C9BD5"/>
        <bgColor indexed="64"/>
      </patternFill>
    </fill>
    <fill>
      <patternFill patternType="solid">
        <fgColor rgb="FFDEEAF6"/>
        <bgColor indexed="64"/>
      </patternFill>
    </fill>
    <fill>
      <patternFill patternType="solid">
        <fgColor theme="0"/>
        <bgColor indexed="64"/>
      </patternFill>
    </fill>
    <fill>
      <patternFill patternType="solid">
        <fgColor rgb="FFBED7EE"/>
        <bgColor indexed="64"/>
      </patternFill>
    </fill>
    <fill>
      <patternFill patternType="solid">
        <fgColor theme="4" tint="0.799981688894314"/>
        <bgColor indexed="64"/>
      </patternFill>
    </fill>
    <fill>
      <patternFill patternType="solid">
        <fgColor theme="4" tint="0.8"/>
        <bgColor indexed="64"/>
      </patternFill>
    </fill>
    <fill>
      <patternFill patternType="solid">
        <fgColor rgb="FFFFFFFF"/>
        <bgColor indexed="64"/>
      </patternFill>
    </fill>
    <fill>
      <patternFill patternType="solid">
        <fgColor rgb="FF9DC3E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rgb="FFC6EFCE"/>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theme="6"/>
        <bgColor indexed="64"/>
      </patternFill>
    </fill>
    <fill>
      <patternFill patternType="solid">
        <fgColor theme="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s>
  <borders count="99">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theme="4"/>
      </right>
      <top style="medium">
        <color theme="4"/>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thin">
        <color rgb="FFBFBFBF"/>
      </left>
      <right style="medium">
        <color auto="1"/>
      </right>
      <top style="medium">
        <color auto="1"/>
      </top>
      <bottom style="thin">
        <color rgb="FFBFBFBF"/>
      </bottom>
      <diagonal/>
    </border>
    <border>
      <left style="thin">
        <color rgb="FFBFBFBF"/>
      </left>
      <right style="medium">
        <color auto="1"/>
      </right>
      <top style="thin">
        <color rgb="FFBFBFBF"/>
      </top>
      <bottom style="thin">
        <color rgb="FFBFBFBF"/>
      </bottom>
      <diagonal/>
    </border>
    <border>
      <left style="medium">
        <color auto="1"/>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diagonal/>
    </border>
    <border>
      <left style="medium">
        <color auto="1"/>
      </left>
      <right/>
      <top/>
      <bottom style="thin">
        <color rgb="FFBFBFBF"/>
      </bottom>
      <diagonal/>
    </border>
    <border>
      <left/>
      <right/>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right style="medium">
        <color auto="1"/>
      </right>
      <top style="thin">
        <color rgb="FFBFBFBF"/>
      </top>
      <bottom/>
      <diagonal/>
    </border>
    <border>
      <left style="thin">
        <color rgb="FFBFBFBF"/>
      </left>
      <right/>
      <top/>
      <bottom style="medium">
        <color auto="1"/>
      </bottom>
      <diagonal/>
    </border>
    <border>
      <left/>
      <right style="thin">
        <color rgb="FFBFBFBF"/>
      </right>
      <top/>
      <bottom style="medium">
        <color auto="1"/>
      </bottom>
      <diagonal/>
    </border>
    <border>
      <left/>
      <right style="medium">
        <color auto="1"/>
      </right>
      <top/>
      <bottom style="thin">
        <color rgb="FFBFBFBF"/>
      </bottom>
      <diagonal/>
    </border>
    <border>
      <left style="medium">
        <color auto="1"/>
      </left>
      <right style="thin">
        <color rgb="FFA5A5A5"/>
      </right>
      <top style="medium">
        <color auto="1"/>
      </top>
      <bottom style="thin">
        <color rgb="FFA5A5A5"/>
      </bottom>
      <diagonal/>
    </border>
    <border>
      <left style="thin">
        <color rgb="FFA5A5A5"/>
      </left>
      <right style="thin">
        <color rgb="FFA5A5A5"/>
      </right>
      <top style="medium">
        <color auto="1"/>
      </top>
      <bottom style="thin">
        <color rgb="FFA5A5A5"/>
      </bottom>
      <diagonal/>
    </border>
    <border>
      <left style="thin">
        <color rgb="FFA5A5A5"/>
      </left>
      <right style="medium">
        <color auto="1"/>
      </right>
      <top style="medium">
        <color auto="1"/>
      </top>
      <bottom style="thin">
        <color rgb="FFA5A5A5"/>
      </bottom>
      <diagonal/>
    </border>
    <border>
      <left style="medium">
        <color auto="1"/>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style="medium">
        <color auto="1"/>
      </right>
      <top style="thin">
        <color rgb="FFA5A5A5"/>
      </top>
      <bottom style="thin">
        <color rgb="FFA5A5A5"/>
      </bottom>
      <diagonal/>
    </border>
    <border>
      <left style="thin">
        <color rgb="FFA5A5A5"/>
      </left>
      <right/>
      <top style="thin">
        <color rgb="FFA5A5A5"/>
      </top>
      <bottom style="thin">
        <color rgb="FFA5A5A5"/>
      </bottom>
      <diagonal/>
    </border>
    <border>
      <left/>
      <right style="thin">
        <color rgb="FFA5A5A5"/>
      </right>
      <top style="thin">
        <color rgb="FFA5A5A5"/>
      </top>
      <bottom style="thin">
        <color rgb="FFA5A5A5"/>
      </bottom>
      <diagonal/>
    </border>
    <border>
      <left/>
      <right style="medium">
        <color auto="1"/>
      </right>
      <top style="thin">
        <color rgb="FFA5A5A5"/>
      </top>
      <bottom/>
      <diagonal/>
    </border>
    <border>
      <left/>
      <right/>
      <top style="thin">
        <color rgb="FFA5A5A5"/>
      </top>
      <bottom style="thin">
        <color rgb="FFA5A5A5"/>
      </bottom>
      <diagonal/>
    </border>
    <border>
      <left style="thin">
        <color theme="0" tint="-0.35"/>
      </left>
      <right style="medium">
        <color theme="1"/>
      </right>
      <top style="thin">
        <color theme="0" tint="-0.35"/>
      </top>
      <bottom style="thin">
        <color theme="0" tint="-0.35"/>
      </bottom>
      <diagonal/>
    </border>
    <border>
      <left style="thin">
        <color rgb="FFA5A5A5"/>
      </left>
      <right style="medium">
        <color auto="1"/>
      </right>
      <top/>
      <bottom style="thin">
        <color rgb="FFA5A5A5"/>
      </bottom>
      <diagonal/>
    </border>
    <border>
      <left style="medium">
        <color auto="1"/>
      </left>
      <right style="thin">
        <color rgb="FFA5A5A5"/>
      </right>
      <top style="thin">
        <color rgb="FFA5A5A5"/>
      </top>
      <bottom style="medium">
        <color auto="1"/>
      </bottom>
      <diagonal/>
    </border>
    <border>
      <left style="thin">
        <color rgb="FFA5A5A5"/>
      </left>
      <right style="thin">
        <color rgb="FFA5A5A5"/>
      </right>
      <top style="thin">
        <color rgb="FFA5A5A5"/>
      </top>
      <bottom style="medium">
        <color auto="1"/>
      </bottom>
      <diagonal/>
    </border>
    <border>
      <left style="thin">
        <color rgb="FFA5A5A5"/>
      </left>
      <right style="medium">
        <color auto="1"/>
      </right>
      <top style="thin">
        <color rgb="FFA5A5A5"/>
      </top>
      <bottom style="medium">
        <color auto="1"/>
      </bottom>
      <diagonal/>
    </border>
    <border>
      <left/>
      <right/>
      <top style="medium">
        <color auto="1"/>
      </top>
      <bottom style="medium">
        <color auto="1"/>
      </bottom>
      <diagonal/>
    </border>
    <border>
      <left style="thin">
        <color rgb="FFBFBFBF"/>
      </left>
      <right/>
      <top style="medium">
        <color auto="1"/>
      </top>
      <bottom style="thin">
        <color rgb="FFBFBFBF"/>
      </bottom>
      <diagonal/>
    </border>
    <border>
      <left/>
      <right/>
      <top style="medium">
        <color auto="1"/>
      </top>
      <bottom style="thin">
        <color rgb="FFBFBFBF"/>
      </bottom>
      <diagonal/>
    </border>
    <border>
      <left/>
      <right style="thin">
        <color rgb="FFBFBFBF"/>
      </right>
      <top style="medium">
        <color auto="1"/>
      </top>
      <bottom style="thin">
        <color rgb="FFBFBFBF"/>
      </bottom>
      <diagonal/>
    </border>
    <border>
      <left style="medium">
        <color auto="1"/>
      </left>
      <right style="thin">
        <color rgb="FFBFBFBF"/>
      </right>
      <top style="thin">
        <color rgb="FFBFBFBF"/>
      </top>
      <bottom/>
      <diagonal/>
    </border>
    <border>
      <left style="thin">
        <color rgb="FFBFBFBF"/>
      </left>
      <right style="thin">
        <color rgb="FFBFBFBF"/>
      </right>
      <top style="thin">
        <color rgb="FFBFBFBF"/>
      </top>
      <bottom/>
      <diagonal/>
    </border>
    <border>
      <left style="medium">
        <color auto="1"/>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theme="0" tint="-0.249946592608417"/>
      </left>
      <right style="thin">
        <color theme="0" tint="-0.249946592608417"/>
      </right>
      <top style="thin">
        <color theme="0" tint="-0.249946592608417"/>
      </top>
      <bottom style="thin">
        <color theme="0" tint="-0.249946592608417"/>
      </bottom>
      <diagonal/>
    </border>
    <border>
      <left style="thin">
        <color theme="0" tint="-0.249946592608417"/>
      </left>
      <right style="thin">
        <color theme="0" tint="-0.249946592608417"/>
      </right>
      <top style="thin">
        <color theme="0" tint="-0.249946592608417"/>
      </top>
      <bottom style="medium">
        <color auto="1"/>
      </bottom>
      <diagonal/>
    </border>
    <border>
      <left style="medium">
        <color auto="1"/>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style="medium">
        <color auto="1"/>
      </left>
      <right/>
      <top style="thin">
        <color rgb="FFBFBFBF"/>
      </top>
      <bottom style="medium">
        <color auto="1"/>
      </bottom>
      <diagonal/>
    </border>
    <border>
      <left/>
      <right/>
      <top style="thin">
        <color rgb="FFBFBFBF"/>
      </top>
      <bottom style="medium">
        <color auto="1"/>
      </bottom>
      <diagonal/>
    </border>
    <border>
      <left/>
      <right style="thin">
        <color rgb="FFBFBFBF"/>
      </right>
      <top style="thin">
        <color rgb="FFBFBFBF"/>
      </top>
      <bottom style="medium">
        <color auto="1"/>
      </bottom>
      <diagonal/>
    </border>
    <border>
      <left style="thin">
        <color rgb="FFBFBFBF"/>
      </left>
      <right/>
      <top style="thin">
        <color rgb="FFBFBFBF"/>
      </top>
      <bottom style="medium">
        <color auto="1"/>
      </bottom>
      <diagonal/>
    </border>
    <border>
      <left style="medium">
        <color auto="1"/>
      </left>
      <right/>
      <top/>
      <bottom style="thin">
        <color rgb="FFCFCDCD"/>
      </bottom>
      <diagonal/>
    </border>
    <border>
      <left/>
      <right/>
      <top/>
      <bottom style="thin">
        <color rgb="FFCFCDCD"/>
      </bottom>
      <diagonal/>
    </border>
    <border>
      <left/>
      <right style="thin">
        <color rgb="FFCFCDCD"/>
      </right>
      <top/>
      <bottom style="thin">
        <color rgb="FFCFCDCD"/>
      </bottom>
      <diagonal/>
    </border>
    <border>
      <left style="thin">
        <color rgb="FFCFCDCD"/>
      </left>
      <right/>
      <top/>
      <bottom style="thin">
        <color rgb="FFCFCDCD"/>
      </bottom>
      <diagonal/>
    </border>
    <border>
      <left style="medium">
        <color auto="1"/>
      </left>
      <right/>
      <top style="thin">
        <color rgb="FFCFCDCD"/>
      </top>
      <bottom/>
      <diagonal/>
    </border>
    <border>
      <left/>
      <right/>
      <top style="thin">
        <color rgb="FFCFCDCD"/>
      </top>
      <bottom/>
      <diagonal/>
    </border>
    <border>
      <left style="thin">
        <color rgb="FFBFBFBF"/>
      </left>
      <right style="thin">
        <color rgb="FFBFBFBF"/>
      </right>
      <top/>
      <bottom style="medium">
        <color auto="1"/>
      </bottom>
      <diagonal/>
    </border>
    <border>
      <left/>
      <right style="thin">
        <color rgb="FFBFBFBF"/>
      </right>
      <top style="medium">
        <color auto="1"/>
      </top>
      <bottom/>
      <diagonal/>
    </border>
    <border>
      <left/>
      <right style="thin">
        <color rgb="FFBFBFBF"/>
      </right>
      <top/>
      <bottom/>
      <diagonal/>
    </border>
    <border>
      <left style="thin">
        <color rgb="FFBFBFBF"/>
      </left>
      <right style="double">
        <color rgb="FFBFBFBF"/>
      </right>
      <top style="thin">
        <color rgb="FFBFBFBF"/>
      </top>
      <bottom style="thin">
        <color rgb="FFBFBFBF"/>
      </bottom>
      <diagonal/>
    </border>
    <border>
      <left style="thin">
        <color rgb="FFBFBFBF"/>
      </left>
      <right style="double">
        <color rgb="FFBFBFBF"/>
      </right>
      <top style="thin">
        <color rgb="FFBFBFBF"/>
      </top>
      <bottom style="medium">
        <color auto="1"/>
      </bottom>
      <diagonal/>
    </border>
    <border>
      <left style="thin">
        <color rgb="FFBFBFBF"/>
      </left>
      <right style="thin">
        <color rgb="FFCFCDCD"/>
      </right>
      <top style="thin">
        <color rgb="FFBFBFBF"/>
      </top>
      <bottom style="thin">
        <color rgb="FFBFBFBF"/>
      </bottom>
      <diagonal/>
    </border>
    <border>
      <left style="thin">
        <color rgb="FFBFBFBF"/>
      </left>
      <right style="thin">
        <color rgb="FFCFCDCD"/>
      </right>
      <top style="thin">
        <color rgb="FFBFBFBF"/>
      </top>
      <bottom style="medium">
        <color auto="1"/>
      </bottom>
      <diagonal/>
    </border>
    <border>
      <left style="thin">
        <color rgb="FFBFBFBF"/>
      </left>
      <right style="medium">
        <color auto="1"/>
      </right>
      <top style="thin">
        <color rgb="FFBFBFBF"/>
      </top>
      <bottom style="medium">
        <color auto="1"/>
      </bottom>
      <diagonal/>
    </border>
    <border>
      <left style="medium">
        <color auto="1"/>
      </left>
      <right/>
      <top style="medium">
        <color auto="1"/>
      </top>
      <bottom style="thin">
        <color rgb="FFBFBFBF"/>
      </bottom>
      <diagonal/>
    </border>
    <border>
      <left/>
      <right style="medium">
        <color auto="1"/>
      </right>
      <top/>
      <bottom style="thin">
        <color rgb="FFCFCDCD"/>
      </bottom>
      <diagonal/>
    </border>
    <border>
      <left/>
      <right style="thin">
        <color rgb="FFCFCDCD"/>
      </right>
      <top style="thin">
        <color rgb="FFBFBFBF"/>
      </top>
      <bottom/>
      <diagonal/>
    </border>
    <border>
      <left/>
      <right style="medium">
        <color auto="1"/>
      </right>
      <top style="thin">
        <color rgb="FFCFCDCD"/>
      </top>
      <bottom/>
      <diagonal/>
    </border>
    <border>
      <left style="medium">
        <color auto="1"/>
      </left>
      <right/>
      <top style="thin">
        <color rgb="FFBFBFBF"/>
      </top>
      <bottom style="thin">
        <color rgb="FFCFCDCD"/>
      </bottom>
      <diagonal/>
    </border>
    <border>
      <left/>
      <right style="thin">
        <color rgb="FFCFCDCD"/>
      </right>
      <top style="thin">
        <color rgb="FFBFBFBF"/>
      </top>
      <bottom style="thin">
        <color rgb="FFCFCDCD"/>
      </bottom>
      <diagonal/>
    </border>
    <border>
      <left/>
      <right/>
      <top style="thin">
        <color rgb="FFBFBFBF"/>
      </top>
      <bottom style="thin">
        <color rgb="FFCFCDCD"/>
      </bottom>
      <diagonal/>
    </border>
    <border>
      <left style="thin">
        <color rgb="FFBFBFBF"/>
      </left>
      <right style="medium">
        <color auto="1"/>
      </right>
      <top style="thin">
        <color rgb="FFBFBFBF"/>
      </top>
      <bottom/>
      <diagonal/>
    </border>
    <border>
      <left style="thin">
        <color rgb="FFBFBFBF"/>
      </left>
      <right style="medium">
        <color auto="1"/>
      </right>
      <top/>
      <bottom style="thin">
        <color rgb="FFBFBFBF"/>
      </bottom>
      <diagonal/>
    </border>
    <border>
      <left/>
      <right style="medium">
        <color auto="1"/>
      </right>
      <top style="medium">
        <color auto="1"/>
      </top>
      <bottom style="thin">
        <color rgb="FFBFBFBF"/>
      </bottom>
      <diagonal/>
    </border>
    <border>
      <left/>
      <right style="medium">
        <color auto="1"/>
      </right>
      <top style="thin">
        <color rgb="FFBFBFBF"/>
      </top>
      <bottom style="thin">
        <color rgb="FFCFCDCD"/>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21" fillId="0" borderId="0" applyFont="0" applyFill="0" applyBorder="0" applyAlignment="0" applyProtection="0">
      <alignment vertical="center"/>
    </xf>
    <xf numFmtId="0" fontId="24" fillId="13" borderId="0" applyNumberFormat="0" applyBorder="0" applyAlignment="0" applyProtection="0">
      <alignment vertical="center"/>
    </xf>
    <xf numFmtId="0" fontId="28" fillId="16" borderId="92" applyNumberFormat="0" applyAlignment="0" applyProtection="0">
      <alignment vertical="center"/>
    </xf>
    <xf numFmtId="44" fontId="21" fillId="0" borderId="0" applyFont="0" applyFill="0" applyBorder="0" applyAlignment="0" applyProtection="0">
      <alignment vertical="center"/>
    </xf>
    <xf numFmtId="41" fontId="21" fillId="0" borderId="0" applyFont="0" applyFill="0" applyBorder="0" applyAlignment="0" applyProtection="0">
      <alignment vertical="center"/>
    </xf>
    <xf numFmtId="0" fontId="24" fillId="12" borderId="0" applyNumberFormat="0" applyBorder="0" applyAlignment="0" applyProtection="0">
      <alignment vertical="center"/>
    </xf>
    <xf numFmtId="0" fontId="26" fillId="14" borderId="0" applyNumberFormat="0" applyBorder="0" applyAlignment="0" applyProtection="0">
      <alignment vertical="center"/>
    </xf>
    <xf numFmtId="43" fontId="21" fillId="0" borderId="0" applyFont="0" applyFill="0" applyBorder="0" applyAlignment="0" applyProtection="0">
      <alignment vertical="center"/>
    </xf>
    <xf numFmtId="0" fontId="29" fillId="18" borderId="0" applyNumberFormat="0" applyBorder="0" applyAlignment="0" applyProtection="0">
      <alignment vertical="center"/>
    </xf>
    <xf numFmtId="0" fontId="30" fillId="0" borderId="0" applyNumberFormat="0" applyFill="0" applyBorder="0" applyAlignment="0" applyProtection="0">
      <alignment vertical="center"/>
    </xf>
    <xf numFmtId="9" fontId="21" fillId="0" borderId="0" applyFont="0" applyFill="0" applyBorder="0" applyAlignment="0" applyProtection="0">
      <alignment vertical="center"/>
    </xf>
    <xf numFmtId="0" fontId="32" fillId="0" borderId="0" applyNumberFormat="0" applyFill="0" applyBorder="0" applyAlignment="0" applyProtection="0">
      <alignment vertical="center"/>
    </xf>
    <xf numFmtId="0" fontId="21" fillId="19" borderId="93" applyNumberFormat="0" applyFont="0" applyAlignment="0" applyProtection="0">
      <alignment vertical="center"/>
    </xf>
    <xf numFmtId="0" fontId="29" fillId="20" borderId="0" applyNumberFormat="0" applyBorder="0" applyAlignment="0" applyProtection="0">
      <alignment vertical="center"/>
    </xf>
    <xf numFmtId="0" fontId="25"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2" fillId="0" borderId="91" applyNumberFormat="0" applyFill="0" applyAlignment="0" applyProtection="0">
      <alignment vertical="center"/>
    </xf>
    <xf numFmtId="0" fontId="34" fillId="0" borderId="91" applyNumberFormat="0" applyFill="0" applyAlignment="0" applyProtection="0">
      <alignment vertical="center"/>
    </xf>
    <xf numFmtId="0" fontId="29" fillId="17" borderId="0" applyNumberFormat="0" applyBorder="0" applyAlignment="0" applyProtection="0">
      <alignment vertical="center"/>
    </xf>
    <xf numFmtId="0" fontId="25" fillId="0" borderId="95" applyNumberFormat="0" applyFill="0" applyAlignment="0" applyProtection="0">
      <alignment vertical="center"/>
    </xf>
    <xf numFmtId="0" fontId="29" fillId="23" borderId="0" applyNumberFormat="0" applyBorder="0" applyAlignment="0" applyProtection="0">
      <alignment vertical="center"/>
    </xf>
    <xf numFmtId="0" fontId="36" fillId="24" borderId="96" applyNumberFormat="0" applyAlignment="0" applyProtection="0">
      <alignment vertical="center"/>
    </xf>
    <xf numFmtId="0" fontId="37" fillId="24" borderId="92" applyNumberFormat="0" applyAlignment="0" applyProtection="0">
      <alignment vertical="center"/>
    </xf>
    <xf numFmtId="0" fontId="38" fillId="25" borderId="97" applyNumberFormat="0" applyAlignment="0" applyProtection="0">
      <alignment vertical="center"/>
    </xf>
    <xf numFmtId="0" fontId="24" fillId="27" borderId="0" applyNumberFormat="0" applyBorder="0" applyAlignment="0" applyProtection="0">
      <alignment vertical="center"/>
    </xf>
    <xf numFmtId="0" fontId="29" fillId="28" borderId="0" applyNumberFormat="0" applyBorder="0" applyAlignment="0" applyProtection="0">
      <alignment vertical="center"/>
    </xf>
    <xf numFmtId="0" fontId="39" fillId="0" borderId="98" applyNumberFormat="0" applyFill="0" applyAlignment="0" applyProtection="0">
      <alignment vertical="center"/>
    </xf>
    <xf numFmtId="0" fontId="33" fillId="0" borderId="94" applyNumberFormat="0" applyFill="0" applyAlignment="0" applyProtection="0">
      <alignment vertical="center"/>
    </xf>
    <xf numFmtId="0" fontId="35" fillId="21" borderId="0" applyNumberFormat="0" applyBorder="0" applyAlignment="0" applyProtection="0">
      <alignment vertical="center"/>
    </xf>
    <xf numFmtId="0" fontId="27" fillId="15" borderId="0" applyNumberFormat="0" applyBorder="0" applyAlignment="0" applyProtection="0">
      <alignment vertical="center"/>
    </xf>
    <xf numFmtId="0" fontId="24" fillId="29" borderId="0" applyNumberFormat="0" applyBorder="0" applyAlignment="0" applyProtection="0">
      <alignment vertical="center"/>
    </xf>
    <xf numFmtId="0" fontId="29" fillId="31" borderId="0" applyNumberFormat="0" applyBorder="0" applyAlignment="0" applyProtection="0">
      <alignment vertical="center"/>
    </xf>
    <xf numFmtId="0" fontId="24" fillId="7" borderId="0" applyNumberFormat="0" applyBorder="0" applyAlignment="0" applyProtection="0">
      <alignment vertical="center"/>
    </xf>
    <xf numFmtId="0" fontId="24" fillId="11" borderId="0" applyNumberFormat="0" applyBorder="0" applyAlignment="0" applyProtection="0">
      <alignment vertical="center"/>
    </xf>
    <xf numFmtId="0" fontId="24" fillId="32" borderId="0" applyNumberFormat="0" applyBorder="0" applyAlignment="0" applyProtection="0">
      <alignment vertical="center"/>
    </xf>
    <xf numFmtId="0" fontId="24" fillId="33" borderId="0" applyNumberFormat="0" applyBorder="0" applyAlignment="0" applyProtection="0">
      <alignment vertical="center"/>
    </xf>
    <xf numFmtId="0" fontId="29" fillId="30" borderId="0" applyNumberFormat="0" applyBorder="0" applyAlignment="0" applyProtection="0">
      <alignment vertical="center"/>
    </xf>
    <xf numFmtId="0" fontId="29" fillId="35" borderId="0" applyNumberFormat="0" applyBorder="0" applyAlignment="0" applyProtection="0">
      <alignment vertical="center"/>
    </xf>
    <xf numFmtId="0" fontId="24" fillId="26" borderId="0" applyNumberFormat="0" applyBorder="0" applyAlignment="0" applyProtection="0">
      <alignment vertical="center"/>
    </xf>
    <xf numFmtId="0" fontId="24" fillId="37" borderId="0" applyNumberFormat="0" applyBorder="0" applyAlignment="0" applyProtection="0">
      <alignment vertical="center"/>
    </xf>
    <xf numFmtId="0" fontId="29" fillId="38" borderId="0" applyNumberFormat="0" applyBorder="0" applyAlignment="0" applyProtection="0">
      <alignment vertical="center"/>
    </xf>
    <xf numFmtId="0" fontId="24" fillId="39" borderId="0" applyNumberFormat="0" applyBorder="0" applyAlignment="0" applyProtection="0">
      <alignment vertical="center"/>
    </xf>
    <xf numFmtId="0" fontId="29" fillId="40" borderId="0" applyNumberFormat="0" applyBorder="0" applyAlignment="0" applyProtection="0">
      <alignment vertical="center"/>
    </xf>
    <xf numFmtId="0" fontId="29" fillId="34" borderId="0" applyNumberFormat="0" applyBorder="0" applyAlignment="0" applyProtection="0">
      <alignment vertical="center"/>
    </xf>
    <xf numFmtId="0" fontId="24" fillId="36" borderId="0" applyNumberFormat="0" applyBorder="0" applyAlignment="0" applyProtection="0">
      <alignment vertical="center"/>
    </xf>
    <xf numFmtId="0" fontId="29" fillId="22" borderId="0" applyNumberFormat="0" applyBorder="0" applyAlignment="0" applyProtection="0">
      <alignment vertical="center"/>
    </xf>
  </cellStyleXfs>
  <cellXfs count="406">
    <xf numFmtId="0" fontId="0" fillId="0" borderId="0" xfId="0">
      <alignment vertical="center"/>
    </xf>
    <xf numFmtId="49" fontId="1" fillId="0" borderId="1" xfId="0" applyNumberFormat="1" applyFont="1" applyBorder="1" applyAlignment="1" applyProtection="1">
      <alignment horizontal="center" vertical="top" wrapText="1"/>
      <protection locked="0"/>
    </xf>
    <xf numFmtId="49" fontId="1" fillId="0" borderId="2" xfId="0" applyNumberFormat="1" applyFont="1" applyBorder="1" applyAlignment="1" applyProtection="1">
      <alignment horizontal="center" vertical="top" wrapText="1"/>
      <protection locked="0"/>
    </xf>
    <xf numFmtId="49" fontId="1" fillId="0" borderId="3" xfId="0" applyNumberFormat="1" applyFont="1" applyBorder="1" applyAlignment="1" applyProtection="1">
      <alignment horizontal="center" vertical="top" wrapText="1"/>
      <protection locked="0"/>
    </xf>
    <xf numFmtId="49" fontId="1" fillId="0" borderId="4" xfId="0" applyNumberFormat="1" applyFont="1" applyBorder="1" applyAlignment="1" applyProtection="1">
      <alignment horizontal="center" vertical="top" wrapText="1"/>
      <protection locked="0"/>
    </xf>
    <xf numFmtId="49" fontId="2" fillId="2" borderId="5" xfId="0" applyNumberFormat="1" applyFont="1" applyFill="1" applyBorder="1" applyAlignment="1" applyProtection="1">
      <alignment horizontal="center" vertical="top" wrapText="1"/>
      <protection locked="0"/>
    </xf>
    <xf numFmtId="49" fontId="0" fillId="0" borderId="0" xfId="0" applyNumberFormat="1">
      <alignment vertical="center"/>
    </xf>
    <xf numFmtId="0" fontId="3" fillId="0" borderId="0" xfId="0" applyFont="1" applyAlignment="1">
      <alignment horizontal="center" vertical="center"/>
    </xf>
    <xf numFmtId="0" fontId="3" fillId="0" borderId="0" xfId="0" applyFont="1" applyAlignment="1">
      <alignment horizontal="left" vertical="center"/>
    </xf>
    <xf numFmtId="49" fontId="3" fillId="0" borderId="0" xfId="0" applyNumberFormat="1" applyFont="1" applyAlignment="1">
      <alignment horizontal="center" vertical="center"/>
    </xf>
    <xf numFmtId="176" fontId="3" fillId="0" borderId="0" xfId="0" applyNumberFormat="1"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left" vertical="center" wrapText="1"/>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49" fontId="4" fillId="3" borderId="7" xfId="0" applyNumberFormat="1" applyFont="1" applyFill="1" applyBorder="1" applyAlignment="1">
      <alignment horizontal="center" vertical="center"/>
    </xf>
    <xf numFmtId="176" fontId="4" fillId="3" borderId="7" xfId="0" applyNumberFormat="1" applyFont="1" applyFill="1" applyBorder="1" applyAlignment="1">
      <alignment horizontal="center" vertical="center"/>
    </xf>
    <xf numFmtId="0" fontId="4" fillId="3" borderId="7"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3" fillId="0" borderId="9" xfId="0" applyFont="1" applyBorder="1" applyAlignment="1">
      <alignment horizontal="center" vertical="center"/>
    </xf>
    <xf numFmtId="0" fontId="5" fillId="0" borderId="0" xfId="0" applyFont="1" applyBorder="1" applyAlignment="1">
      <alignment horizontal="center" vertical="center"/>
    </xf>
    <xf numFmtId="0" fontId="5" fillId="0" borderId="10" xfId="0" applyFont="1" applyBorder="1" applyAlignment="1">
      <alignment horizontal="center" vertical="center"/>
    </xf>
    <xf numFmtId="0" fontId="3" fillId="4" borderId="9" xfId="0" applyFont="1" applyFill="1" applyBorder="1" applyAlignment="1">
      <alignment horizontal="center" vertical="center"/>
    </xf>
    <xf numFmtId="0" fontId="3" fillId="4" borderId="0" xfId="0" applyFont="1" applyFill="1" applyBorder="1" applyAlignment="1" applyProtection="1">
      <alignment horizontal="left" vertical="center"/>
      <protection locked="0"/>
    </xf>
    <xf numFmtId="49" fontId="3" fillId="4" borderId="0" xfId="0" applyNumberFormat="1" applyFont="1" applyFill="1" applyBorder="1" applyAlignment="1" applyProtection="1">
      <alignment horizontal="center" vertical="center"/>
      <protection locked="0"/>
    </xf>
    <xf numFmtId="176" fontId="3" fillId="4" borderId="0" xfId="0" applyNumberFormat="1" applyFont="1" applyFill="1" applyBorder="1" applyAlignment="1" applyProtection="1">
      <alignment horizontal="center" vertical="center"/>
      <protection locked="0"/>
    </xf>
    <xf numFmtId="0" fontId="3" fillId="4" borderId="0" xfId="0" applyFont="1" applyFill="1" applyBorder="1" applyAlignment="1" applyProtection="1">
      <alignment horizontal="center" vertical="center" wrapText="1"/>
      <protection locked="0"/>
    </xf>
    <xf numFmtId="0" fontId="3" fillId="4" borderId="0" xfId="0" applyFont="1" applyFill="1" applyBorder="1" applyAlignment="1">
      <alignment horizontal="center" vertical="center"/>
    </xf>
    <xf numFmtId="0" fontId="3" fillId="4" borderId="10" xfId="0" applyFont="1" applyFill="1" applyBorder="1" applyAlignment="1">
      <alignment horizontal="left" vertical="center" wrapText="1"/>
    </xf>
    <xf numFmtId="0" fontId="3" fillId="0" borderId="0" xfId="0" applyFont="1" applyBorder="1" applyAlignment="1" applyProtection="1">
      <alignment horizontal="left" vertical="center"/>
    </xf>
    <xf numFmtId="0" fontId="3" fillId="0" borderId="0" xfId="0" applyFont="1" applyBorder="1" applyAlignment="1">
      <alignment horizontal="center" vertical="center"/>
    </xf>
    <xf numFmtId="176" fontId="3" fillId="0" borderId="0" xfId="0" applyNumberFormat="1" applyFont="1" applyBorder="1" applyAlignment="1">
      <alignment horizontal="center" vertical="center"/>
    </xf>
    <xf numFmtId="0" fontId="3" fillId="0" borderId="0" xfId="0" applyFont="1" applyBorder="1" applyAlignment="1">
      <alignment horizontal="center" vertical="center" wrapText="1"/>
    </xf>
    <xf numFmtId="0" fontId="3" fillId="0" borderId="10" xfId="0" applyFont="1" applyBorder="1" applyAlignment="1">
      <alignment horizontal="left" vertical="center"/>
    </xf>
    <xf numFmtId="0" fontId="3" fillId="4" borderId="0" xfId="0" applyFont="1" applyFill="1" applyBorder="1" applyAlignment="1" applyProtection="1">
      <alignment horizontal="left" vertical="center"/>
    </xf>
    <xf numFmtId="49" fontId="3" fillId="4" borderId="0" xfId="0" applyNumberFormat="1" applyFont="1" applyFill="1" applyBorder="1" applyAlignment="1">
      <alignment horizontal="center" vertical="center"/>
    </xf>
    <xf numFmtId="176" fontId="3" fillId="4" borderId="0" xfId="0" applyNumberFormat="1" applyFont="1" applyFill="1" applyBorder="1" applyAlignment="1">
      <alignment horizontal="center" vertical="center"/>
    </xf>
    <xf numFmtId="0" fontId="3" fillId="4" borderId="0" xfId="0" applyFont="1" applyFill="1" applyBorder="1" applyAlignment="1">
      <alignment horizontal="center" vertical="center" wrapText="1"/>
    </xf>
    <xf numFmtId="0" fontId="3" fillId="0" borderId="11" xfId="0" applyFont="1" applyBorder="1" applyAlignment="1">
      <alignment horizontal="center" vertical="center"/>
    </xf>
    <xf numFmtId="0" fontId="3" fillId="0" borderId="12" xfId="0" applyFont="1" applyBorder="1" applyAlignment="1" applyProtection="1">
      <alignment horizontal="left" vertical="center"/>
    </xf>
    <xf numFmtId="0" fontId="3" fillId="0" borderId="12" xfId="0" applyFont="1" applyBorder="1" applyAlignment="1">
      <alignment horizontal="center" vertical="center"/>
    </xf>
    <xf numFmtId="176" fontId="3" fillId="0" borderId="12" xfId="0" applyNumberFormat="1" applyFont="1" applyBorder="1" applyAlignment="1">
      <alignment horizontal="center" vertical="center"/>
    </xf>
    <xf numFmtId="0" fontId="3" fillId="0" borderId="12" xfId="0" applyFont="1" applyBorder="1" applyAlignment="1">
      <alignment horizontal="center" vertical="center" wrapText="1"/>
    </xf>
    <xf numFmtId="0" fontId="3" fillId="0" borderId="4" xfId="0" applyFont="1" applyBorder="1" applyAlignment="1">
      <alignment horizontal="left" vertical="center"/>
    </xf>
    <xf numFmtId="0" fontId="6" fillId="0" borderId="0" xfId="0" applyFont="1" applyAlignment="1">
      <alignment horizontal="center" vertical="center"/>
    </xf>
    <xf numFmtId="0" fontId="7" fillId="0" borderId="0" xfId="0" applyFont="1" applyAlignment="1">
      <alignment horizontal="center" vertical="center"/>
    </xf>
    <xf numFmtId="0" fontId="6" fillId="3" borderId="6" xfId="0" applyFont="1" applyFill="1" applyBorder="1" applyAlignment="1">
      <alignment horizontal="center" vertical="center"/>
    </xf>
    <xf numFmtId="0" fontId="6" fillId="3" borderId="8" xfId="0" applyFont="1" applyFill="1" applyBorder="1" applyAlignment="1">
      <alignment horizontal="center" vertical="center"/>
    </xf>
    <xf numFmtId="0" fontId="7" fillId="4" borderId="9" xfId="0" applyFont="1" applyFill="1" applyBorder="1" applyAlignment="1">
      <alignment horizontal="center" vertical="center"/>
    </xf>
    <xf numFmtId="0" fontId="7" fillId="4" borderId="10" xfId="0" applyFont="1" applyFill="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7" fillId="4" borderId="11" xfId="0" applyFont="1" applyFill="1" applyBorder="1" applyAlignment="1">
      <alignment horizontal="center" vertical="center"/>
    </xf>
    <xf numFmtId="0" fontId="7" fillId="4" borderId="4" xfId="0" applyFont="1" applyFill="1" applyBorder="1" applyAlignment="1">
      <alignment horizontal="center" vertical="center"/>
    </xf>
    <xf numFmtId="0" fontId="8" fillId="0" borderId="0" xfId="0" applyFont="1" applyAlignment="1">
      <alignment horizontal="center" vertical="center"/>
    </xf>
    <xf numFmtId="0" fontId="7" fillId="0" borderId="11" xfId="0" applyFont="1" applyBorder="1" applyAlignment="1">
      <alignment horizontal="center" vertical="center"/>
    </xf>
    <xf numFmtId="0" fontId="7" fillId="0" borderId="4" xfId="0" applyFont="1" applyBorder="1" applyAlignment="1">
      <alignment horizontal="center" vertical="center"/>
    </xf>
    <xf numFmtId="0" fontId="9" fillId="0" borderId="0" xfId="0" applyFont="1">
      <alignment vertical="center"/>
    </xf>
    <xf numFmtId="1" fontId="9" fillId="0" borderId="0" xfId="0" applyNumberFormat="1" applyFont="1">
      <alignment vertical="center"/>
    </xf>
    <xf numFmtId="0" fontId="6" fillId="0" borderId="0" xfId="0" applyFont="1" applyAlignment="1" applyProtection="1">
      <alignment horizontal="center" vertical="center"/>
      <protection hidden="1"/>
    </xf>
    <xf numFmtId="0" fontId="6" fillId="3" borderId="13" xfId="0" applyFont="1" applyFill="1" applyBorder="1" applyAlignment="1">
      <alignment horizontal="center" vertical="center"/>
    </xf>
    <xf numFmtId="0" fontId="6" fillId="3" borderId="14" xfId="0" applyFont="1" applyFill="1" applyBorder="1" applyAlignment="1">
      <alignment horizontal="center" vertical="center"/>
    </xf>
    <xf numFmtId="0" fontId="7" fillId="4" borderId="15" xfId="0" applyFont="1" applyFill="1" applyBorder="1" applyAlignment="1">
      <alignment horizontal="center" vertical="center" wrapText="1"/>
    </xf>
    <xf numFmtId="1" fontId="7" fillId="4" borderId="16" xfId="0" applyNumberFormat="1" applyFont="1" applyFill="1" applyBorder="1" applyAlignment="1">
      <alignment horizontal="center" vertical="center"/>
    </xf>
    <xf numFmtId="0" fontId="7" fillId="0" borderId="16" xfId="0" applyFont="1" applyBorder="1" applyAlignment="1">
      <alignment horizontal="center" vertical="center" wrapText="1"/>
    </xf>
    <xf numFmtId="0" fontId="7" fillId="0" borderId="16" xfId="0" applyFont="1" applyBorder="1" applyAlignment="1">
      <alignment horizontal="center" vertical="center"/>
    </xf>
    <xf numFmtId="1" fontId="7" fillId="0" borderId="16" xfId="0" applyNumberFormat="1" applyFont="1" applyBorder="1" applyAlignment="1">
      <alignment horizontal="center" vertical="center"/>
    </xf>
    <xf numFmtId="0" fontId="7" fillId="4" borderId="16" xfId="0" applyFont="1" applyFill="1" applyBorder="1" applyAlignment="1">
      <alignment horizontal="center" vertical="center" wrapText="1"/>
    </xf>
    <xf numFmtId="0" fontId="7" fillId="4" borderId="15" xfId="0" applyFont="1" applyFill="1" applyBorder="1" applyAlignment="1">
      <alignment horizontal="center" vertical="center"/>
    </xf>
    <xf numFmtId="0" fontId="7" fillId="4" borderId="16" xfId="0" applyFont="1" applyFill="1" applyBorder="1" applyAlignment="1">
      <alignment horizontal="center" vertical="center"/>
    </xf>
    <xf numFmtId="0" fontId="7" fillId="0" borderId="15" xfId="0" applyFont="1" applyBorder="1" applyAlignment="1">
      <alignment horizontal="center" vertical="center" wrapText="1"/>
    </xf>
    <xf numFmtId="0" fontId="7" fillId="0" borderId="15" xfId="0" applyFont="1" applyBorder="1" applyAlignment="1">
      <alignment horizontal="center" vertical="center"/>
    </xf>
    <xf numFmtId="0" fontId="7" fillId="4" borderId="17" xfId="0" applyFont="1" applyFill="1" applyBorder="1" applyAlignment="1">
      <alignment horizontal="center" vertical="center"/>
    </xf>
    <xf numFmtId="0" fontId="7" fillId="4" borderId="18" xfId="0" applyFont="1" applyFill="1" applyBorder="1" applyAlignment="1">
      <alignment horizontal="center" vertical="center"/>
    </xf>
    <xf numFmtId="0" fontId="7" fillId="0" borderId="18" xfId="0" applyFont="1" applyBorder="1" applyAlignment="1">
      <alignment horizontal="center" vertical="center"/>
    </xf>
    <xf numFmtId="1" fontId="7" fillId="0" borderId="18" xfId="0" applyNumberFormat="1" applyFont="1" applyBorder="1" applyAlignment="1">
      <alignment horizontal="center" vertical="center"/>
    </xf>
    <xf numFmtId="0" fontId="7" fillId="4" borderId="6" xfId="0" applyFont="1" applyFill="1" applyBorder="1" applyAlignment="1" applyProtection="1">
      <alignment horizontal="center" vertical="center" wrapText="1"/>
    </xf>
    <xf numFmtId="0" fontId="7" fillId="4" borderId="7" xfId="0" applyFont="1" applyFill="1" applyBorder="1" applyAlignment="1" applyProtection="1">
      <alignment horizontal="center" vertical="center" wrapText="1"/>
    </xf>
    <xf numFmtId="0" fontId="7" fillId="4" borderId="11" xfId="0" applyFont="1" applyFill="1" applyBorder="1" applyAlignment="1" applyProtection="1">
      <alignment horizontal="center" vertical="center" wrapText="1"/>
    </xf>
    <xf numFmtId="0" fontId="7" fillId="4" borderId="12" xfId="0" applyFont="1" applyFill="1" applyBorder="1" applyAlignment="1" applyProtection="1">
      <alignment horizontal="center" vertical="center" wrapText="1"/>
    </xf>
    <xf numFmtId="0" fontId="7" fillId="4" borderId="6" xfId="0" applyNumberFormat="1" applyFont="1" applyFill="1" applyBorder="1" applyAlignment="1" applyProtection="1">
      <alignment horizontal="center" vertical="center"/>
    </xf>
    <xf numFmtId="0" fontId="7" fillId="4" borderId="7" xfId="0" applyNumberFormat="1" applyFont="1" applyFill="1" applyBorder="1" applyAlignment="1" applyProtection="1">
      <alignment horizontal="center" vertical="center"/>
    </xf>
    <xf numFmtId="0" fontId="7" fillId="4" borderId="11" xfId="0" applyNumberFormat="1" applyFont="1" applyFill="1" applyBorder="1" applyAlignment="1" applyProtection="1">
      <alignment horizontal="center" vertical="center"/>
    </xf>
    <xf numFmtId="0" fontId="7" fillId="4" borderId="12" xfId="0" applyNumberFormat="1" applyFont="1" applyFill="1" applyBorder="1" applyAlignment="1" applyProtection="1">
      <alignment horizontal="center" vertical="center"/>
    </xf>
    <xf numFmtId="0" fontId="7" fillId="0" borderId="0" xfId="0" applyFont="1" applyAlignment="1" applyProtection="1">
      <alignment horizontal="center" vertical="center"/>
      <protection hidden="1"/>
    </xf>
    <xf numFmtId="0" fontId="10" fillId="0" borderId="0" xfId="0" applyNumberFormat="1" applyFont="1">
      <alignment vertical="center"/>
    </xf>
    <xf numFmtId="0" fontId="6" fillId="3" borderId="19" xfId="0" applyFont="1" applyFill="1" applyBorder="1" applyAlignment="1">
      <alignment horizontal="center" vertical="center"/>
    </xf>
    <xf numFmtId="1" fontId="7" fillId="4" borderId="20" xfId="0" applyNumberFormat="1" applyFont="1" applyFill="1" applyBorder="1" applyAlignment="1">
      <alignment horizontal="center" vertical="center"/>
    </xf>
    <xf numFmtId="0" fontId="7" fillId="4" borderId="21" xfId="0" applyFont="1" applyFill="1" applyBorder="1" applyAlignment="1">
      <alignment horizontal="center" vertical="center" wrapText="1"/>
    </xf>
    <xf numFmtId="0" fontId="7" fillId="4" borderId="22" xfId="0" applyFont="1" applyFill="1" applyBorder="1" applyAlignment="1">
      <alignment horizontal="center" vertical="center" wrapText="1"/>
    </xf>
    <xf numFmtId="0" fontId="7" fillId="4" borderId="23" xfId="0" applyFont="1" applyFill="1" applyBorder="1" applyAlignment="1">
      <alignment horizontal="center" vertical="center" wrapText="1"/>
    </xf>
    <xf numFmtId="0" fontId="7" fillId="0" borderId="24" xfId="0" applyFont="1" applyBorder="1" applyAlignment="1">
      <alignment horizontal="center" vertical="center" wrapText="1"/>
    </xf>
    <xf numFmtId="0" fontId="7" fillId="0" borderId="22" xfId="0" applyFont="1" applyBorder="1" applyAlignment="1">
      <alignment horizontal="center" vertical="center" wrapText="1"/>
    </xf>
    <xf numFmtId="0" fontId="7" fillId="4" borderId="25" xfId="0" applyFont="1" applyFill="1" applyBorder="1" applyAlignment="1">
      <alignment horizontal="center" vertical="center" wrapText="1"/>
    </xf>
    <xf numFmtId="0" fontId="7" fillId="4" borderId="26" xfId="0" applyFont="1" applyFill="1" applyBorder="1" applyAlignment="1">
      <alignment horizontal="center" vertical="center" wrapText="1"/>
    </xf>
    <xf numFmtId="0" fontId="7" fillId="4" borderId="27" xfId="0" applyFont="1" applyFill="1" applyBorder="1" applyAlignment="1">
      <alignment horizontal="center" vertical="center" wrapText="1"/>
    </xf>
    <xf numFmtId="0" fontId="7" fillId="0" borderId="28" xfId="0" applyFont="1" applyBorder="1" applyAlignment="1">
      <alignment horizontal="center" vertical="center" wrapText="1"/>
    </xf>
    <xf numFmtId="0" fontId="7" fillId="0" borderId="26" xfId="0" applyFont="1" applyBorder="1" applyAlignment="1">
      <alignment horizontal="center" vertical="center" wrapText="1"/>
    </xf>
    <xf numFmtId="1" fontId="7" fillId="0" borderId="20" xfId="0" applyNumberFormat="1" applyFont="1" applyBorder="1" applyAlignment="1">
      <alignment horizontal="center" vertical="center"/>
    </xf>
    <xf numFmtId="0" fontId="7" fillId="0" borderId="21" xfId="0" applyFont="1" applyBorder="1" applyAlignment="1">
      <alignment horizontal="center" vertical="center" wrapText="1"/>
    </xf>
    <xf numFmtId="0" fontId="7" fillId="0" borderId="23" xfId="0" applyFont="1" applyBorder="1" applyAlignment="1">
      <alignment horizontal="center" vertical="center" wrapText="1"/>
    </xf>
    <xf numFmtId="0" fontId="7" fillId="4" borderId="24" xfId="0" applyFont="1" applyFill="1" applyBorder="1" applyAlignment="1">
      <alignment horizontal="center" vertical="center" wrapText="1"/>
    </xf>
    <xf numFmtId="0" fontId="7" fillId="0" borderId="25" xfId="0" applyFont="1" applyBorder="1" applyAlignment="1">
      <alignment horizontal="center" vertical="center" wrapText="1"/>
    </xf>
    <xf numFmtId="0" fontId="7" fillId="0" borderId="27" xfId="0" applyFont="1" applyBorder="1" applyAlignment="1">
      <alignment horizontal="center" vertical="center" wrapText="1"/>
    </xf>
    <xf numFmtId="0" fontId="7" fillId="4" borderId="28" xfId="0" applyFont="1" applyFill="1" applyBorder="1" applyAlignment="1">
      <alignment horizontal="center" vertical="center" wrapText="1"/>
    </xf>
    <xf numFmtId="0" fontId="7" fillId="4" borderId="24" xfId="0" applyNumberFormat="1" applyFont="1" applyFill="1" applyBorder="1" applyAlignment="1">
      <alignment horizontal="center" vertical="center"/>
    </xf>
    <xf numFmtId="0" fontId="7" fillId="4" borderId="29" xfId="0" applyNumberFormat="1" applyFont="1" applyFill="1" applyBorder="1" applyAlignment="1">
      <alignment horizontal="center" vertical="center"/>
    </xf>
    <xf numFmtId="0" fontId="7" fillId="4" borderId="30" xfId="0" applyNumberFormat="1" applyFont="1" applyFill="1" applyBorder="1" applyAlignment="1">
      <alignment horizontal="center" vertical="center"/>
    </xf>
    <xf numFmtId="0" fontId="7" fillId="4" borderId="4" xfId="0" applyNumberFormat="1" applyFont="1" applyFill="1" applyBorder="1" applyAlignment="1">
      <alignment horizontal="center" vertical="center"/>
    </xf>
    <xf numFmtId="0" fontId="7" fillId="4" borderId="11" xfId="0" applyFont="1" applyFill="1" applyBorder="1" applyAlignment="1">
      <alignment horizontal="center" vertical="center" wrapText="1"/>
    </xf>
    <xf numFmtId="0" fontId="7" fillId="4" borderId="12"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0" borderId="30" xfId="0" applyFont="1" applyBorder="1" applyAlignment="1">
      <alignment horizontal="center" vertical="center" wrapText="1"/>
    </xf>
    <xf numFmtId="0" fontId="7" fillId="0" borderId="12" xfId="0" applyFont="1" applyBorder="1" applyAlignment="1">
      <alignment horizontal="center" vertical="center" wrapText="1"/>
    </xf>
    <xf numFmtId="0" fontId="7" fillId="4" borderId="8" xfId="0" applyFont="1" applyFill="1" applyBorder="1" applyAlignment="1" applyProtection="1">
      <alignment horizontal="center" vertical="center" wrapText="1"/>
    </xf>
    <xf numFmtId="0" fontId="7" fillId="4" borderId="4" xfId="0" applyFont="1" applyFill="1" applyBorder="1" applyAlignment="1" applyProtection="1">
      <alignment horizontal="center" vertical="center" wrapText="1"/>
    </xf>
    <xf numFmtId="0" fontId="7" fillId="4" borderId="21" xfId="0" applyNumberFormat="1" applyFont="1" applyFill="1" applyBorder="1" applyAlignment="1">
      <alignment horizontal="center" vertical="center" wrapText="1"/>
    </xf>
    <xf numFmtId="0" fontId="7" fillId="4" borderId="22" xfId="0" applyNumberFormat="1" applyFont="1" applyFill="1" applyBorder="1" applyAlignment="1">
      <alignment horizontal="center" vertical="center" wrapText="1"/>
    </xf>
    <xf numFmtId="0" fontId="7" fillId="5" borderId="22" xfId="0" applyNumberFormat="1" applyFont="1" applyFill="1" applyBorder="1" applyAlignment="1">
      <alignment horizontal="center" vertical="center" wrapText="1"/>
    </xf>
    <xf numFmtId="0" fontId="7" fillId="4" borderId="9" xfId="0" applyNumberFormat="1" applyFont="1" applyFill="1" applyBorder="1" applyAlignment="1">
      <alignment horizontal="center" vertical="center" wrapText="1"/>
    </xf>
    <xf numFmtId="0" fontId="7" fillId="4" borderId="0" xfId="0" applyNumberFormat="1" applyFont="1" applyFill="1" applyAlignment="1">
      <alignment horizontal="center" vertical="center" wrapText="1"/>
    </xf>
    <xf numFmtId="0" fontId="7" fillId="5" borderId="0" xfId="0" applyNumberFormat="1" applyFont="1" applyFill="1" applyAlignment="1">
      <alignment horizontal="center" vertical="center" wrapText="1"/>
    </xf>
    <xf numFmtId="0" fontId="7" fillId="4" borderId="8" xfId="0" applyNumberFormat="1" applyFont="1" applyFill="1" applyBorder="1" applyAlignment="1" applyProtection="1">
      <alignment horizontal="center" vertical="center"/>
    </xf>
    <xf numFmtId="0" fontId="7" fillId="4" borderId="4" xfId="0" applyNumberFormat="1" applyFont="1" applyFill="1" applyBorder="1" applyAlignment="1" applyProtection="1">
      <alignment horizontal="center" vertical="center"/>
    </xf>
    <xf numFmtId="0" fontId="7" fillId="4" borderId="11" xfId="0" applyNumberFormat="1" applyFont="1" applyFill="1" applyBorder="1" applyAlignment="1">
      <alignment horizontal="center" vertical="center" wrapText="1"/>
    </xf>
    <xf numFmtId="0" fontId="7" fillId="4" borderId="12" xfId="0" applyNumberFormat="1" applyFont="1" applyFill="1" applyBorder="1" applyAlignment="1">
      <alignment horizontal="center" vertical="center" wrapText="1"/>
    </xf>
    <xf numFmtId="0" fontId="7" fillId="5" borderId="12" xfId="0" applyNumberFormat="1" applyFont="1" applyFill="1" applyBorder="1" applyAlignment="1">
      <alignment horizontal="center" vertical="center" wrapText="1"/>
    </xf>
    <xf numFmtId="0" fontId="7" fillId="4" borderId="29" xfId="0" applyFont="1" applyFill="1" applyBorder="1" applyAlignment="1">
      <alignment horizontal="center" vertical="center" wrapText="1"/>
    </xf>
    <xf numFmtId="0" fontId="7" fillId="4" borderId="32" xfId="0" applyFont="1" applyFill="1" applyBorder="1" applyAlignment="1">
      <alignment horizontal="center" vertical="center" wrapText="1"/>
    </xf>
    <xf numFmtId="0" fontId="7" fillId="0" borderId="29" xfId="0" applyFont="1" applyBorder="1" applyAlignment="1">
      <alignment horizontal="center" vertical="center" wrapText="1"/>
    </xf>
    <xf numFmtId="0" fontId="7" fillId="0" borderId="32" xfId="0" applyFont="1" applyBorder="1" applyAlignment="1">
      <alignment horizontal="center" vertical="center" wrapText="1"/>
    </xf>
    <xf numFmtId="0" fontId="7" fillId="4" borderId="24" xfId="0" applyNumberFormat="1" applyFont="1" applyFill="1" applyBorder="1" applyAlignment="1">
      <alignment horizontal="center" vertical="center" wrapText="1"/>
    </xf>
    <xf numFmtId="0" fontId="7" fillId="4" borderId="29" xfId="0" applyNumberFormat="1" applyFont="1" applyFill="1" applyBorder="1" applyAlignment="1">
      <alignment horizontal="center" vertical="center" wrapText="1"/>
    </xf>
    <xf numFmtId="0" fontId="7" fillId="0" borderId="31" xfId="0" applyFont="1" applyBorder="1" applyAlignment="1">
      <alignment horizontal="center" vertical="center" wrapText="1"/>
    </xf>
    <xf numFmtId="0" fontId="7" fillId="4" borderId="30" xfId="0" applyNumberFormat="1" applyFont="1" applyFill="1" applyBorder="1" applyAlignment="1">
      <alignment horizontal="center" vertical="center" wrapText="1"/>
    </xf>
    <xf numFmtId="0" fontId="7" fillId="4" borderId="4" xfId="0" applyNumberFormat="1" applyFont="1" applyFill="1" applyBorder="1" applyAlignment="1">
      <alignment horizontal="center" vertical="center" wrapText="1"/>
    </xf>
    <xf numFmtId="0" fontId="7" fillId="4" borderId="10" xfId="0" applyNumberFormat="1" applyFont="1" applyFill="1" applyBorder="1" applyAlignment="1">
      <alignment horizontal="center" vertical="center" wrapText="1"/>
    </xf>
    <xf numFmtId="0" fontId="11" fillId="0" borderId="0" xfId="0" applyFont="1" applyAlignment="1" applyProtection="1">
      <alignment horizontal="center" vertical="center"/>
      <protection hidden="1"/>
    </xf>
    <xf numFmtId="0" fontId="6" fillId="3" borderId="33" xfId="0" applyFont="1" applyFill="1" applyBorder="1" applyAlignment="1">
      <alignment horizontal="center" vertical="center"/>
    </xf>
    <xf numFmtId="0" fontId="6" fillId="3" borderId="34" xfId="0" applyFont="1" applyFill="1" applyBorder="1" applyAlignment="1">
      <alignment horizontal="center" vertical="center"/>
    </xf>
    <xf numFmtId="0" fontId="6" fillId="3" borderId="35" xfId="0" applyFont="1" applyFill="1" applyBorder="1" applyAlignment="1">
      <alignment horizontal="center" vertical="center"/>
    </xf>
    <xf numFmtId="0" fontId="7" fillId="0" borderId="36" xfId="0" applyFont="1" applyBorder="1" applyAlignment="1">
      <alignment horizontal="center" vertical="center"/>
    </xf>
    <xf numFmtId="49" fontId="7" fillId="0" borderId="37" xfId="0" applyNumberFormat="1" applyFont="1" applyBorder="1" applyAlignment="1" applyProtection="1">
      <alignment horizontal="left" vertical="center" indent="1"/>
      <protection locked="0"/>
    </xf>
    <xf numFmtId="49" fontId="7" fillId="0" borderId="38" xfId="0" applyNumberFormat="1" applyFont="1" applyBorder="1" applyAlignment="1" applyProtection="1">
      <alignment horizontal="left" vertical="center" indent="1"/>
      <protection locked="0"/>
    </xf>
    <xf numFmtId="0" fontId="7" fillId="4" borderId="36" xfId="0" applyFont="1" applyFill="1" applyBorder="1" applyAlignment="1">
      <alignment horizontal="center" vertical="center"/>
    </xf>
    <xf numFmtId="49" fontId="7" fillId="4" borderId="39" xfId="0" applyNumberFormat="1" applyFont="1" applyFill="1" applyBorder="1" applyAlignment="1" applyProtection="1">
      <alignment horizontal="left" vertical="center" indent="1"/>
      <protection locked="0"/>
    </xf>
    <xf numFmtId="49" fontId="7" fillId="4" borderId="40" xfId="0" applyNumberFormat="1" applyFont="1" applyFill="1" applyBorder="1" applyAlignment="1" applyProtection="1">
      <alignment horizontal="left" vertical="center" indent="1"/>
      <protection locked="0"/>
    </xf>
    <xf numFmtId="0" fontId="7" fillId="4" borderId="37" xfId="0" applyFont="1" applyFill="1" applyBorder="1" applyAlignment="1">
      <alignment horizontal="center" vertical="center"/>
    </xf>
    <xf numFmtId="49" fontId="7" fillId="4" borderId="41" xfId="0" applyNumberFormat="1" applyFont="1" applyFill="1" applyBorder="1" applyAlignment="1" applyProtection="1">
      <alignment horizontal="left" vertical="center" indent="1"/>
      <protection locked="0"/>
    </xf>
    <xf numFmtId="49" fontId="7" fillId="0" borderId="39" xfId="0" applyNumberFormat="1" applyFont="1" applyBorder="1" applyAlignment="1" applyProtection="1">
      <alignment horizontal="left" vertical="center" indent="1"/>
      <protection locked="0"/>
    </xf>
    <xf numFmtId="49" fontId="7" fillId="0" borderId="40" xfId="0" applyNumberFormat="1" applyFont="1" applyBorder="1" applyAlignment="1" applyProtection="1">
      <alignment horizontal="left" vertical="center" indent="1"/>
      <protection locked="0"/>
    </xf>
    <xf numFmtId="49" fontId="7" fillId="0" borderId="39" xfId="0" applyNumberFormat="1" applyFont="1" applyBorder="1" applyAlignment="1" applyProtection="1">
      <alignment horizontal="left" vertical="center"/>
    </xf>
    <xf numFmtId="49" fontId="7" fillId="0" borderId="42" xfId="0" applyNumberFormat="1" applyFont="1" applyBorder="1" applyAlignment="1" applyProtection="1">
      <alignment horizontal="left" vertical="center"/>
    </xf>
    <xf numFmtId="0" fontId="12" fillId="0" borderId="43" xfId="0" applyNumberFormat="1" applyFont="1" applyBorder="1" applyAlignment="1" applyProtection="1">
      <alignment horizontal="center"/>
      <protection locked="0"/>
    </xf>
    <xf numFmtId="0" fontId="7" fillId="4" borderId="37" xfId="0" applyNumberFormat="1" applyFont="1" applyFill="1" applyBorder="1" applyAlignment="1" applyProtection="1">
      <alignment horizontal="left" vertical="center" indent="1"/>
      <protection locked="0"/>
    </xf>
    <xf numFmtId="177" fontId="7" fillId="4" borderId="37" xfId="0" applyNumberFormat="1" applyFont="1" applyFill="1" applyBorder="1" applyAlignment="1" applyProtection="1">
      <alignment horizontal="left" vertical="center" indent="1"/>
      <protection locked="0"/>
    </xf>
    <xf numFmtId="49" fontId="7" fillId="4" borderId="37" xfId="0" applyNumberFormat="1" applyFont="1" applyFill="1" applyBorder="1" applyAlignment="1" applyProtection="1">
      <alignment horizontal="left" vertical="center" indent="1"/>
      <protection locked="0"/>
    </xf>
    <xf numFmtId="49" fontId="7" fillId="4" borderId="44" xfId="0" applyNumberFormat="1" applyFont="1" applyFill="1" applyBorder="1" applyAlignment="1" applyProtection="1">
      <alignment horizontal="left" vertical="center" indent="1"/>
      <protection locked="0"/>
    </xf>
    <xf numFmtId="0" fontId="7" fillId="4" borderId="45" xfId="0" applyFont="1" applyFill="1" applyBorder="1" applyAlignment="1">
      <alignment horizontal="center" vertical="center"/>
    </xf>
    <xf numFmtId="49" fontId="7" fillId="4" borderId="46" xfId="0" applyNumberFormat="1" applyFont="1" applyFill="1" applyBorder="1" applyAlignment="1" applyProtection="1">
      <alignment horizontal="left" vertical="center" indent="1"/>
      <protection locked="0"/>
    </xf>
    <xf numFmtId="49" fontId="7" fillId="4" borderId="47" xfId="0" applyNumberFormat="1" applyFont="1" applyFill="1" applyBorder="1" applyAlignment="1" applyProtection="1">
      <alignment horizontal="left" vertical="center" indent="1"/>
      <protection locked="0"/>
    </xf>
    <xf numFmtId="0" fontId="13" fillId="0" borderId="0" xfId="0" applyFont="1" applyBorder="1" applyAlignment="1">
      <alignment horizontal="right"/>
    </xf>
    <xf numFmtId="0" fontId="13" fillId="0" borderId="0" xfId="0" applyFont="1" applyAlignment="1" applyProtection="1">
      <alignment horizontal="left"/>
    </xf>
    <xf numFmtId="0" fontId="13" fillId="0" borderId="48" xfId="0" applyFont="1" applyBorder="1" applyAlignment="1">
      <alignment horizontal="left"/>
    </xf>
    <xf numFmtId="0" fontId="14" fillId="0" borderId="48" xfId="0" applyFont="1" applyBorder="1">
      <alignment vertical="center"/>
    </xf>
    <xf numFmtId="0" fontId="13" fillId="0" borderId="48" xfId="0" applyFont="1" applyBorder="1">
      <alignment vertical="center"/>
    </xf>
    <xf numFmtId="0" fontId="14" fillId="0" borderId="12" xfId="0" applyNumberFormat="1" applyFont="1" applyBorder="1">
      <alignment vertical="center"/>
    </xf>
    <xf numFmtId="0" fontId="7" fillId="4" borderId="13" xfId="0" applyFont="1" applyFill="1" applyBorder="1" applyAlignment="1">
      <alignment horizontal="center" vertical="center" wrapText="1"/>
    </xf>
    <xf numFmtId="0" fontId="7" fillId="4" borderId="49" xfId="0" applyFont="1" applyFill="1" applyBorder="1" applyAlignment="1">
      <alignment horizontal="center" vertical="center" wrapText="1"/>
    </xf>
    <xf numFmtId="0" fontId="15" fillId="4" borderId="50" xfId="0" applyFont="1" applyFill="1" applyBorder="1" applyAlignment="1" applyProtection="1">
      <alignment horizontal="right" vertical="center"/>
      <protection locked="0"/>
    </xf>
    <xf numFmtId="0" fontId="15" fillId="4" borderId="51" xfId="0" applyFont="1" applyFill="1" applyBorder="1" applyAlignment="1">
      <alignment horizontal="left" vertical="center"/>
    </xf>
    <xf numFmtId="0" fontId="7" fillId="6" borderId="14" xfId="0" applyFont="1" applyFill="1" applyBorder="1" applyAlignment="1">
      <alignment horizontal="center" vertical="center" wrapText="1"/>
    </xf>
    <xf numFmtId="0" fontId="7" fillId="6" borderId="49" xfId="0" applyFont="1" applyFill="1" applyBorder="1" applyAlignment="1">
      <alignment horizontal="center" vertical="center"/>
    </xf>
    <xf numFmtId="0" fontId="15" fillId="6" borderId="50" xfId="0" applyFont="1" applyFill="1" applyBorder="1" applyAlignment="1" applyProtection="1">
      <alignment horizontal="right" vertical="center"/>
      <protection locked="0"/>
    </xf>
    <xf numFmtId="0" fontId="7" fillId="4" borderId="52" xfId="0" applyFont="1" applyFill="1" applyBorder="1" applyAlignment="1">
      <alignment horizontal="center" vertical="center" wrapText="1"/>
    </xf>
    <xf numFmtId="0" fontId="15" fillId="4" borderId="22" xfId="0" applyFont="1" applyFill="1" applyBorder="1" applyAlignment="1" applyProtection="1">
      <alignment horizontal="right" vertical="center"/>
      <protection locked="0"/>
    </xf>
    <xf numFmtId="0" fontId="15" fillId="4" borderId="23" xfId="0" applyFont="1" applyFill="1" applyBorder="1" applyAlignment="1">
      <alignment horizontal="left" vertical="center"/>
    </xf>
    <xf numFmtId="0" fontId="7" fillId="6" borderId="53" xfId="0" applyFont="1" applyFill="1" applyBorder="1" applyAlignment="1">
      <alignment horizontal="center" vertical="center"/>
    </xf>
    <xf numFmtId="0" fontId="7" fillId="6" borderId="24" xfId="0" applyFont="1" applyFill="1" applyBorder="1" applyAlignment="1">
      <alignment horizontal="center" vertical="center"/>
    </xf>
    <xf numFmtId="0" fontId="15" fillId="6" borderId="22" xfId="0" applyFont="1" applyFill="1" applyBorder="1" applyAlignment="1" applyProtection="1">
      <alignment horizontal="right" vertical="center"/>
      <protection locked="0"/>
    </xf>
    <xf numFmtId="0" fontId="13" fillId="0" borderId="48" xfId="0" applyNumberFormat="1" applyFont="1" applyBorder="1" applyAlignment="1">
      <alignment horizontal="left" shrinkToFit="1"/>
    </xf>
    <xf numFmtId="0" fontId="6" fillId="3" borderId="54" xfId="0" applyFont="1" applyFill="1" applyBorder="1" applyAlignment="1">
      <alignment horizontal="center" vertical="center"/>
    </xf>
    <xf numFmtId="0" fontId="6" fillId="3" borderId="55" xfId="0" applyFont="1" applyFill="1" applyBorder="1" applyAlignment="1">
      <alignment horizontal="center" vertical="center"/>
    </xf>
    <xf numFmtId="0" fontId="7" fillId="6" borderId="15" xfId="0" applyFont="1" applyFill="1" applyBorder="1" applyAlignment="1">
      <alignment horizontal="center" vertical="center"/>
    </xf>
    <xf numFmtId="0" fontId="7" fillId="6" borderId="16" xfId="0" applyFont="1" applyFill="1" applyBorder="1" applyAlignment="1">
      <alignment horizontal="center" vertical="center"/>
    </xf>
    <xf numFmtId="49" fontId="7" fillId="0" borderId="15" xfId="0" applyNumberFormat="1" applyFont="1" applyBorder="1" applyAlignment="1" applyProtection="1">
      <alignment horizontal="center" vertical="center"/>
      <protection locked="0"/>
    </xf>
    <xf numFmtId="49" fontId="7" fillId="0" borderId="16" xfId="0" applyNumberFormat="1" applyFont="1" applyBorder="1" applyAlignment="1" applyProtection="1">
      <alignment horizontal="center" vertical="center"/>
      <protection locked="0"/>
    </xf>
    <xf numFmtId="0" fontId="12" fillId="0" borderId="56" xfId="0" applyFont="1" applyFill="1" applyBorder="1" applyAlignment="1" applyProtection="1">
      <alignment horizontal="center" vertical="center"/>
    </xf>
    <xf numFmtId="177" fontId="7" fillId="0" borderId="1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49" fontId="7" fillId="4" borderId="15" xfId="0" applyNumberFormat="1" applyFont="1" applyFill="1" applyBorder="1" applyAlignment="1" applyProtection="1">
      <alignment horizontal="center" vertical="center"/>
      <protection locked="0"/>
    </xf>
    <xf numFmtId="49" fontId="7" fillId="4" borderId="16" xfId="0" applyNumberFormat="1" applyFont="1" applyFill="1" applyBorder="1" applyAlignment="1" applyProtection="1">
      <alignment horizontal="center" vertical="center"/>
      <protection locked="0"/>
    </xf>
    <xf numFmtId="0" fontId="12" fillId="7" borderId="56" xfId="0" applyFont="1" applyFill="1" applyBorder="1" applyAlignment="1" applyProtection="1">
      <alignment horizontal="center" vertical="center"/>
    </xf>
    <xf numFmtId="177" fontId="7" fillId="4" borderId="16" xfId="0" applyNumberFormat="1" applyFont="1" applyFill="1" applyBorder="1" applyAlignment="1" applyProtection="1">
      <alignment horizontal="center" vertical="center"/>
      <protection locked="0"/>
    </xf>
    <xf numFmtId="0" fontId="7" fillId="4" borderId="16" xfId="0" applyFont="1" applyFill="1" applyBorder="1" applyAlignment="1" applyProtection="1">
      <alignment horizontal="center" vertical="center"/>
      <protection locked="0"/>
    </xf>
    <xf numFmtId="49" fontId="7" fillId="0" borderId="15" xfId="0" applyNumberFormat="1" applyFont="1" applyBorder="1" applyAlignment="1" applyProtection="1">
      <alignment horizontal="center" vertical="center" wrapText="1"/>
    </xf>
    <xf numFmtId="49" fontId="7" fillId="0" borderId="15" xfId="0" applyNumberFormat="1" applyFont="1" applyBorder="1" applyAlignment="1" applyProtection="1">
      <alignment horizontal="center" vertical="center"/>
    </xf>
    <xf numFmtId="49" fontId="7" fillId="8" borderId="16" xfId="0" applyNumberFormat="1" applyFont="1" applyFill="1" applyBorder="1" applyAlignment="1" applyProtection="1">
      <alignment horizontal="center" vertical="center"/>
      <protection locked="0"/>
    </xf>
    <xf numFmtId="0" fontId="12" fillId="8" borderId="56" xfId="0" applyFont="1" applyFill="1" applyBorder="1" applyAlignment="1" applyProtection="1">
      <alignment horizontal="center" vertical="center"/>
    </xf>
    <xf numFmtId="0" fontId="7" fillId="4" borderId="16" xfId="0" applyFont="1" applyFill="1" applyBorder="1" applyAlignment="1" applyProtection="1">
      <alignment horizontal="center" vertical="center"/>
    </xf>
    <xf numFmtId="49" fontId="7" fillId="9" borderId="15" xfId="0" applyNumberFormat="1" applyFont="1" applyFill="1" applyBorder="1" applyAlignment="1" applyProtection="1">
      <alignment horizontal="center" vertical="center"/>
      <protection locked="0"/>
    </xf>
    <xf numFmtId="49" fontId="7" fillId="9" borderId="16" xfId="0" applyNumberFormat="1" applyFont="1" applyFill="1" applyBorder="1" applyAlignment="1" applyProtection="1">
      <alignment horizontal="center" vertical="center"/>
      <protection locked="0"/>
    </xf>
    <xf numFmtId="0" fontId="12" fillId="5" borderId="56" xfId="0" applyFont="1" applyFill="1" applyBorder="1" applyAlignment="1" applyProtection="1">
      <alignment horizontal="center" vertical="center"/>
    </xf>
    <xf numFmtId="177" fontId="7" fillId="9" borderId="16" xfId="0" applyNumberFormat="1" applyFont="1" applyFill="1" applyBorder="1" applyAlignment="1" applyProtection="1">
      <alignment horizontal="center" vertical="center"/>
      <protection locked="0"/>
    </xf>
    <xf numFmtId="49" fontId="7" fillId="9" borderId="15" xfId="0" applyNumberFormat="1" applyFont="1" applyFill="1" applyBorder="1" applyAlignment="1" applyProtection="1">
      <alignment horizontal="center" vertical="center"/>
    </xf>
    <xf numFmtId="49" fontId="7" fillId="4" borderId="15" xfId="0" applyNumberFormat="1" applyFont="1" applyFill="1" applyBorder="1" applyAlignment="1" applyProtection="1">
      <alignment horizontal="center" vertical="center" wrapText="1"/>
    </xf>
    <xf numFmtId="49" fontId="7" fillId="4" borderId="15" xfId="0" applyNumberFormat="1" applyFont="1" applyFill="1" applyBorder="1" applyAlignment="1" applyProtection="1">
      <alignment horizontal="center" vertical="center"/>
    </xf>
    <xf numFmtId="49" fontId="7" fillId="0" borderId="16" xfId="0" applyNumberFormat="1" applyFont="1" applyFill="1" applyBorder="1" applyAlignment="1" applyProtection="1">
      <alignment horizontal="center" vertical="center"/>
      <protection locked="0"/>
    </xf>
    <xf numFmtId="49" fontId="7" fillId="9" borderId="15" xfId="0" applyNumberFormat="1" applyFont="1" applyFill="1" applyBorder="1" applyAlignment="1" applyProtection="1">
      <alignment horizontal="center" vertical="center" wrapText="1"/>
    </xf>
    <xf numFmtId="49" fontId="7" fillId="4" borderId="17" xfId="0" applyNumberFormat="1" applyFont="1" applyFill="1" applyBorder="1" applyAlignment="1" applyProtection="1">
      <alignment horizontal="center" vertical="center"/>
    </xf>
    <xf numFmtId="0" fontId="12" fillId="7" borderId="57" xfId="0" applyFont="1" applyFill="1" applyBorder="1" applyAlignment="1" applyProtection="1">
      <alignment horizontal="center" vertical="center"/>
    </xf>
    <xf numFmtId="177" fontId="7" fillId="4" borderId="18" xfId="0" applyNumberFormat="1" applyFont="1" applyFill="1" applyBorder="1" applyAlignment="1" applyProtection="1">
      <alignment horizontal="center" vertical="center"/>
      <protection locked="0"/>
    </xf>
    <xf numFmtId="0" fontId="7" fillId="4" borderId="18" xfId="0" applyFont="1" applyFill="1" applyBorder="1" applyAlignment="1" applyProtection="1">
      <alignment horizontal="center" vertical="center"/>
      <protection locked="0"/>
    </xf>
    <xf numFmtId="0" fontId="14" fillId="0" borderId="48" xfId="0" applyNumberFormat="1" applyFont="1" applyBorder="1" applyAlignment="1">
      <alignment horizontal="left" vertical="top"/>
    </xf>
    <xf numFmtId="0" fontId="14" fillId="0" borderId="48" xfId="0" applyFont="1" applyBorder="1" applyAlignment="1">
      <alignment horizontal="center" vertical="top"/>
    </xf>
    <xf numFmtId="0" fontId="7" fillId="10" borderId="58" xfId="0" applyNumberFormat="1" applyFont="1" applyFill="1" applyBorder="1" applyAlignment="1">
      <alignment horizontal="center" vertical="center"/>
    </xf>
    <xf numFmtId="0" fontId="7" fillId="10" borderId="59" xfId="0" applyNumberFormat="1" applyFont="1" applyFill="1" applyBorder="1" applyAlignment="1">
      <alignment horizontal="center" vertical="center"/>
    </xf>
    <xf numFmtId="0" fontId="7" fillId="10" borderId="60" xfId="0" applyNumberFormat="1" applyFont="1" applyFill="1" applyBorder="1" applyAlignment="1">
      <alignment horizontal="center" vertical="center"/>
    </xf>
    <xf numFmtId="0" fontId="7" fillId="10" borderId="61" xfId="0" applyNumberFormat="1" applyFont="1" applyFill="1" applyBorder="1" applyAlignment="1">
      <alignment horizontal="center" vertical="center"/>
    </xf>
    <xf numFmtId="0" fontId="7" fillId="10" borderId="16" xfId="0" applyFont="1" applyFill="1" applyBorder="1" applyAlignment="1">
      <alignment horizontal="center" vertical="center"/>
    </xf>
    <xf numFmtId="0" fontId="7" fillId="4" borderId="58" xfId="0" applyNumberFormat="1" applyFont="1" applyFill="1" applyBorder="1" applyAlignment="1" applyProtection="1">
      <alignment horizontal="center" vertical="center"/>
    </xf>
    <xf numFmtId="0" fontId="7" fillId="4" borderId="59" xfId="0" applyNumberFormat="1" applyFont="1" applyFill="1" applyBorder="1" applyAlignment="1" applyProtection="1">
      <alignment horizontal="center" vertical="center"/>
    </xf>
    <xf numFmtId="0" fontId="7" fillId="4" borderId="60" xfId="0" applyNumberFormat="1" applyFont="1" applyFill="1" applyBorder="1" applyAlignment="1" applyProtection="1">
      <alignment horizontal="center" vertical="center"/>
    </xf>
    <xf numFmtId="0" fontId="7" fillId="4" borderId="61" xfId="0" applyNumberFormat="1" applyFont="1" applyFill="1" applyBorder="1" applyAlignment="1" applyProtection="1">
      <alignment horizontal="center" vertical="center"/>
    </xf>
    <xf numFmtId="0" fontId="7" fillId="0" borderId="58" xfId="0" applyNumberFormat="1" applyFont="1" applyBorder="1" applyAlignment="1" applyProtection="1">
      <alignment horizontal="center" vertical="center"/>
      <protection locked="0"/>
    </xf>
    <xf numFmtId="0" fontId="7" fillId="0" borderId="59" xfId="0" applyNumberFormat="1" applyFont="1" applyBorder="1" applyAlignment="1" applyProtection="1">
      <alignment horizontal="center" vertical="center"/>
      <protection locked="0"/>
    </xf>
    <xf numFmtId="0" fontId="7" fillId="0" borderId="60" xfId="0" applyNumberFormat="1" applyFont="1" applyBorder="1" applyAlignment="1" applyProtection="1">
      <alignment horizontal="center" vertical="center"/>
      <protection locked="0"/>
    </xf>
    <xf numFmtId="0" fontId="7" fillId="0" borderId="61" xfId="0" applyNumberFormat="1" applyFont="1" applyBorder="1" applyAlignment="1" applyProtection="1">
      <alignment horizontal="center" vertical="center"/>
    </xf>
    <xf numFmtId="0" fontId="7" fillId="0" borderId="60" xfId="0" applyNumberFormat="1" applyFont="1" applyFill="1" applyBorder="1" applyAlignment="1" applyProtection="1">
      <alignment horizontal="center" vertical="center"/>
    </xf>
    <xf numFmtId="0" fontId="7" fillId="9" borderId="16" xfId="0" applyFont="1" applyFill="1" applyBorder="1" applyAlignment="1" applyProtection="1">
      <alignment horizontal="center" vertical="center"/>
    </xf>
    <xf numFmtId="0" fontId="7" fillId="8" borderId="58" xfId="0" applyNumberFormat="1" applyFont="1" applyFill="1" applyBorder="1" applyAlignment="1" applyProtection="1">
      <alignment horizontal="center" vertical="center"/>
      <protection locked="0"/>
    </xf>
    <xf numFmtId="0" fontId="7" fillId="8" borderId="59" xfId="0" applyNumberFormat="1" applyFont="1" applyFill="1" applyBorder="1" applyAlignment="1" applyProtection="1">
      <alignment horizontal="center" vertical="center"/>
      <protection locked="0"/>
    </xf>
    <xf numFmtId="0" fontId="7" fillId="8" borderId="60" xfId="0" applyNumberFormat="1" applyFont="1" applyFill="1" applyBorder="1" applyAlignment="1" applyProtection="1">
      <alignment horizontal="center" vertical="center"/>
      <protection locked="0"/>
    </xf>
    <xf numFmtId="0" fontId="7" fillId="8" borderId="61" xfId="0" applyNumberFormat="1" applyFont="1" applyFill="1" applyBorder="1" applyAlignment="1" applyProtection="1">
      <alignment horizontal="center" vertical="center"/>
    </xf>
    <xf numFmtId="0" fontId="7" fillId="8" borderId="60" xfId="0" applyNumberFormat="1" applyFont="1" applyFill="1" applyBorder="1" applyAlignment="1" applyProtection="1">
      <alignment horizontal="center" vertical="center"/>
    </xf>
    <xf numFmtId="0" fontId="7" fillId="4" borderId="62" xfId="0" applyNumberFormat="1" applyFont="1" applyFill="1" applyBorder="1" applyAlignment="1" applyProtection="1">
      <alignment horizontal="center" vertical="center"/>
      <protection locked="0"/>
    </xf>
    <xf numFmtId="0" fontId="7" fillId="4" borderId="63" xfId="0" applyNumberFormat="1" applyFont="1" applyFill="1" applyBorder="1" applyAlignment="1" applyProtection="1">
      <alignment horizontal="center" vertical="center"/>
      <protection locked="0"/>
    </xf>
    <xf numFmtId="0" fontId="7" fillId="4" borderId="64" xfId="0" applyNumberFormat="1" applyFont="1" applyFill="1" applyBorder="1" applyAlignment="1" applyProtection="1">
      <alignment horizontal="center" vertical="center"/>
      <protection locked="0"/>
    </xf>
    <xf numFmtId="0" fontId="7" fillId="4" borderId="65" xfId="0" applyNumberFormat="1" applyFont="1" applyFill="1" applyBorder="1" applyAlignment="1" applyProtection="1">
      <alignment horizontal="center" vertical="center"/>
      <protection locked="0"/>
    </xf>
    <xf numFmtId="0" fontId="6" fillId="3" borderId="7" xfId="0" applyFont="1" applyFill="1" applyBorder="1" applyAlignment="1">
      <alignment horizontal="center" vertical="center"/>
    </xf>
    <xf numFmtId="0" fontId="7" fillId="0" borderId="66" xfId="0" applyFont="1" applyBorder="1" applyAlignment="1">
      <alignment horizontal="left" vertical="center"/>
    </xf>
    <xf numFmtId="0" fontId="7" fillId="0" borderId="67" xfId="0" applyFont="1" applyBorder="1" applyAlignment="1">
      <alignment horizontal="left" vertical="center"/>
    </xf>
    <xf numFmtId="0" fontId="7" fillId="0" borderId="68" xfId="0" applyFont="1" applyBorder="1" applyAlignment="1">
      <alignment horizontal="left" vertical="center"/>
    </xf>
    <xf numFmtId="0" fontId="7" fillId="0" borderId="69" xfId="0" applyFont="1" applyBorder="1" applyAlignment="1">
      <alignment horizontal="right" vertical="center"/>
    </xf>
    <xf numFmtId="0" fontId="7" fillId="0" borderId="67" xfId="0" applyFont="1" applyBorder="1" applyAlignment="1">
      <alignment horizontal="right" vertical="center"/>
    </xf>
    <xf numFmtId="0" fontId="7" fillId="0" borderId="67" xfId="0" applyFont="1" applyBorder="1" applyAlignment="1" applyProtection="1">
      <alignment horizontal="left" vertical="center"/>
      <protection locked="0"/>
    </xf>
    <xf numFmtId="0" fontId="7" fillId="4" borderId="70" xfId="0" applyFont="1" applyFill="1" applyBorder="1" applyAlignment="1" applyProtection="1">
      <alignment horizontal="right" vertical="center"/>
      <protection locked="0"/>
    </xf>
    <xf numFmtId="0" fontId="7" fillId="4" borderId="71" xfId="0" applyFont="1" applyFill="1" applyBorder="1" applyAlignment="1" applyProtection="1">
      <alignment horizontal="left" vertical="center"/>
      <protection locked="0"/>
    </xf>
    <xf numFmtId="0" fontId="7" fillId="9" borderId="9" xfId="0" applyFont="1" applyFill="1" applyBorder="1" applyAlignment="1" applyProtection="1">
      <alignment horizontal="left" vertical="center"/>
      <protection locked="0"/>
    </xf>
    <xf numFmtId="0" fontId="7" fillId="9" borderId="0" xfId="0" applyFont="1" applyFill="1" applyBorder="1" applyAlignment="1" applyProtection="1">
      <alignment horizontal="left" vertical="center"/>
      <protection locked="0"/>
    </xf>
    <xf numFmtId="0" fontId="7" fillId="4" borderId="11" xfId="0" applyFont="1" applyFill="1" applyBorder="1" applyAlignment="1" applyProtection="1">
      <alignment horizontal="left" vertical="center"/>
      <protection locked="0"/>
    </xf>
    <xf numFmtId="0" fontId="7" fillId="4" borderId="12" xfId="0" applyFont="1" applyFill="1" applyBorder="1" applyAlignment="1" applyProtection="1">
      <alignment horizontal="left" vertical="center"/>
      <protection locked="0"/>
    </xf>
    <xf numFmtId="0" fontId="7" fillId="0" borderId="0" xfId="0" applyFont="1">
      <alignment vertical="center"/>
    </xf>
    <xf numFmtId="49" fontId="7" fillId="0" borderId="9" xfId="0" applyNumberFormat="1" applyFont="1" applyBorder="1" applyAlignment="1" applyProtection="1">
      <alignment horizontal="left" vertical="top" wrapText="1"/>
      <protection locked="0"/>
    </xf>
    <xf numFmtId="49" fontId="7" fillId="0" borderId="0" xfId="0" applyNumberFormat="1" applyFont="1" applyBorder="1" applyAlignment="1" applyProtection="1">
      <alignment horizontal="left" vertical="top" wrapText="1"/>
      <protection locked="0"/>
    </xf>
    <xf numFmtId="177" fontId="11" fillId="0" borderId="0" xfId="0" applyNumberFormat="1" applyFont="1" applyAlignment="1" applyProtection="1">
      <alignment horizontal="center" vertical="center"/>
      <protection hidden="1"/>
    </xf>
    <xf numFmtId="0" fontId="15" fillId="4" borderId="53" xfId="0" applyFont="1" applyFill="1" applyBorder="1" applyAlignment="1" applyProtection="1">
      <alignment horizontal="center" vertical="center"/>
      <protection locked="0"/>
    </xf>
    <xf numFmtId="0" fontId="15" fillId="0" borderId="16" xfId="0" applyFont="1" applyBorder="1" applyAlignment="1" applyProtection="1">
      <alignment horizontal="center" vertical="center"/>
      <protection locked="0"/>
    </xf>
    <xf numFmtId="0" fontId="15" fillId="4" borderId="16" xfId="0" applyFont="1" applyFill="1" applyBorder="1" applyAlignment="1" applyProtection="1">
      <alignment horizontal="center" vertical="center"/>
      <protection locked="0"/>
    </xf>
    <xf numFmtId="0" fontId="15" fillId="4" borderId="55" xfId="0" applyFont="1" applyFill="1" applyBorder="1" applyAlignment="1" applyProtection="1">
      <alignment horizontal="center" vertical="center"/>
      <protection locked="0"/>
    </xf>
    <xf numFmtId="0" fontId="15" fillId="0" borderId="53" xfId="0" applyFont="1" applyBorder="1" applyAlignment="1" applyProtection="1">
      <alignment horizontal="center" vertical="center"/>
      <protection locked="0"/>
    </xf>
    <xf numFmtId="0" fontId="15" fillId="0" borderId="55" xfId="0" applyFont="1" applyBorder="1" applyAlignment="1" applyProtection="1">
      <alignment horizontal="center" vertical="center"/>
      <protection locked="0"/>
    </xf>
    <xf numFmtId="0" fontId="16" fillId="4" borderId="16" xfId="0" applyFont="1" applyFill="1" applyBorder="1" applyAlignment="1">
      <alignment horizontal="center" vertical="center" wrapText="1"/>
    </xf>
    <xf numFmtId="177" fontId="15" fillId="4" borderId="53" xfId="0" applyNumberFormat="1" applyFont="1" applyFill="1" applyBorder="1" applyAlignment="1" applyProtection="1">
      <alignment horizontal="center" vertical="center"/>
      <protection hidden="1"/>
    </xf>
    <xf numFmtId="0" fontId="15" fillId="4" borderId="72" xfId="0" applyFont="1" applyFill="1" applyBorder="1" applyAlignment="1" applyProtection="1">
      <alignment horizontal="center" vertical="center"/>
      <protection locked="0"/>
    </xf>
    <xf numFmtId="0" fontId="15" fillId="0" borderId="18" xfId="0" applyFont="1" applyBorder="1" applyAlignment="1" applyProtection="1">
      <alignment horizontal="center" vertical="center"/>
      <protection locked="0"/>
    </xf>
    <xf numFmtId="0" fontId="15" fillId="4" borderId="72" xfId="0" applyNumberFormat="1" applyFont="1" applyFill="1" applyBorder="1" applyAlignment="1" applyProtection="1">
      <alignment horizontal="center" vertical="center"/>
      <protection hidden="1"/>
    </xf>
    <xf numFmtId="0" fontId="17" fillId="0" borderId="48" xfId="0" applyFont="1" applyBorder="1" applyAlignment="1">
      <alignment vertical="center" wrapText="1"/>
    </xf>
    <xf numFmtId="0" fontId="15" fillId="6" borderId="51" xfId="0" applyFont="1" applyFill="1" applyBorder="1" applyAlignment="1">
      <alignment horizontal="left" vertical="center"/>
    </xf>
    <xf numFmtId="0" fontId="7" fillId="4" borderId="14" xfId="0" applyFont="1" applyFill="1" applyBorder="1" applyAlignment="1">
      <alignment horizontal="center" vertical="center" wrapText="1"/>
    </xf>
    <xf numFmtId="0" fontId="7" fillId="4" borderId="49" xfId="0" applyFont="1" applyFill="1" applyBorder="1" applyAlignment="1">
      <alignment horizontal="center" vertical="center"/>
    </xf>
    <xf numFmtId="0" fontId="15" fillId="4" borderId="7" xfId="0" applyFont="1" applyFill="1" applyBorder="1" applyAlignment="1" applyProtection="1">
      <alignment horizontal="center" vertical="center"/>
      <protection locked="0"/>
    </xf>
    <xf numFmtId="0" fontId="15" fillId="4" borderId="73" xfId="0" applyFont="1" applyFill="1" applyBorder="1" applyAlignment="1" applyProtection="1">
      <alignment horizontal="center" vertical="center"/>
      <protection locked="0"/>
    </xf>
    <xf numFmtId="0" fontId="15" fillId="6" borderId="23" xfId="0" applyFont="1" applyFill="1" applyBorder="1" applyAlignment="1">
      <alignment horizontal="left" vertical="center"/>
    </xf>
    <xf numFmtId="0" fontId="7" fillId="4" borderId="53" xfId="0" applyFont="1" applyFill="1" applyBorder="1" applyAlignment="1">
      <alignment horizontal="center" vertical="center"/>
    </xf>
    <xf numFmtId="0" fontId="7" fillId="4" borderId="24" xfId="0" applyFont="1" applyFill="1" applyBorder="1" applyAlignment="1">
      <alignment horizontal="center" vertical="center"/>
    </xf>
    <xf numFmtId="0" fontId="15" fillId="4" borderId="0" xfId="0" applyFont="1" applyFill="1" applyBorder="1" applyAlignment="1" applyProtection="1">
      <alignment horizontal="center" vertical="center"/>
      <protection locked="0"/>
    </xf>
    <xf numFmtId="0" fontId="15" fillId="4" borderId="74" xfId="0" applyFont="1" applyFill="1" applyBorder="1" applyAlignment="1" applyProtection="1">
      <alignment horizontal="center" vertical="center"/>
      <protection locked="0"/>
    </xf>
    <xf numFmtId="0" fontId="7" fillId="6" borderId="75" xfId="0" applyFont="1" applyFill="1" applyBorder="1" applyAlignment="1">
      <alignment horizontal="center" vertical="center"/>
    </xf>
    <xf numFmtId="0" fontId="7" fillId="6" borderId="60" xfId="0" applyFont="1" applyFill="1" applyBorder="1" applyAlignment="1">
      <alignment horizontal="center" vertical="center"/>
    </xf>
    <xf numFmtId="0" fontId="7" fillId="0" borderId="75" xfId="0" applyFont="1" applyBorder="1" applyAlignment="1">
      <alignment horizontal="center" vertical="center"/>
    </xf>
    <xf numFmtId="49" fontId="7" fillId="9" borderId="60" xfId="0" applyNumberFormat="1" applyFont="1" applyFill="1" applyBorder="1" applyAlignment="1" applyProtection="1">
      <alignment horizontal="center" vertical="center"/>
      <protection locked="0"/>
    </xf>
    <xf numFmtId="0" fontId="7" fillId="4" borderId="75" xfId="0" applyFont="1" applyFill="1" applyBorder="1" applyAlignment="1">
      <alignment horizontal="center" vertical="center"/>
    </xf>
    <xf numFmtId="49" fontId="7" fillId="4" borderId="60" xfId="0" applyNumberFormat="1" applyFont="1" applyFill="1" applyBorder="1" applyAlignment="1" applyProtection="1">
      <alignment horizontal="center" vertical="center"/>
      <protection locked="0"/>
    </xf>
    <xf numFmtId="0" fontId="7" fillId="9" borderId="75" xfId="0" applyFont="1" applyFill="1" applyBorder="1" applyAlignment="1">
      <alignment horizontal="center" vertical="center"/>
    </xf>
    <xf numFmtId="49" fontId="7" fillId="4" borderId="59" xfId="0" applyNumberFormat="1" applyFont="1" applyFill="1" applyBorder="1" applyAlignment="1" applyProtection="1">
      <alignment horizontal="center" vertical="center"/>
      <protection locked="0"/>
    </xf>
    <xf numFmtId="49" fontId="7" fillId="9" borderId="59" xfId="0" applyNumberFormat="1" applyFont="1" applyFill="1" applyBorder="1" applyAlignment="1" applyProtection="1">
      <alignment horizontal="center" vertical="center"/>
      <protection locked="0"/>
    </xf>
    <xf numFmtId="49" fontId="7" fillId="4" borderId="60" xfId="0" applyNumberFormat="1" applyFont="1" applyFill="1" applyBorder="1" applyAlignment="1" applyProtection="1">
      <alignment horizontal="center" vertical="center"/>
    </xf>
    <xf numFmtId="49" fontId="7" fillId="4" borderId="61" xfId="0" applyNumberFormat="1" applyFont="1" applyFill="1" applyBorder="1" applyAlignment="1" applyProtection="1">
      <alignment horizontal="center" vertical="center"/>
      <protection locked="0"/>
    </xf>
    <xf numFmtId="49" fontId="7" fillId="4" borderId="23" xfId="0" applyNumberFormat="1" applyFont="1" applyFill="1" applyBorder="1" applyAlignment="1" applyProtection="1">
      <alignment horizontal="center" vertical="center"/>
      <protection locked="0"/>
    </xf>
    <xf numFmtId="49" fontId="7" fillId="4" borderId="74" xfId="0" applyNumberFormat="1" applyFont="1" applyFill="1" applyBorder="1" applyAlignment="1" applyProtection="1">
      <alignment horizontal="center" vertical="center"/>
      <protection locked="0"/>
    </xf>
    <xf numFmtId="49" fontId="7" fillId="0" borderId="61" xfId="0" applyNumberFormat="1" applyFont="1" applyFill="1" applyBorder="1" applyAlignment="1" applyProtection="1">
      <alignment horizontal="center" vertical="center"/>
      <protection locked="0"/>
    </xf>
    <xf numFmtId="49" fontId="7" fillId="0" borderId="60" xfId="0" applyNumberFormat="1" applyFont="1" applyFill="1" applyBorder="1" applyAlignment="1" applyProtection="1">
      <alignment horizontal="center" vertical="center"/>
      <protection locked="0"/>
    </xf>
    <xf numFmtId="49" fontId="7" fillId="4" borderId="27" xfId="0" applyNumberFormat="1" applyFont="1" applyFill="1" applyBorder="1" applyAlignment="1" applyProtection="1">
      <alignment horizontal="center" vertical="center"/>
      <protection locked="0"/>
    </xf>
    <xf numFmtId="49" fontId="7" fillId="4" borderId="23" xfId="0" applyNumberFormat="1" applyFont="1" applyFill="1" applyBorder="1" applyAlignment="1" applyProtection="1">
      <alignment horizontal="center" vertical="center"/>
    </xf>
    <xf numFmtId="0" fontId="7" fillId="9" borderId="16" xfId="0" applyFont="1" applyFill="1" applyBorder="1" applyAlignment="1" applyProtection="1">
      <alignment horizontal="center" vertical="center"/>
      <protection locked="0"/>
    </xf>
    <xf numFmtId="0" fontId="7" fillId="4" borderId="76" xfId="0" applyFont="1" applyFill="1" applyBorder="1" applyAlignment="1">
      <alignment horizontal="center" vertical="center"/>
    </xf>
    <xf numFmtId="49" fontId="7" fillId="4" borderId="64" xfId="0" applyNumberFormat="1" applyFont="1" applyFill="1" applyBorder="1" applyAlignment="1" applyProtection="1">
      <alignment horizontal="center" vertical="center"/>
      <protection locked="0"/>
    </xf>
    <xf numFmtId="49" fontId="7" fillId="4" borderId="18" xfId="0" applyNumberFormat="1" applyFont="1" applyFill="1" applyBorder="1" applyAlignment="1" applyProtection="1">
      <alignment horizontal="center" vertical="center"/>
      <protection locked="0"/>
    </xf>
    <xf numFmtId="0" fontId="18" fillId="0" borderId="7" xfId="0" applyFont="1" applyBorder="1" applyAlignment="1">
      <alignment horizontal="center" vertical="center"/>
    </xf>
    <xf numFmtId="0" fontId="7" fillId="10" borderId="16" xfId="0" applyNumberFormat="1" applyFont="1" applyFill="1" applyBorder="1" applyAlignment="1">
      <alignment horizontal="center" vertical="center"/>
    </xf>
    <xf numFmtId="0" fontId="7" fillId="10" borderId="20" xfId="0" applyFont="1" applyFill="1" applyBorder="1" applyAlignment="1">
      <alignment horizontal="center" vertical="center"/>
    </xf>
    <xf numFmtId="0" fontId="7" fillId="4" borderId="16" xfId="0" applyNumberFormat="1" applyFont="1" applyFill="1" applyBorder="1" applyAlignment="1" applyProtection="1">
      <alignment horizontal="center" vertical="center"/>
    </xf>
    <xf numFmtId="0" fontId="7" fillId="4" borderId="20" xfId="0" applyFont="1" applyFill="1" applyBorder="1" applyAlignment="1" applyProtection="1">
      <alignment horizontal="center" vertical="center"/>
    </xf>
    <xf numFmtId="0" fontId="7" fillId="0" borderId="16" xfId="0" applyNumberFormat="1" applyFont="1" applyBorder="1" applyAlignment="1" applyProtection="1">
      <alignment horizontal="center" vertical="center"/>
    </xf>
    <xf numFmtId="0" fontId="7" fillId="0" borderId="16" xfId="0" applyFont="1" applyBorder="1" applyAlignment="1" applyProtection="1">
      <alignment horizontal="center" vertical="center"/>
    </xf>
    <xf numFmtId="0" fontId="7" fillId="0" borderId="20" xfId="0" applyFont="1" applyBorder="1" applyAlignment="1" applyProtection="1">
      <alignment horizontal="center" vertical="center"/>
    </xf>
    <xf numFmtId="0" fontId="7" fillId="4" borderId="77" xfId="0" applyFont="1" applyFill="1" applyBorder="1" applyAlignment="1" applyProtection="1">
      <alignment horizontal="center" vertical="center"/>
    </xf>
    <xf numFmtId="0" fontId="7" fillId="9" borderId="77" xfId="0" applyFont="1" applyFill="1" applyBorder="1" applyAlignment="1" applyProtection="1">
      <alignment horizontal="center" vertical="center"/>
    </xf>
    <xf numFmtId="0" fontId="7" fillId="9" borderId="59" xfId="0" applyNumberFormat="1" applyFont="1" applyFill="1" applyBorder="1" applyAlignment="1" applyProtection="1">
      <alignment horizontal="center" vertical="center"/>
    </xf>
    <xf numFmtId="0" fontId="7" fillId="9" borderId="60" xfId="0" applyNumberFormat="1" applyFont="1" applyFill="1" applyBorder="1" applyAlignment="1" applyProtection="1">
      <alignment horizontal="center" vertical="center"/>
    </xf>
    <xf numFmtId="0" fontId="7" fillId="4" borderId="78" xfId="0" applyFont="1" applyFill="1" applyBorder="1" applyAlignment="1">
      <alignment horizontal="center" vertical="center"/>
    </xf>
    <xf numFmtId="0" fontId="7" fillId="4" borderId="18" xfId="0" applyNumberFormat="1" applyFont="1" applyFill="1" applyBorder="1" applyAlignment="1" applyProtection="1">
      <alignment horizontal="center" vertical="center"/>
      <protection locked="0"/>
    </xf>
    <xf numFmtId="0" fontId="7" fillId="4" borderId="79" xfId="0" applyFont="1" applyFill="1" applyBorder="1" applyAlignment="1" applyProtection="1">
      <alignment horizontal="center" vertical="center"/>
      <protection locked="0"/>
    </xf>
    <xf numFmtId="0" fontId="6" fillId="3" borderId="80" xfId="0" applyFont="1" applyFill="1" applyBorder="1" applyAlignment="1">
      <alignment horizontal="center" vertical="center"/>
    </xf>
    <xf numFmtId="0" fontId="6" fillId="3" borderId="50" xfId="0" applyFont="1" applyFill="1" applyBorder="1" applyAlignment="1">
      <alignment horizontal="center" vertical="center"/>
    </xf>
    <xf numFmtId="0" fontId="7" fillId="0" borderId="81" xfId="0" applyFont="1" applyBorder="1" applyAlignment="1" applyProtection="1">
      <alignment horizontal="left" vertical="center"/>
      <protection locked="0"/>
    </xf>
    <xf numFmtId="0" fontId="7" fillId="4" borderId="21" xfId="0" applyFont="1" applyFill="1" applyBorder="1" applyAlignment="1">
      <alignment horizontal="center" vertical="center"/>
    </xf>
    <xf numFmtId="0" fontId="7" fillId="4" borderId="82" xfId="0" applyFont="1" applyFill="1" applyBorder="1" applyAlignment="1">
      <alignment horizontal="center" vertical="center"/>
    </xf>
    <xf numFmtId="0" fontId="7" fillId="4" borderId="22" xfId="0" applyFont="1" applyFill="1" applyBorder="1" applyAlignment="1" applyProtection="1">
      <alignment horizontal="left" vertical="center"/>
      <protection locked="0"/>
    </xf>
    <xf numFmtId="0" fontId="7" fillId="4" borderId="83" xfId="0" applyFont="1" applyFill="1" applyBorder="1" applyAlignment="1" applyProtection="1">
      <alignment horizontal="left" vertical="center"/>
      <protection locked="0"/>
    </xf>
    <xf numFmtId="0" fontId="7" fillId="0" borderId="21" xfId="0" applyFont="1" applyBorder="1" applyAlignment="1">
      <alignment horizontal="center" vertical="center"/>
    </xf>
    <xf numFmtId="0" fontId="7" fillId="0" borderId="82" xfId="0" applyFont="1" applyBorder="1" applyAlignment="1">
      <alignment horizontal="center" vertical="center"/>
    </xf>
    <xf numFmtId="0" fontId="7" fillId="0" borderId="22" xfId="0" applyFont="1" applyBorder="1" applyAlignment="1" applyProtection="1">
      <alignment horizontal="left" vertical="center"/>
      <protection locked="0"/>
    </xf>
    <xf numFmtId="0" fontId="7" fillId="9" borderId="10" xfId="0" applyFont="1" applyFill="1" applyBorder="1" applyAlignment="1" applyProtection="1">
      <alignment horizontal="left" vertical="center"/>
      <protection locked="0"/>
    </xf>
    <xf numFmtId="0" fontId="7" fillId="4" borderId="4" xfId="0" applyFont="1" applyFill="1" applyBorder="1" applyAlignment="1" applyProtection="1">
      <alignment horizontal="left" vertical="center"/>
      <protection locked="0"/>
    </xf>
    <xf numFmtId="49" fontId="7" fillId="0" borderId="10" xfId="0" applyNumberFormat="1" applyFont="1" applyBorder="1" applyAlignment="1" applyProtection="1">
      <alignment horizontal="left" vertical="top" wrapText="1"/>
      <protection locked="0"/>
    </xf>
    <xf numFmtId="0" fontId="7" fillId="4" borderId="84" xfId="0" applyFont="1" applyFill="1" applyBorder="1" applyAlignment="1">
      <alignment horizontal="center" vertical="center"/>
    </xf>
    <xf numFmtId="0" fontId="7" fillId="4" borderId="85" xfId="0" applyFont="1" applyFill="1" applyBorder="1" applyAlignment="1">
      <alignment horizontal="center" vertical="center"/>
    </xf>
    <xf numFmtId="0" fontId="7" fillId="4" borderId="86" xfId="0" applyFont="1" applyFill="1" applyBorder="1" applyAlignment="1" applyProtection="1">
      <alignment horizontal="left" vertical="center"/>
      <protection locked="0"/>
    </xf>
    <xf numFmtId="0" fontId="7" fillId="4" borderId="6" xfId="0" applyFont="1" applyFill="1" applyBorder="1" applyAlignment="1" applyProtection="1">
      <alignment horizontal="center" vertical="center"/>
      <protection locked="0"/>
    </xf>
    <xf numFmtId="0" fontId="7" fillId="4" borderId="7" xfId="0" applyFont="1" applyFill="1" applyBorder="1" applyAlignment="1" applyProtection="1">
      <alignment horizontal="center" vertical="center"/>
      <protection locked="0"/>
    </xf>
    <xf numFmtId="0" fontId="7" fillId="4" borderId="8" xfId="0" applyFont="1" applyFill="1" applyBorder="1" applyAlignment="1" applyProtection="1">
      <alignment horizontal="center" vertical="center"/>
      <protection locked="0"/>
    </xf>
    <xf numFmtId="0" fontId="7" fillId="4" borderId="9" xfId="0" applyFont="1" applyFill="1" applyBorder="1" applyAlignment="1" applyProtection="1">
      <alignment horizontal="center" vertical="center"/>
      <protection locked="0"/>
    </xf>
    <xf numFmtId="0" fontId="7" fillId="4" borderId="0" xfId="0" applyFont="1" applyFill="1" applyBorder="1" applyAlignment="1" applyProtection="1">
      <alignment horizontal="center" vertical="center"/>
      <protection locked="0"/>
    </xf>
    <xf numFmtId="0" fontId="7" fillId="4" borderId="10" xfId="0" applyFont="1" applyFill="1" applyBorder="1" applyAlignment="1" applyProtection="1">
      <alignment horizontal="center" vertical="center"/>
      <protection locked="0"/>
    </xf>
    <xf numFmtId="178" fontId="7" fillId="4" borderId="20" xfId="0" applyNumberFormat="1" applyFont="1" applyFill="1" applyBorder="1" applyAlignment="1" applyProtection="1">
      <alignment horizontal="center" vertical="center"/>
      <protection locked="0"/>
    </xf>
    <xf numFmtId="0" fontId="7" fillId="4" borderId="79" xfId="0" applyNumberFormat="1" applyFont="1" applyFill="1" applyBorder="1" applyAlignment="1" applyProtection="1">
      <alignment horizontal="center" vertical="center"/>
      <protection locked="0"/>
    </xf>
    <xf numFmtId="0" fontId="7" fillId="4" borderId="11" xfId="0" applyFont="1" applyFill="1" applyBorder="1" applyAlignment="1" applyProtection="1">
      <alignment horizontal="center" vertical="center"/>
      <protection locked="0"/>
    </xf>
    <xf numFmtId="0" fontId="7" fillId="4" borderId="12"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17" fillId="0" borderId="12" xfId="0" applyNumberFormat="1" applyFont="1" applyBorder="1" applyAlignment="1">
      <alignment vertical="center" wrapText="1"/>
    </xf>
    <xf numFmtId="0" fontId="7" fillId="4" borderId="14" xfId="0" applyFont="1" applyFill="1" applyBorder="1" applyAlignment="1">
      <alignment horizontal="center" vertical="center"/>
    </xf>
    <xf numFmtId="0" fontId="7" fillId="4" borderId="14" xfId="0" applyFont="1" applyFill="1" applyBorder="1" applyAlignment="1" applyProtection="1">
      <alignment horizontal="center" vertical="center"/>
      <protection locked="0"/>
    </xf>
    <xf numFmtId="0" fontId="7" fillId="4" borderId="19" xfId="0" applyFont="1" applyFill="1" applyBorder="1" applyAlignment="1" applyProtection="1">
      <alignment horizontal="center" vertical="center"/>
      <protection locked="0"/>
    </xf>
    <xf numFmtId="0" fontId="7" fillId="4" borderId="53" xfId="0" applyFont="1" applyFill="1" applyBorder="1" applyAlignment="1" applyProtection="1">
      <alignment horizontal="center" vertical="center"/>
      <protection locked="0"/>
    </xf>
    <xf numFmtId="0" fontId="7" fillId="4" borderId="87" xfId="0" applyFont="1" applyFill="1" applyBorder="1" applyAlignment="1" applyProtection="1">
      <alignment horizontal="center" vertical="center"/>
      <protection locked="0"/>
    </xf>
    <xf numFmtId="0" fontId="6" fillId="3" borderId="88" xfId="0" applyFont="1" applyFill="1" applyBorder="1" applyAlignment="1">
      <alignment horizontal="center" vertical="center"/>
    </xf>
    <xf numFmtId="0" fontId="7" fillId="6" borderId="20" xfId="0" applyFont="1" applyFill="1" applyBorder="1" applyAlignment="1">
      <alignment horizontal="center" vertical="center"/>
    </xf>
    <xf numFmtId="0" fontId="7" fillId="0" borderId="20" xfId="0" applyFont="1" applyBorder="1" applyAlignment="1">
      <alignment horizontal="center" vertical="center"/>
    </xf>
    <xf numFmtId="0" fontId="7" fillId="4" borderId="20" xfId="0" applyFont="1" applyFill="1" applyBorder="1" applyAlignment="1">
      <alignment horizontal="center" vertical="center"/>
    </xf>
    <xf numFmtId="0" fontId="13" fillId="0" borderId="0" xfId="0" applyNumberFormat="1" applyFont="1" applyBorder="1" applyAlignment="1">
      <alignment horizontal="left"/>
    </xf>
    <xf numFmtId="0" fontId="7" fillId="4" borderId="79" xfId="0" applyFont="1" applyFill="1" applyBorder="1" applyAlignment="1">
      <alignment horizontal="center" vertical="center"/>
    </xf>
    <xf numFmtId="0" fontId="6" fillId="3" borderId="89" xfId="0" applyFont="1" applyFill="1" applyBorder="1" applyAlignment="1">
      <alignment horizontal="center" vertical="center"/>
    </xf>
    <xf numFmtId="0" fontId="7" fillId="4" borderId="29" xfId="0" applyFont="1" applyFill="1" applyBorder="1" applyAlignment="1" applyProtection="1">
      <alignment horizontal="left" vertical="center"/>
      <protection locked="0"/>
    </xf>
    <xf numFmtId="0" fontId="7" fillId="0" borderId="29" xfId="0" applyFont="1" applyBorder="1" applyAlignment="1" applyProtection="1">
      <alignment horizontal="left" vertical="center"/>
      <protection locked="0"/>
    </xf>
    <xf numFmtId="0" fontId="7" fillId="4" borderId="90" xfId="0" applyFont="1" applyFill="1" applyBorder="1" applyAlignment="1" applyProtection="1">
      <alignment horizontal="left" vertical="center"/>
      <protection locked="0"/>
    </xf>
    <xf numFmtId="49" fontId="7" fillId="4" borderId="9" xfId="0" applyNumberFormat="1" applyFont="1" applyFill="1" applyBorder="1" applyAlignment="1" applyProtection="1">
      <alignment horizontal="left" vertical="top" wrapText="1"/>
      <protection locked="0"/>
    </xf>
    <xf numFmtId="49" fontId="7" fillId="4" borderId="0" xfId="0" applyNumberFormat="1" applyFont="1" applyFill="1" applyBorder="1" applyAlignment="1" applyProtection="1">
      <alignment horizontal="left" vertical="top" wrapText="1"/>
      <protection locked="0"/>
    </xf>
    <xf numFmtId="49" fontId="7" fillId="0" borderId="11" xfId="0" applyNumberFormat="1" applyFont="1" applyBorder="1" applyAlignment="1" applyProtection="1">
      <alignment horizontal="left" vertical="top" wrapText="1"/>
      <protection locked="0"/>
    </xf>
    <xf numFmtId="49" fontId="7" fillId="0" borderId="12" xfId="0" applyNumberFormat="1" applyFont="1" applyBorder="1" applyAlignment="1" applyProtection="1">
      <alignment horizontal="left" vertical="top" wrapText="1"/>
      <protection locked="0"/>
    </xf>
    <xf numFmtId="0" fontId="19" fillId="0" borderId="0" xfId="0" applyNumberFormat="1" applyFont="1" applyAlignment="1">
      <alignment horizontal="left" vertical="center"/>
    </xf>
    <xf numFmtId="49" fontId="7" fillId="4" borderId="9" xfId="0" applyNumberFormat="1" applyFont="1" applyFill="1" applyBorder="1" applyAlignment="1" applyProtection="1">
      <alignment horizontal="left" vertical="top"/>
      <protection locked="0"/>
    </xf>
    <xf numFmtId="49" fontId="7" fillId="4" borderId="0" xfId="0" applyNumberFormat="1" applyFont="1" applyFill="1" applyBorder="1" applyAlignment="1" applyProtection="1">
      <alignment horizontal="left" vertical="top"/>
      <protection locked="0"/>
    </xf>
    <xf numFmtId="49" fontId="7" fillId="4" borderId="11" xfId="0" applyNumberFormat="1" applyFont="1" applyFill="1" applyBorder="1" applyAlignment="1" applyProtection="1">
      <alignment horizontal="left" vertical="top"/>
      <protection locked="0"/>
    </xf>
    <xf numFmtId="49" fontId="7" fillId="4" borderId="12" xfId="0" applyNumberFormat="1" applyFont="1" applyFill="1" applyBorder="1" applyAlignment="1" applyProtection="1">
      <alignment horizontal="left" vertical="top"/>
      <protection locked="0"/>
    </xf>
    <xf numFmtId="0" fontId="16" fillId="0" borderId="15" xfId="0" applyFont="1" applyBorder="1" applyAlignment="1">
      <alignment horizontal="center" vertical="center" wrapText="1"/>
    </xf>
    <xf numFmtId="0" fontId="16" fillId="0" borderId="16" xfId="0" applyFont="1" applyBorder="1" applyAlignment="1">
      <alignment horizontal="center" vertical="center"/>
    </xf>
    <xf numFmtId="0" fontId="16" fillId="0" borderId="15" xfId="0" applyFont="1" applyBorder="1" applyAlignment="1">
      <alignment horizontal="center" vertical="center"/>
    </xf>
    <xf numFmtId="0" fontId="16" fillId="0" borderId="17" xfId="0" applyFont="1" applyBorder="1" applyAlignment="1">
      <alignment horizontal="center" vertical="center"/>
    </xf>
    <xf numFmtId="49" fontId="7" fillId="4" borderId="10" xfId="0" applyNumberFormat="1" applyFont="1" applyFill="1" applyBorder="1" applyAlignment="1" applyProtection="1">
      <alignment horizontal="left" vertical="top" wrapText="1"/>
      <protection locked="0"/>
    </xf>
    <xf numFmtId="0" fontId="7" fillId="0" borderId="9" xfId="0" applyFont="1" applyBorder="1" applyAlignment="1" applyProtection="1">
      <alignment horizontal="left" vertical="top" wrapText="1"/>
      <protection locked="0"/>
    </xf>
    <xf numFmtId="0" fontId="7" fillId="0" borderId="0" xfId="0" applyFont="1" applyBorder="1" applyAlignment="1" applyProtection="1">
      <alignment horizontal="left" vertical="top" wrapText="1"/>
      <protection locked="0"/>
    </xf>
    <xf numFmtId="49" fontId="7" fillId="0" borderId="4" xfId="0" applyNumberFormat="1" applyFont="1" applyBorder="1" applyAlignment="1" applyProtection="1">
      <alignment horizontal="left" vertical="top" wrapText="1"/>
      <protection locked="0"/>
    </xf>
    <xf numFmtId="49" fontId="7" fillId="4" borderId="10" xfId="0" applyNumberFormat="1" applyFont="1" applyFill="1" applyBorder="1" applyAlignment="1" applyProtection="1">
      <alignment horizontal="left" vertical="top"/>
      <protection locked="0"/>
    </xf>
    <xf numFmtId="0" fontId="14" fillId="0" borderId="7" xfId="0" applyNumberFormat="1" applyFont="1" applyBorder="1" applyAlignment="1">
      <alignment horizontal="left" vertical="top"/>
    </xf>
    <xf numFmtId="0" fontId="6" fillId="3" borderId="6" xfId="0" applyNumberFormat="1" applyFont="1" applyFill="1" applyBorder="1" applyAlignment="1">
      <alignment horizontal="center" vertical="center"/>
    </xf>
    <xf numFmtId="0" fontId="6" fillId="3" borderId="7" xfId="0" applyNumberFormat="1" applyFont="1" applyFill="1" applyBorder="1" applyAlignment="1">
      <alignment horizontal="center" vertical="center"/>
    </xf>
    <xf numFmtId="0" fontId="6" fillId="3" borderId="8" xfId="0" applyNumberFormat="1" applyFont="1" applyFill="1" applyBorder="1" applyAlignment="1">
      <alignment horizontal="center" vertical="center"/>
    </xf>
    <xf numFmtId="0" fontId="7" fillId="0" borderId="0" xfId="0" applyNumberFormat="1" applyFont="1" applyAlignment="1">
      <alignment horizontal="center" vertical="center"/>
    </xf>
    <xf numFmtId="0" fontId="12" fillId="7" borderId="9" xfId="0" applyFont="1" applyFill="1" applyBorder="1" applyAlignment="1" applyProtection="1">
      <alignment horizontal="left" vertical="top" wrapText="1"/>
      <protection locked="0"/>
    </xf>
    <xf numFmtId="0" fontId="12" fillId="7" borderId="0" xfId="0" applyFont="1" applyFill="1" applyBorder="1" applyAlignment="1" applyProtection="1">
      <alignment horizontal="left" vertical="top"/>
      <protection locked="0"/>
    </xf>
    <xf numFmtId="0" fontId="12" fillId="7" borderId="10" xfId="0" applyFont="1" applyFill="1" applyBorder="1" applyAlignment="1" applyProtection="1">
      <alignment horizontal="left" vertical="top"/>
      <protection locked="0"/>
    </xf>
    <xf numFmtId="0" fontId="7" fillId="0" borderId="9" xfId="0" applyFont="1" applyBorder="1" applyAlignment="1" applyProtection="1">
      <alignment horizontal="left" vertical="center"/>
      <protection locked="0"/>
    </xf>
    <xf numFmtId="49" fontId="7" fillId="4" borderId="4" xfId="0" applyNumberFormat="1" applyFont="1" applyFill="1" applyBorder="1" applyAlignment="1" applyProtection="1">
      <alignment horizontal="left" vertical="top"/>
      <protection locked="0"/>
    </xf>
    <xf numFmtId="0" fontId="12" fillId="7" borderId="9" xfId="0" applyFont="1" applyFill="1" applyBorder="1" applyAlignment="1" applyProtection="1">
      <alignment horizontal="left" vertical="top"/>
      <protection locked="0"/>
    </xf>
    <xf numFmtId="0" fontId="7" fillId="4" borderId="9" xfId="0" applyFont="1" applyFill="1" applyBorder="1" applyAlignment="1" applyProtection="1">
      <alignment horizontal="left" vertical="center"/>
      <protection locked="0"/>
    </xf>
    <xf numFmtId="0" fontId="7" fillId="9" borderId="9" xfId="0" applyFont="1" applyFill="1" applyBorder="1" applyAlignment="1" applyProtection="1">
      <alignment horizontal="left" vertical="top"/>
      <protection locked="0"/>
    </xf>
    <xf numFmtId="0" fontId="7" fillId="9" borderId="0" xfId="0" applyFont="1" applyFill="1" applyBorder="1" applyAlignment="1" applyProtection="1">
      <alignment horizontal="left" vertical="top"/>
      <protection locked="0"/>
    </xf>
    <xf numFmtId="0" fontId="7" fillId="9" borderId="10" xfId="0" applyFont="1" applyFill="1" applyBorder="1" applyAlignment="1" applyProtection="1">
      <alignment horizontal="left" vertical="top"/>
      <protection locked="0"/>
    </xf>
    <xf numFmtId="0" fontId="7" fillId="4" borderId="9" xfId="0" applyFont="1" applyFill="1" applyBorder="1" applyAlignment="1" applyProtection="1">
      <alignment horizontal="left" vertical="top"/>
      <protection locked="0"/>
    </xf>
    <xf numFmtId="0" fontId="7" fillId="4" borderId="0" xfId="0" applyFont="1" applyFill="1" applyBorder="1" applyAlignment="1" applyProtection="1">
      <alignment horizontal="left" vertical="top"/>
      <protection locked="0"/>
    </xf>
    <xf numFmtId="0" fontId="7" fillId="4" borderId="10" xfId="0" applyFont="1" applyFill="1" applyBorder="1" applyAlignment="1" applyProtection="1">
      <alignment horizontal="left" vertical="top"/>
      <protection locked="0"/>
    </xf>
    <xf numFmtId="58" fontId="7" fillId="0" borderId="20" xfId="0" applyNumberFormat="1" applyFont="1" applyBorder="1" applyAlignment="1">
      <alignment horizontal="center" vertical="center"/>
    </xf>
    <xf numFmtId="0" fontId="7" fillId="0" borderId="20" xfId="0" applyFont="1" applyBorder="1" applyAlignment="1">
      <alignment horizontal="center" vertical="center" wrapText="1"/>
    </xf>
    <xf numFmtId="0" fontId="7" fillId="0" borderId="79" xfId="0" applyFont="1" applyBorder="1" applyAlignment="1">
      <alignment horizontal="center" vertical="center"/>
    </xf>
    <xf numFmtId="0" fontId="7" fillId="4" borderId="11" xfId="0" applyFont="1" applyFill="1" applyBorder="1" applyAlignment="1" applyProtection="1">
      <alignment horizontal="left" vertical="top"/>
      <protection locked="0"/>
    </xf>
    <xf numFmtId="0" fontId="7" fillId="4" borderId="12" xfId="0" applyFont="1" applyFill="1" applyBorder="1" applyAlignment="1" applyProtection="1">
      <alignment horizontal="left" vertical="top"/>
      <protection locked="0"/>
    </xf>
    <xf numFmtId="0" fontId="7" fillId="4" borderId="4" xfId="0" applyFont="1" applyFill="1" applyBorder="1" applyAlignment="1" applyProtection="1">
      <alignment horizontal="left" vertical="top"/>
      <protection locked="0"/>
    </xf>
    <xf numFmtId="0" fontId="7" fillId="0" borderId="10" xfId="0" applyFont="1" applyBorder="1" applyAlignment="1" applyProtection="1">
      <alignment horizontal="left" vertical="top" wrapText="1"/>
      <protection locked="0"/>
    </xf>
    <xf numFmtId="0" fontId="7" fillId="0" borderId="12" xfId="0" applyFont="1" applyBorder="1" applyAlignment="1" applyProtection="1">
      <alignment horizontal="left" vertical="top" wrapText="1"/>
      <protection locked="0"/>
    </xf>
    <xf numFmtId="0" fontId="7" fillId="0" borderId="4" xfId="0" applyFont="1" applyBorder="1" applyAlignment="1" applyProtection="1">
      <alignment horizontal="left" vertical="top" wrapText="1"/>
      <protection locked="0"/>
    </xf>
    <xf numFmtId="0" fontId="7" fillId="0" borderId="0" xfId="0" applyFont="1" applyBorder="1" applyAlignment="1" applyProtection="1">
      <alignment horizontal="left" vertical="center"/>
      <protection locked="0"/>
    </xf>
    <xf numFmtId="0" fontId="7" fillId="0" borderId="10" xfId="0" applyFont="1" applyBorder="1" applyAlignment="1" applyProtection="1">
      <alignment horizontal="left" vertical="center"/>
      <protection locked="0"/>
    </xf>
    <xf numFmtId="0" fontId="7" fillId="4" borderId="0" xfId="0" applyFont="1" applyFill="1" applyBorder="1" applyAlignment="1" applyProtection="1">
      <alignment horizontal="left" vertical="center"/>
      <protection locked="0"/>
    </xf>
    <xf numFmtId="0" fontId="7" fillId="4" borderId="10" xfId="0" applyFont="1" applyFill="1" applyBorder="1" applyAlignment="1" applyProtection="1">
      <alignment horizontal="left" vertical="center"/>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sz val="11"/>
        <color rgb="FFFFFFFF"/>
      </font>
    </dxf>
  </dxfs>
  <tableStyles count="0" defaultTableStyle="TableStyleMedium2"/>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1" name="表1" displayName="表1" ref="A1:H104" totalsRowShown="0">
  <tableColumns count="8">
    <tableColumn id="1" name="名称"/>
    <tableColumn id="2" name="利用技能"/>
    <tableColumn id="3" name="伤害"/>
    <tableColumn id="4" name="射程"/>
    <tableColumn id="5" name="穿刺"/>
    <tableColumn id="6" name="次数"/>
    <tableColumn id="7" name="装弹量"/>
    <tableColumn id="8" name="故障值"/>
  </tableColumns>
  <tableStyleInfo name="TableStyleLight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IV90"/>
  <sheetViews>
    <sheetView showGridLines="0" showRowColHeaders="0" tabSelected="1" zoomScale="85" zoomScaleNormal="85" workbookViewId="0">
      <selection activeCell="M60" sqref="M60:U60"/>
    </sheetView>
  </sheetViews>
  <sheetFormatPr defaultColWidth="6" defaultRowHeight="16.5"/>
  <cols>
    <col min="1" max="1" width="3.38333333333333" style="84" customWidth="1"/>
    <col min="2" max="256" width="6.63333333333333" style="84" customWidth="1"/>
    <col min="257" max="16384" width="9"/>
  </cols>
  <sheetData>
    <row r="1" ht="17.25" spans="8:17">
      <c r="H1" s="137"/>
      <c r="I1" s="255"/>
      <c r="J1" s="255"/>
      <c r="K1" s="255"/>
      <c r="L1" s="255"/>
      <c r="M1" s="255"/>
      <c r="N1" s="255"/>
      <c r="O1" s="255"/>
      <c r="P1" s="255"/>
      <c r="Q1" s="137"/>
    </row>
    <row r="2" spans="2:21">
      <c r="B2" s="138" t="s">
        <v>0</v>
      </c>
      <c r="C2" s="139"/>
      <c r="D2" s="139"/>
      <c r="E2" s="139"/>
      <c r="F2" s="139"/>
      <c r="G2" s="140"/>
      <c r="H2" s="45"/>
      <c r="I2" s="60" t="s">
        <v>1</v>
      </c>
      <c r="J2" s="61"/>
      <c r="K2" s="61"/>
      <c r="L2" s="61"/>
      <c r="M2" s="61"/>
      <c r="N2" s="61"/>
      <c r="O2" s="61"/>
      <c r="P2" s="61"/>
      <c r="Q2" s="86"/>
      <c r="R2" s="45"/>
      <c r="S2" s="330" t="s">
        <v>2</v>
      </c>
      <c r="T2" s="331"/>
      <c r="U2" s="332"/>
    </row>
    <row r="3" spans="2:21">
      <c r="B3" s="141" t="s">
        <v>3</v>
      </c>
      <c r="C3" s="142" t="s">
        <v>4</v>
      </c>
      <c r="D3" s="142"/>
      <c r="E3" s="142"/>
      <c r="F3" s="142"/>
      <c r="G3" s="143"/>
      <c r="H3" s="45"/>
      <c r="I3" s="62" t="s">
        <v>5</v>
      </c>
      <c r="J3" s="256">
        <v>60</v>
      </c>
      <c r="K3" s="63">
        <f>INT(J3/2)</f>
        <v>30</v>
      </c>
      <c r="L3" s="64" t="s">
        <v>6</v>
      </c>
      <c r="M3" s="257">
        <v>90</v>
      </c>
      <c r="N3" s="66">
        <f>INT(M3/2)</f>
        <v>45</v>
      </c>
      <c r="O3" s="67" t="s">
        <v>7</v>
      </c>
      <c r="P3" s="258">
        <v>80</v>
      </c>
      <c r="Q3" s="87">
        <f>INT(P3/2)</f>
        <v>40</v>
      </c>
      <c r="R3" s="45"/>
      <c r="S3" s="333"/>
      <c r="T3" s="334"/>
      <c r="U3" s="335"/>
    </row>
    <row r="4" spans="2:21">
      <c r="B4" s="144" t="s">
        <v>8</v>
      </c>
      <c r="C4" s="145" t="s">
        <v>9</v>
      </c>
      <c r="D4" s="146"/>
      <c r="E4" s="147" t="s">
        <v>10</v>
      </c>
      <c r="F4" s="145" t="s">
        <v>11</v>
      </c>
      <c r="G4" s="148"/>
      <c r="H4" s="45"/>
      <c r="I4" s="68"/>
      <c r="J4" s="259"/>
      <c r="K4" s="69">
        <f>INT(J3/5)</f>
        <v>12</v>
      </c>
      <c r="L4" s="65"/>
      <c r="M4" s="257"/>
      <c r="N4" s="66">
        <f>INT(M3/5)</f>
        <v>18</v>
      </c>
      <c r="O4" s="69"/>
      <c r="P4" s="258"/>
      <c r="Q4" s="87">
        <f>INT(P3/5)</f>
        <v>16</v>
      </c>
      <c r="R4" s="45"/>
      <c r="S4" s="333"/>
      <c r="T4" s="334"/>
      <c r="U4" s="335"/>
    </row>
    <row r="5" spans="2:21">
      <c r="B5" s="141" t="s">
        <v>12</v>
      </c>
      <c r="C5" s="149" t="s">
        <v>13</v>
      </c>
      <c r="D5" s="150"/>
      <c r="E5" s="151" t="s">
        <v>14</v>
      </c>
      <c r="F5" s="152"/>
      <c r="G5" s="153">
        <v>1</v>
      </c>
      <c r="H5" s="45"/>
      <c r="I5" s="70" t="s">
        <v>15</v>
      </c>
      <c r="J5" s="260">
        <v>60</v>
      </c>
      <c r="K5" s="66">
        <f t="shared" ref="K5" si="0">INT(J5/2)</f>
        <v>30</v>
      </c>
      <c r="L5" s="67" t="s">
        <v>16</v>
      </c>
      <c r="M5" s="258">
        <v>60</v>
      </c>
      <c r="N5" s="63">
        <f t="shared" ref="N5" si="1">INT(M5/2)</f>
        <v>30</v>
      </c>
      <c r="O5" s="64" t="s">
        <v>17</v>
      </c>
      <c r="P5" s="257">
        <v>68</v>
      </c>
      <c r="Q5" s="98">
        <f>INT(P5/2)</f>
        <v>34</v>
      </c>
      <c r="R5" s="45"/>
      <c r="S5" s="333"/>
      <c r="T5" s="334"/>
      <c r="U5" s="335"/>
    </row>
    <row r="6" spans="2:21">
      <c r="B6" s="144" t="s">
        <v>18</v>
      </c>
      <c r="C6" s="154">
        <v>29</v>
      </c>
      <c r="D6" s="155"/>
      <c r="E6" s="147" t="s">
        <v>19</v>
      </c>
      <c r="F6" s="156" t="s">
        <v>20</v>
      </c>
      <c r="G6" s="157"/>
      <c r="H6" s="45"/>
      <c r="I6" s="71"/>
      <c r="J6" s="261"/>
      <c r="K6" s="65">
        <f t="shared" ref="K6" si="2">INT(J5/5)</f>
        <v>12</v>
      </c>
      <c r="L6" s="69"/>
      <c r="M6" s="258"/>
      <c r="N6" s="63">
        <f t="shared" ref="N6" si="3">INT(M5/5)</f>
        <v>12</v>
      </c>
      <c r="O6" s="65"/>
      <c r="P6" s="257"/>
      <c r="Q6" s="98">
        <f>INT(P5/5)</f>
        <v>13</v>
      </c>
      <c r="R6" s="45"/>
      <c r="S6" s="333"/>
      <c r="T6" s="334"/>
      <c r="U6" s="335"/>
    </row>
    <row r="7" customHeight="1" spans="2:21">
      <c r="B7" s="141" t="s">
        <v>21</v>
      </c>
      <c r="C7" s="142" t="s">
        <v>22</v>
      </c>
      <c r="D7" s="142"/>
      <c r="E7" s="142"/>
      <c r="F7" s="142"/>
      <c r="G7" s="143"/>
      <c r="H7" s="45"/>
      <c r="I7" s="62" t="s">
        <v>23</v>
      </c>
      <c r="J7" s="256">
        <v>60</v>
      </c>
      <c r="K7" s="63">
        <f t="shared" ref="K7" si="4">INT(J7/2)</f>
        <v>30</v>
      </c>
      <c r="L7" s="64" t="s">
        <v>24</v>
      </c>
      <c r="M7" s="257">
        <v>80</v>
      </c>
      <c r="N7" s="66">
        <f t="shared" ref="N7" si="5">INT(M7/2)</f>
        <v>40</v>
      </c>
      <c r="O7" s="262" t="s">
        <v>25</v>
      </c>
      <c r="P7" s="263">
        <f>(IF(IF((J3-J7)&gt;0,1,0)=IF((M3-J7)&gt;0,1,0),IF(IF((J3-J7)&gt;0,1,0)=1,9,7),8))-LOOKUP(C6,{0,40,50,60,70,80,90},{0,1,2,3,4,5,6})+Q7+Q8</f>
        <v>8</v>
      </c>
      <c r="Q7" s="336">
        <v>1</v>
      </c>
      <c r="R7" s="45"/>
      <c r="S7" s="333"/>
      <c r="T7" s="334"/>
      <c r="U7" s="335"/>
    </row>
    <row r="8" ht="17.25" spans="2:21">
      <c r="B8" s="158" t="s">
        <v>26</v>
      </c>
      <c r="C8" s="159" t="s">
        <v>22</v>
      </c>
      <c r="D8" s="159"/>
      <c r="E8" s="159"/>
      <c r="F8" s="159"/>
      <c r="G8" s="160"/>
      <c r="H8" s="45"/>
      <c r="I8" s="72"/>
      <c r="J8" s="264"/>
      <c r="K8" s="73">
        <f t="shared" ref="K8" si="6">INT(J7/5)</f>
        <v>12</v>
      </c>
      <c r="L8" s="74"/>
      <c r="M8" s="265"/>
      <c r="N8" s="75">
        <f t="shared" ref="N8" si="7">INT(M7/5)</f>
        <v>16</v>
      </c>
      <c r="O8" s="73"/>
      <c r="P8" s="266"/>
      <c r="Q8" s="337">
        <v>-1</v>
      </c>
      <c r="R8" s="45"/>
      <c r="S8" s="338"/>
      <c r="T8" s="339"/>
      <c r="U8" s="340"/>
    </row>
    <row r="9" ht="17.25" spans="2:21">
      <c r="B9" s="161"/>
      <c r="C9" s="161"/>
      <c r="D9" s="162"/>
      <c r="E9" s="163" t="str">
        <f>IF(G5=0,"请在上方职业编号一栏选择您的职业编号，如果您不知道什么是职业编号，请参见【职业列表】","  本职技能："&amp;LOOKUP(G5,职业列表!A2:A116,职业列表!G2:G116))</f>
        <v>  本职技能：不多于7个本职技能。在职业属性中输入第二职业属性的数值（留空则视为EDU）并自行设置起始信誉。使用自定义职业前，请先咨询你的守密人</v>
      </c>
      <c r="F9" s="164"/>
      <c r="G9" s="165"/>
      <c r="H9" s="166"/>
      <c r="I9" s="267"/>
      <c r="J9" s="267"/>
      <c r="K9" s="267"/>
      <c r="L9" s="267"/>
      <c r="M9" s="267"/>
      <c r="N9" s="267"/>
      <c r="O9" s="267"/>
      <c r="P9" s="267"/>
      <c r="Q9" s="267"/>
      <c r="R9" s="341"/>
      <c r="S9" s="267"/>
      <c r="T9" s="267"/>
      <c r="U9" s="267"/>
    </row>
    <row r="10" customHeight="1" spans="2:21">
      <c r="B10" s="167" t="s">
        <v>27</v>
      </c>
      <c r="C10" s="168"/>
      <c r="D10" s="169">
        <v>12</v>
      </c>
      <c r="E10" s="170" t="str">
        <f>"/"&amp;INT((J7+J5)/10)</f>
        <v>/12</v>
      </c>
      <c r="F10" s="171" t="s">
        <v>28</v>
      </c>
      <c r="G10" s="172"/>
      <c r="H10" s="173">
        <v>80</v>
      </c>
      <c r="I10" s="268" t="str">
        <f>"/"&amp;MIN(P3,99-I26)</f>
        <v>/80</v>
      </c>
      <c r="J10" s="269" t="s">
        <v>29</v>
      </c>
      <c r="K10" s="270"/>
      <c r="L10" s="271">
        <v>80</v>
      </c>
      <c r="M10" s="272"/>
      <c r="N10" s="171" t="s">
        <v>30</v>
      </c>
      <c r="O10" s="172"/>
      <c r="P10" s="173">
        <v>16</v>
      </c>
      <c r="Q10" s="268" t="str">
        <f>"/"&amp;INT(P3/5)</f>
        <v>/16</v>
      </c>
      <c r="R10" s="342" t="s">
        <v>31</v>
      </c>
      <c r="S10" s="342"/>
      <c r="T10" s="343" t="s">
        <v>32</v>
      </c>
      <c r="U10" s="344"/>
    </row>
    <row r="11" ht="17.25" spans="2:21">
      <c r="B11" s="174"/>
      <c r="C11" s="101"/>
      <c r="D11" s="175"/>
      <c r="E11" s="176"/>
      <c r="F11" s="177"/>
      <c r="G11" s="178"/>
      <c r="H11" s="179"/>
      <c r="I11" s="273"/>
      <c r="J11" s="274"/>
      <c r="K11" s="275"/>
      <c r="L11" s="276"/>
      <c r="M11" s="277"/>
      <c r="N11" s="177"/>
      <c r="O11" s="178"/>
      <c r="P11" s="179"/>
      <c r="Q11" s="273"/>
      <c r="R11" s="274"/>
      <c r="S11" s="274"/>
      <c r="T11" s="345" t="s">
        <v>33</v>
      </c>
      <c r="U11" s="346"/>
    </row>
    <row r="12" ht="17.25" customHeight="1" spans="2:21">
      <c r="B12" s="180" t="s">
        <v>34</v>
      </c>
      <c r="C12" s="180"/>
      <c r="D12" s="180"/>
      <c r="E12" s="180"/>
      <c r="F12" s="180"/>
      <c r="G12" s="180"/>
      <c r="H12" s="180"/>
      <c r="I12" s="180"/>
      <c r="J12" s="180"/>
      <c r="K12" s="180"/>
      <c r="L12" s="180"/>
      <c r="M12" s="180"/>
      <c r="N12" s="180"/>
      <c r="O12" s="180"/>
      <c r="P12" s="180"/>
      <c r="Q12" s="180"/>
      <c r="R12" s="180"/>
      <c r="S12" s="180"/>
      <c r="T12" s="180"/>
      <c r="U12" s="180"/>
    </row>
    <row r="13" spans="2:21">
      <c r="B13" s="181" t="s">
        <v>35</v>
      </c>
      <c r="C13" s="182"/>
      <c r="D13" s="182"/>
      <c r="E13" s="182"/>
      <c r="F13" s="182"/>
      <c r="G13" s="182"/>
      <c r="H13" s="182"/>
      <c r="I13" s="182"/>
      <c r="J13" s="182"/>
      <c r="K13" s="182"/>
      <c r="L13" s="182"/>
      <c r="M13" s="182"/>
      <c r="N13" s="182"/>
      <c r="O13" s="182"/>
      <c r="P13" s="182"/>
      <c r="Q13" s="182"/>
      <c r="R13" s="182"/>
      <c r="S13" s="182"/>
      <c r="T13" s="182"/>
      <c r="U13" s="347"/>
    </row>
    <row r="14" spans="2:21">
      <c r="B14" s="183" t="s">
        <v>36</v>
      </c>
      <c r="C14" s="184"/>
      <c r="D14" s="184"/>
      <c r="E14" s="184" t="s">
        <v>37</v>
      </c>
      <c r="F14" s="184" t="s">
        <v>38</v>
      </c>
      <c r="G14" s="184" t="s">
        <v>12</v>
      </c>
      <c r="H14" s="184" t="s">
        <v>39</v>
      </c>
      <c r="I14" s="184" t="s">
        <v>40</v>
      </c>
      <c r="J14" s="184"/>
      <c r="K14" s="278"/>
      <c r="L14" s="279" t="s">
        <v>36</v>
      </c>
      <c r="M14" s="184"/>
      <c r="N14" s="184"/>
      <c r="O14" s="184" t="s">
        <v>37</v>
      </c>
      <c r="P14" s="184" t="s">
        <v>38</v>
      </c>
      <c r="Q14" s="184" t="s">
        <v>12</v>
      </c>
      <c r="R14" s="184" t="s">
        <v>39</v>
      </c>
      <c r="S14" s="184" t="s">
        <v>40</v>
      </c>
      <c r="T14" s="184"/>
      <c r="U14" s="348"/>
    </row>
    <row r="15" spans="2:21">
      <c r="B15" s="185" t="s">
        <v>41</v>
      </c>
      <c r="C15" s="186"/>
      <c r="D15" s="186"/>
      <c r="E15" s="187">
        <v>5</v>
      </c>
      <c r="F15" s="188"/>
      <c r="G15" s="189"/>
      <c r="H15" s="189"/>
      <c r="I15" s="65">
        <f>SUM(E15:H15)</f>
        <v>5</v>
      </c>
      <c r="J15" s="65">
        <f>INT(I15/2)</f>
        <v>2</v>
      </c>
      <c r="K15" s="280">
        <f>INT(I15/5)</f>
        <v>1</v>
      </c>
      <c r="L15" s="281" t="s">
        <v>42</v>
      </c>
      <c r="M15" s="201"/>
      <c r="N15" s="201"/>
      <c r="O15" s="187">
        <v>5</v>
      </c>
      <c r="P15" s="188"/>
      <c r="Q15" s="189"/>
      <c r="R15" s="189"/>
      <c r="S15" s="65">
        <f t="shared" ref="S15:S26" si="8">SUM(O15:R15)</f>
        <v>5</v>
      </c>
      <c r="T15" s="65">
        <f t="shared" ref="T15:T26" si="9">INT(S15/2)</f>
        <v>2</v>
      </c>
      <c r="U15" s="349">
        <f t="shared" ref="U15:U26" si="10">INT(S15/5)</f>
        <v>1</v>
      </c>
    </row>
    <row r="16" spans="2:21">
      <c r="B16" s="190" t="s">
        <v>43</v>
      </c>
      <c r="C16" s="191"/>
      <c r="D16" s="191"/>
      <c r="E16" s="192">
        <v>1</v>
      </c>
      <c r="F16" s="193"/>
      <c r="G16" s="194"/>
      <c r="H16" s="194"/>
      <c r="I16" s="69">
        <f t="shared" ref="I16:I27" si="11">SUM(E16:H16)</f>
        <v>1</v>
      </c>
      <c r="J16" s="69">
        <f t="shared" ref="J16:J27" si="12">INT(I16/2)</f>
        <v>0</v>
      </c>
      <c r="K16" s="282">
        <f t="shared" ref="K16:K27" si="13">INT(I16/5)</f>
        <v>0</v>
      </c>
      <c r="L16" s="283" t="s">
        <v>44</v>
      </c>
      <c r="M16" s="191"/>
      <c r="N16" s="191"/>
      <c r="O16" s="192">
        <v>20</v>
      </c>
      <c r="P16" s="193"/>
      <c r="Q16" s="194"/>
      <c r="R16" s="194"/>
      <c r="S16" s="69">
        <f t="shared" si="8"/>
        <v>20</v>
      </c>
      <c r="T16" s="69">
        <f t="shared" si="9"/>
        <v>10</v>
      </c>
      <c r="U16" s="350">
        <f t="shared" si="10"/>
        <v>4</v>
      </c>
    </row>
    <row r="17" spans="2:21">
      <c r="B17" s="185" t="s">
        <v>45</v>
      </c>
      <c r="C17" s="186"/>
      <c r="D17" s="186"/>
      <c r="E17" s="187">
        <v>5</v>
      </c>
      <c r="F17" s="188"/>
      <c r="G17" s="189"/>
      <c r="H17" s="189"/>
      <c r="I17" s="65">
        <f t="shared" si="11"/>
        <v>5</v>
      </c>
      <c r="J17" s="65">
        <f t="shared" si="12"/>
        <v>2</v>
      </c>
      <c r="K17" s="280">
        <f t="shared" si="13"/>
        <v>1</v>
      </c>
      <c r="L17" s="281" t="s">
        <v>46</v>
      </c>
      <c r="M17" s="201"/>
      <c r="N17" s="201"/>
      <c r="O17" s="202">
        <v>20</v>
      </c>
      <c r="P17" s="188"/>
      <c r="Q17" s="189">
        <v>0</v>
      </c>
      <c r="R17" s="189"/>
      <c r="S17" s="65">
        <f t="shared" si="8"/>
        <v>20</v>
      </c>
      <c r="T17" s="65">
        <f t="shared" si="9"/>
        <v>10</v>
      </c>
      <c r="U17" s="349">
        <f t="shared" si="10"/>
        <v>4</v>
      </c>
    </row>
    <row r="18" spans="2:21">
      <c r="B18" s="190" t="s">
        <v>47</v>
      </c>
      <c r="C18" s="191"/>
      <c r="D18" s="191"/>
      <c r="E18" s="192">
        <v>1</v>
      </c>
      <c r="F18" s="193"/>
      <c r="G18" s="194"/>
      <c r="H18" s="194"/>
      <c r="I18" s="69">
        <f t="shared" si="11"/>
        <v>1</v>
      </c>
      <c r="J18" s="69">
        <f t="shared" si="12"/>
        <v>0</v>
      </c>
      <c r="K18" s="282">
        <f t="shared" si="13"/>
        <v>0</v>
      </c>
      <c r="L18" s="283" t="s">
        <v>48</v>
      </c>
      <c r="M18" s="191"/>
      <c r="N18" s="191"/>
      <c r="O18" s="192">
        <v>1</v>
      </c>
      <c r="P18" s="193"/>
      <c r="Q18" s="194"/>
      <c r="R18" s="194"/>
      <c r="S18" s="69">
        <f t="shared" si="8"/>
        <v>1</v>
      </c>
      <c r="T18" s="69">
        <f t="shared" si="9"/>
        <v>0</v>
      </c>
      <c r="U18" s="350">
        <f t="shared" si="10"/>
        <v>0</v>
      </c>
    </row>
    <row r="19" spans="2:21">
      <c r="B19" s="195" t="s">
        <v>49</v>
      </c>
      <c r="C19" s="186"/>
      <c r="D19" s="186"/>
      <c r="E19" s="187" t="str">
        <f t="shared" ref="E19:E21" si="14">IF(C19=0,"",5)</f>
        <v/>
      </c>
      <c r="F19" s="188"/>
      <c r="G19" s="189"/>
      <c r="H19" s="189"/>
      <c r="I19" s="65">
        <f t="shared" si="11"/>
        <v>0</v>
      </c>
      <c r="J19" s="65">
        <f t="shared" si="12"/>
        <v>0</v>
      </c>
      <c r="K19" s="284">
        <f t="shared" si="13"/>
        <v>0</v>
      </c>
      <c r="L19" s="281" t="s">
        <v>50</v>
      </c>
      <c r="M19" s="201"/>
      <c r="N19" s="201"/>
      <c r="O19" s="202">
        <v>10</v>
      </c>
      <c r="P19" s="203"/>
      <c r="Q19" s="189">
        <v>20</v>
      </c>
      <c r="R19" s="189">
        <v>50</v>
      </c>
      <c r="S19" s="65">
        <f t="shared" si="8"/>
        <v>80</v>
      </c>
      <c r="T19" s="65">
        <f t="shared" si="9"/>
        <v>40</v>
      </c>
      <c r="U19" s="349">
        <f t="shared" si="10"/>
        <v>16</v>
      </c>
    </row>
    <row r="20" spans="2:21">
      <c r="B20" s="196"/>
      <c r="C20" s="197"/>
      <c r="D20" s="197"/>
      <c r="E20" s="198" t="str">
        <f t="shared" si="14"/>
        <v/>
      </c>
      <c r="F20" s="193"/>
      <c r="G20" s="194"/>
      <c r="H20" s="194"/>
      <c r="I20" s="69">
        <f t="shared" si="11"/>
        <v>0</v>
      </c>
      <c r="J20" s="69">
        <f t="shared" si="12"/>
        <v>0</v>
      </c>
      <c r="K20" s="282">
        <f t="shared" si="13"/>
        <v>0</v>
      </c>
      <c r="L20" s="283" t="s">
        <v>51</v>
      </c>
      <c r="M20" s="191"/>
      <c r="N20" s="191"/>
      <c r="O20" s="192">
        <v>1</v>
      </c>
      <c r="P20" s="193"/>
      <c r="Q20" s="194"/>
      <c r="R20" s="194"/>
      <c r="S20" s="69">
        <f t="shared" si="8"/>
        <v>1</v>
      </c>
      <c r="T20" s="69">
        <f t="shared" si="9"/>
        <v>0</v>
      </c>
      <c r="U20" s="350">
        <f t="shared" si="10"/>
        <v>0</v>
      </c>
    </row>
    <row r="21" spans="2:21">
      <c r="B21" s="196"/>
      <c r="C21" s="186"/>
      <c r="D21" s="186"/>
      <c r="E21" s="187" t="str">
        <f t="shared" si="14"/>
        <v/>
      </c>
      <c r="F21" s="188"/>
      <c r="G21" s="189"/>
      <c r="H21" s="189"/>
      <c r="I21" s="65">
        <f t="shared" si="11"/>
        <v>0</v>
      </c>
      <c r="J21" s="65">
        <f t="shared" si="12"/>
        <v>0</v>
      </c>
      <c r="K21" s="284">
        <f t="shared" si="13"/>
        <v>0</v>
      </c>
      <c r="L21" s="281" t="s">
        <v>52</v>
      </c>
      <c r="M21" s="201"/>
      <c r="N21" s="201"/>
      <c r="O21" s="202">
        <v>10</v>
      </c>
      <c r="P21" s="188"/>
      <c r="Q21" s="189"/>
      <c r="R21" s="189"/>
      <c r="S21" s="65">
        <f t="shared" si="8"/>
        <v>10</v>
      </c>
      <c r="T21" s="65">
        <f t="shared" si="9"/>
        <v>5</v>
      </c>
      <c r="U21" s="349">
        <f t="shared" si="10"/>
        <v>2</v>
      </c>
    </row>
    <row r="22" spans="2:24">
      <c r="B22" s="190" t="s">
        <v>53</v>
      </c>
      <c r="C22" s="191"/>
      <c r="D22" s="191"/>
      <c r="E22" s="192">
        <v>15</v>
      </c>
      <c r="F22" s="193"/>
      <c r="G22" s="194"/>
      <c r="H22" s="194"/>
      <c r="I22" s="69">
        <f t="shared" si="11"/>
        <v>15</v>
      </c>
      <c r="J22" s="69">
        <f t="shared" si="12"/>
        <v>7</v>
      </c>
      <c r="K22" s="282">
        <f t="shared" si="13"/>
        <v>3</v>
      </c>
      <c r="L22" s="283" t="s">
        <v>54</v>
      </c>
      <c r="M22" s="191"/>
      <c r="N22" s="191"/>
      <c r="O22" s="192">
        <v>10</v>
      </c>
      <c r="P22" s="193"/>
      <c r="Q22" s="194"/>
      <c r="R22" s="194"/>
      <c r="S22" s="69">
        <f t="shared" si="8"/>
        <v>10</v>
      </c>
      <c r="T22" s="69">
        <f t="shared" si="9"/>
        <v>5</v>
      </c>
      <c r="U22" s="350">
        <f t="shared" si="10"/>
        <v>2</v>
      </c>
      <c r="X22" s="351"/>
    </row>
    <row r="23" spans="2:24">
      <c r="B23" s="185" t="s">
        <v>55</v>
      </c>
      <c r="C23" s="186"/>
      <c r="D23" s="186"/>
      <c r="E23" s="187">
        <v>20</v>
      </c>
      <c r="F23" s="188"/>
      <c r="G23" s="189"/>
      <c r="H23" s="189"/>
      <c r="I23" s="65">
        <f t="shared" si="11"/>
        <v>20</v>
      </c>
      <c r="J23" s="65">
        <f t="shared" si="12"/>
        <v>10</v>
      </c>
      <c r="K23" s="284">
        <f t="shared" si="13"/>
        <v>4</v>
      </c>
      <c r="L23" s="281" t="s">
        <v>56</v>
      </c>
      <c r="M23" s="201"/>
      <c r="N23" s="201"/>
      <c r="O23" s="202">
        <v>5</v>
      </c>
      <c r="P23" s="203"/>
      <c r="Q23" s="189"/>
      <c r="R23" s="189"/>
      <c r="S23" s="65">
        <f t="shared" si="8"/>
        <v>5</v>
      </c>
      <c r="T23" s="65">
        <f t="shared" si="9"/>
        <v>2</v>
      </c>
      <c r="U23" s="349">
        <f t="shared" si="10"/>
        <v>1</v>
      </c>
      <c r="X23" s="351"/>
    </row>
    <row r="24" spans="2:24">
      <c r="B24" s="190" t="str">
        <f>IF(F4="现代","电脑使用","[不可用]")</f>
        <v>电脑使用</v>
      </c>
      <c r="C24" s="191"/>
      <c r="D24" s="191"/>
      <c r="E24" s="192">
        <v>5</v>
      </c>
      <c r="F24" s="193"/>
      <c r="G24" s="194"/>
      <c r="H24" s="194"/>
      <c r="I24" s="69">
        <f t="shared" si="11"/>
        <v>5</v>
      </c>
      <c r="J24" s="69">
        <f t="shared" si="12"/>
        <v>2</v>
      </c>
      <c r="K24" s="282">
        <f t="shared" si="13"/>
        <v>1</v>
      </c>
      <c r="L24" s="285" t="s">
        <v>57</v>
      </c>
      <c r="M24" s="285"/>
      <c r="N24" s="283"/>
      <c r="O24" s="192">
        <v>1</v>
      </c>
      <c r="P24" s="193"/>
      <c r="Q24" s="194"/>
      <c r="R24" s="194"/>
      <c r="S24" s="69">
        <f t="shared" si="8"/>
        <v>1</v>
      </c>
      <c r="T24" s="69">
        <f t="shared" si="9"/>
        <v>0</v>
      </c>
      <c r="U24" s="350">
        <f t="shared" si="10"/>
        <v>0</v>
      </c>
      <c r="X24" s="351"/>
    </row>
    <row r="25" spans="2:21">
      <c r="B25" s="185" t="s">
        <v>58</v>
      </c>
      <c r="C25" s="186"/>
      <c r="D25" s="186"/>
      <c r="E25" s="187">
        <v>0</v>
      </c>
      <c r="F25" s="188"/>
      <c r="G25" s="189">
        <v>57</v>
      </c>
      <c r="H25" s="189"/>
      <c r="I25" s="65">
        <f t="shared" si="11"/>
        <v>57</v>
      </c>
      <c r="J25" s="65">
        <f t="shared" si="12"/>
        <v>28</v>
      </c>
      <c r="K25" s="284">
        <f t="shared" si="13"/>
        <v>11</v>
      </c>
      <c r="L25" s="286" t="s">
        <v>59</v>
      </c>
      <c r="M25" s="286"/>
      <c r="N25" s="281"/>
      <c r="O25" s="202">
        <v>10</v>
      </c>
      <c r="P25" s="203"/>
      <c r="Q25" s="189"/>
      <c r="R25" s="189"/>
      <c r="S25" s="65">
        <f t="shared" si="8"/>
        <v>10</v>
      </c>
      <c r="T25" s="65">
        <f t="shared" si="9"/>
        <v>5</v>
      </c>
      <c r="U25" s="349">
        <f t="shared" si="10"/>
        <v>2</v>
      </c>
    </row>
    <row r="26" spans="2:21">
      <c r="B26" s="190" t="s">
        <v>60</v>
      </c>
      <c r="C26" s="191"/>
      <c r="D26" s="191"/>
      <c r="E26" s="192">
        <v>0</v>
      </c>
      <c r="F26" s="193"/>
      <c r="G26" s="199" t="s">
        <v>61</v>
      </c>
      <c r="H26" s="199" t="s">
        <v>61</v>
      </c>
      <c r="I26" s="69">
        <f t="shared" si="11"/>
        <v>0</v>
      </c>
      <c r="J26" s="69">
        <f t="shared" si="12"/>
        <v>0</v>
      </c>
      <c r="K26" s="282">
        <f t="shared" si="13"/>
        <v>0</v>
      </c>
      <c r="L26" s="287" t="s">
        <v>62</v>
      </c>
      <c r="M26" s="288"/>
      <c r="N26" s="283"/>
      <c r="O26" s="192">
        <v>1</v>
      </c>
      <c r="P26" s="193"/>
      <c r="Q26" s="194"/>
      <c r="R26" s="194"/>
      <c r="S26" s="69">
        <f t="shared" si="8"/>
        <v>1</v>
      </c>
      <c r="T26" s="69">
        <f t="shared" si="9"/>
        <v>0</v>
      </c>
      <c r="U26" s="350">
        <f t="shared" si="10"/>
        <v>0</v>
      </c>
    </row>
    <row r="27" spans="2:21">
      <c r="B27" s="200" t="s">
        <v>63</v>
      </c>
      <c r="C27" s="201"/>
      <c r="D27" s="201"/>
      <c r="E27" s="202">
        <v>5</v>
      </c>
      <c r="F27" s="203"/>
      <c r="G27" s="189">
        <v>50</v>
      </c>
      <c r="H27" s="189"/>
      <c r="I27" s="65">
        <f t="shared" si="11"/>
        <v>55</v>
      </c>
      <c r="J27" s="65">
        <f t="shared" si="12"/>
        <v>27</v>
      </c>
      <c r="K27" s="284">
        <f t="shared" si="13"/>
        <v>11</v>
      </c>
      <c r="L27" s="286" t="s">
        <v>64</v>
      </c>
      <c r="M27" s="286"/>
      <c r="N27" s="281"/>
      <c r="O27" s="202">
        <v>1</v>
      </c>
      <c r="P27" s="203"/>
      <c r="Q27" s="189"/>
      <c r="R27" s="189"/>
      <c r="S27" s="65">
        <f t="shared" ref="S27:S42" si="15">SUM(O27:R27)</f>
        <v>1</v>
      </c>
      <c r="T27" s="65">
        <f t="shared" ref="T27:T41" si="16">INT(S27/2)</f>
        <v>0</v>
      </c>
      <c r="U27" s="349">
        <f t="shared" ref="U27:U41" si="17">INT(S27/5)</f>
        <v>0</v>
      </c>
    </row>
    <row r="28" spans="2:21">
      <c r="B28" s="190" t="s">
        <v>65</v>
      </c>
      <c r="C28" s="191"/>
      <c r="D28" s="191"/>
      <c r="E28" s="192">
        <f>INT(M3/2)</f>
        <v>45</v>
      </c>
      <c r="F28" s="193"/>
      <c r="G28" s="194">
        <v>0</v>
      </c>
      <c r="H28" s="194">
        <v>30</v>
      </c>
      <c r="I28" s="69">
        <f t="shared" ref="I28:I46" si="18">SUM(E28:H28)</f>
        <v>75</v>
      </c>
      <c r="J28" s="69">
        <f t="shared" ref="J28:J46" si="19">INT(I28/2)</f>
        <v>37</v>
      </c>
      <c r="K28" s="282">
        <f t="shared" ref="K28:K46" si="20">INT(I28/5)</f>
        <v>15</v>
      </c>
      <c r="L28" s="285" t="s">
        <v>66</v>
      </c>
      <c r="M28" s="285"/>
      <c r="N28" s="283"/>
      <c r="O28" s="192">
        <v>10</v>
      </c>
      <c r="P28" s="193"/>
      <c r="Q28" s="194">
        <v>0</v>
      </c>
      <c r="R28" s="194">
        <v>0</v>
      </c>
      <c r="S28" s="69">
        <f t="shared" si="15"/>
        <v>10</v>
      </c>
      <c r="T28" s="69">
        <f t="shared" si="16"/>
        <v>5</v>
      </c>
      <c r="U28" s="350">
        <f t="shared" si="17"/>
        <v>2</v>
      </c>
    </row>
    <row r="29" spans="2:21">
      <c r="B29" s="200" t="s">
        <v>67</v>
      </c>
      <c r="C29" s="201"/>
      <c r="D29" s="201"/>
      <c r="E29" s="202">
        <v>20</v>
      </c>
      <c r="F29" s="203"/>
      <c r="G29" s="189"/>
      <c r="H29" s="189"/>
      <c r="I29" s="65">
        <f t="shared" si="18"/>
        <v>20</v>
      </c>
      <c r="J29" s="65">
        <f t="shared" si="19"/>
        <v>10</v>
      </c>
      <c r="K29" s="284">
        <f t="shared" si="20"/>
        <v>4</v>
      </c>
      <c r="L29" s="286" t="s">
        <v>68</v>
      </c>
      <c r="M29" s="286"/>
      <c r="N29" s="281"/>
      <c r="O29" s="202">
        <v>5</v>
      </c>
      <c r="P29" s="203"/>
      <c r="Q29" s="189"/>
      <c r="R29" s="189"/>
      <c r="S29" s="65">
        <f t="shared" si="15"/>
        <v>5</v>
      </c>
      <c r="T29" s="65">
        <f t="shared" si="16"/>
        <v>2</v>
      </c>
      <c r="U29" s="349">
        <f t="shared" si="17"/>
        <v>1</v>
      </c>
    </row>
    <row r="30" spans="2:21">
      <c r="B30" s="190" t="s">
        <v>69</v>
      </c>
      <c r="C30" s="191"/>
      <c r="D30" s="191"/>
      <c r="E30" s="192">
        <v>10</v>
      </c>
      <c r="F30" s="193"/>
      <c r="G30" s="194">
        <v>0</v>
      </c>
      <c r="H30" s="194"/>
      <c r="I30" s="69">
        <f t="shared" si="18"/>
        <v>10</v>
      </c>
      <c r="J30" s="69">
        <f t="shared" si="19"/>
        <v>5</v>
      </c>
      <c r="K30" s="282">
        <f t="shared" si="20"/>
        <v>2</v>
      </c>
      <c r="L30" s="289" t="s">
        <v>70</v>
      </c>
      <c r="M30" s="288"/>
      <c r="N30" s="283"/>
      <c r="O30" s="192" t="str">
        <f t="shared" ref="O30:O32" si="21">IF(M30=0,"",1)</f>
        <v/>
      </c>
      <c r="P30" s="193"/>
      <c r="Q30" s="194"/>
      <c r="R30" s="194"/>
      <c r="S30" s="69">
        <f t="shared" si="15"/>
        <v>0</v>
      </c>
      <c r="T30" s="69">
        <f t="shared" si="16"/>
        <v>0</v>
      </c>
      <c r="U30" s="350">
        <f t="shared" si="17"/>
        <v>0</v>
      </c>
    </row>
    <row r="31" spans="2:21">
      <c r="B31" s="200" t="str">
        <f>IF(F4="现代","电子学","[不可用]")</f>
        <v>电子学</v>
      </c>
      <c r="C31" s="201"/>
      <c r="D31" s="201"/>
      <c r="E31" s="202">
        <v>1</v>
      </c>
      <c r="F31" s="203"/>
      <c r="G31" s="189"/>
      <c r="H31" s="189"/>
      <c r="I31" s="65">
        <f t="shared" si="18"/>
        <v>1</v>
      </c>
      <c r="J31" s="65">
        <f t="shared" si="19"/>
        <v>0</v>
      </c>
      <c r="K31" s="284">
        <f t="shared" si="20"/>
        <v>0</v>
      </c>
      <c r="L31" s="290"/>
      <c r="M31" s="291"/>
      <c r="N31" s="292"/>
      <c r="O31" s="187" t="str">
        <f t="shared" si="21"/>
        <v/>
      </c>
      <c r="P31" s="203"/>
      <c r="Q31" s="189"/>
      <c r="R31" s="189"/>
      <c r="S31" s="65">
        <f t="shared" si="15"/>
        <v>0</v>
      </c>
      <c r="T31" s="65">
        <f t="shared" si="16"/>
        <v>0</v>
      </c>
      <c r="U31" s="349">
        <f t="shared" si="17"/>
        <v>0</v>
      </c>
    </row>
    <row r="32" spans="2:21">
      <c r="B32" s="190" t="s">
        <v>71</v>
      </c>
      <c r="C32" s="191"/>
      <c r="D32" s="191"/>
      <c r="E32" s="192">
        <v>5</v>
      </c>
      <c r="F32" s="193"/>
      <c r="G32" s="194"/>
      <c r="H32" s="194"/>
      <c r="I32" s="69">
        <f t="shared" si="18"/>
        <v>5</v>
      </c>
      <c r="J32" s="69">
        <f t="shared" si="19"/>
        <v>2</v>
      </c>
      <c r="K32" s="282">
        <f t="shared" si="20"/>
        <v>1</v>
      </c>
      <c r="L32" s="293"/>
      <c r="M32" s="288"/>
      <c r="N32" s="283"/>
      <c r="O32" s="192" t="str">
        <f t="shared" si="21"/>
        <v/>
      </c>
      <c r="P32" s="193"/>
      <c r="Q32" s="194"/>
      <c r="R32" s="194"/>
      <c r="S32" s="69">
        <f t="shared" si="15"/>
        <v>0</v>
      </c>
      <c r="T32" s="69">
        <f t="shared" si="16"/>
        <v>0</v>
      </c>
      <c r="U32" s="350">
        <f t="shared" si="17"/>
        <v>0</v>
      </c>
    </row>
    <row r="33" spans="2:21">
      <c r="B33" s="204" t="s">
        <v>72</v>
      </c>
      <c r="C33" s="201" t="s">
        <v>73</v>
      </c>
      <c r="D33" s="201"/>
      <c r="E33" s="202">
        <f>LOOKUP(C33,分支技能!H4:H11,分支技能!I4:I11)</f>
        <v>25</v>
      </c>
      <c r="F33" s="203"/>
      <c r="G33" s="189">
        <v>74</v>
      </c>
      <c r="H33" s="189"/>
      <c r="I33" s="65">
        <f t="shared" si="18"/>
        <v>99</v>
      </c>
      <c r="J33" s="65">
        <f t="shared" si="19"/>
        <v>49</v>
      </c>
      <c r="K33" s="284">
        <f t="shared" si="20"/>
        <v>19</v>
      </c>
      <c r="L33" s="286" t="s">
        <v>74</v>
      </c>
      <c r="M33" s="286"/>
      <c r="N33" s="281"/>
      <c r="O33" s="202">
        <v>10</v>
      </c>
      <c r="P33" s="203"/>
      <c r="Q33" s="189"/>
      <c r="R33" s="189"/>
      <c r="S33" s="65">
        <f t="shared" si="15"/>
        <v>10</v>
      </c>
      <c r="T33" s="65">
        <f t="shared" si="16"/>
        <v>5</v>
      </c>
      <c r="U33" s="349">
        <f t="shared" si="17"/>
        <v>2</v>
      </c>
    </row>
    <row r="34" spans="2:21">
      <c r="B34" s="204"/>
      <c r="C34" s="197"/>
      <c r="D34" s="197"/>
      <c r="E34" s="192" t="str">
        <f>IF(C34=0,"",LOOKUP(C34,分支技能!H4:H11,分支技能!I4:I11))</f>
        <v/>
      </c>
      <c r="F34" s="193"/>
      <c r="G34" s="194"/>
      <c r="H34" s="194"/>
      <c r="I34" s="69">
        <f t="shared" si="18"/>
        <v>0</v>
      </c>
      <c r="J34" s="69">
        <f t="shared" si="19"/>
        <v>0</v>
      </c>
      <c r="K34" s="282">
        <f t="shared" si="20"/>
        <v>0</v>
      </c>
      <c r="L34" s="285" t="s">
        <v>75</v>
      </c>
      <c r="M34" s="285"/>
      <c r="N34" s="283"/>
      <c r="O34" s="192">
        <v>25</v>
      </c>
      <c r="P34" s="193"/>
      <c r="Q34" s="194">
        <v>0</v>
      </c>
      <c r="R34" s="194"/>
      <c r="S34" s="69">
        <f t="shared" si="15"/>
        <v>25</v>
      </c>
      <c r="T34" s="69">
        <f t="shared" si="16"/>
        <v>12</v>
      </c>
      <c r="U34" s="350">
        <f t="shared" si="17"/>
        <v>5</v>
      </c>
    </row>
    <row r="35" spans="2:256">
      <c r="B35" s="204"/>
      <c r="C35" s="201"/>
      <c r="D35" s="201"/>
      <c r="E35" s="202"/>
      <c r="F35" s="203"/>
      <c r="G35" s="189"/>
      <c r="H35" s="189"/>
      <c r="I35" s="65">
        <f t="shared" si="18"/>
        <v>0</v>
      </c>
      <c r="J35" s="65">
        <f t="shared" si="19"/>
        <v>0</v>
      </c>
      <c r="K35" s="284">
        <f t="shared" si="20"/>
        <v>0</v>
      </c>
      <c r="L35" s="286" t="s">
        <v>76</v>
      </c>
      <c r="M35" s="286"/>
      <c r="N35" s="281"/>
      <c r="O35" s="202">
        <v>20</v>
      </c>
      <c r="P35" s="203"/>
      <c r="Q35" s="189">
        <v>0</v>
      </c>
      <c r="R35" s="189">
        <v>30</v>
      </c>
      <c r="S35" s="65">
        <f t="shared" si="15"/>
        <v>50</v>
      </c>
      <c r="T35" s="65">
        <f t="shared" si="16"/>
        <v>25</v>
      </c>
      <c r="U35" s="349">
        <f t="shared" si="17"/>
        <v>10</v>
      </c>
      <c r="IT35"/>
      <c r="IU35"/>
      <c r="IV35"/>
    </row>
    <row r="36" spans="2:256">
      <c r="B36" s="205" t="s">
        <v>77</v>
      </c>
      <c r="C36" s="191" t="s">
        <v>78</v>
      </c>
      <c r="D36" s="191"/>
      <c r="E36" s="192">
        <f>IF(C36=0,0,LOOKUP(C36,分支技能!K4:K10,分支技能!L4:L10))</f>
        <v>20</v>
      </c>
      <c r="F36" s="193"/>
      <c r="G36" s="194">
        <v>49</v>
      </c>
      <c r="H36" s="194">
        <v>30</v>
      </c>
      <c r="I36" s="69">
        <f t="shared" si="18"/>
        <v>99</v>
      </c>
      <c r="J36" s="69">
        <f t="shared" si="19"/>
        <v>49</v>
      </c>
      <c r="K36" s="282">
        <f t="shared" si="20"/>
        <v>19</v>
      </c>
      <c r="L36" s="294" t="s">
        <v>79</v>
      </c>
      <c r="M36" s="288"/>
      <c r="N36" s="283"/>
      <c r="O36" s="192">
        <v>10</v>
      </c>
      <c r="P36" s="193"/>
      <c r="Q36" s="194"/>
      <c r="R36" s="194"/>
      <c r="S36" s="69">
        <f t="shared" si="15"/>
        <v>10</v>
      </c>
      <c r="T36" s="69">
        <f t="shared" si="16"/>
        <v>5</v>
      </c>
      <c r="U36" s="350">
        <f t="shared" si="17"/>
        <v>2</v>
      </c>
      <c r="IT36"/>
      <c r="IU36"/>
      <c r="IV36"/>
    </row>
    <row r="37" spans="2:256">
      <c r="B37" s="206"/>
      <c r="C37" s="207" t="s">
        <v>80</v>
      </c>
      <c r="D37" s="207"/>
      <c r="E37" s="202">
        <f>IF(C37=0,"",LOOKUP(C37,分支技能!K4:K10,分支技能!L4:L10))</f>
        <v>15</v>
      </c>
      <c r="F37" s="203"/>
      <c r="G37" s="189">
        <v>22</v>
      </c>
      <c r="H37" s="189">
        <v>20</v>
      </c>
      <c r="I37" s="65">
        <f t="shared" si="18"/>
        <v>57</v>
      </c>
      <c r="J37" s="65">
        <f t="shared" si="19"/>
        <v>28</v>
      </c>
      <c r="K37" s="284">
        <f t="shared" si="20"/>
        <v>11</v>
      </c>
      <c r="L37" s="286" t="s">
        <v>81</v>
      </c>
      <c r="M37" s="286"/>
      <c r="N37" s="281"/>
      <c r="O37" s="202">
        <v>20</v>
      </c>
      <c r="P37" s="203"/>
      <c r="Q37" s="189"/>
      <c r="R37" s="189">
        <v>0</v>
      </c>
      <c r="S37" s="65">
        <f t="shared" si="15"/>
        <v>20</v>
      </c>
      <c r="T37" s="65">
        <f t="shared" si="16"/>
        <v>10</v>
      </c>
      <c r="U37" s="349">
        <f t="shared" si="17"/>
        <v>4</v>
      </c>
      <c r="IT37"/>
      <c r="IU37"/>
      <c r="IV37"/>
    </row>
    <row r="38" spans="2:256">
      <c r="B38" s="206"/>
      <c r="C38" s="191"/>
      <c r="D38" s="191"/>
      <c r="E38" s="192"/>
      <c r="F38" s="193"/>
      <c r="G38" s="194"/>
      <c r="H38" s="194"/>
      <c r="I38" s="69">
        <f t="shared" si="18"/>
        <v>0</v>
      </c>
      <c r="J38" s="69">
        <f t="shared" si="19"/>
        <v>0</v>
      </c>
      <c r="K38" s="282">
        <f t="shared" si="20"/>
        <v>0</v>
      </c>
      <c r="L38" s="285" t="s">
        <v>82</v>
      </c>
      <c r="M38" s="285"/>
      <c r="N38" s="283"/>
      <c r="O38" s="192">
        <v>20</v>
      </c>
      <c r="P38" s="193"/>
      <c r="Q38" s="194"/>
      <c r="R38" s="194">
        <v>0</v>
      </c>
      <c r="S38" s="69">
        <f t="shared" si="15"/>
        <v>20</v>
      </c>
      <c r="T38" s="69">
        <f t="shared" si="16"/>
        <v>10</v>
      </c>
      <c r="U38" s="350">
        <f t="shared" si="17"/>
        <v>4</v>
      </c>
      <c r="IT38"/>
      <c r="IU38"/>
      <c r="IV38"/>
    </row>
    <row r="39" spans="2:256">
      <c r="B39" s="200" t="s">
        <v>83</v>
      </c>
      <c r="C39" s="201"/>
      <c r="D39" s="201"/>
      <c r="E39" s="202">
        <v>30</v>
      </c>
      <c r="F39" s="203"/>
      <c r="G39" s="189">
        <v>0</v>
      </c>
      <c r="H39" s="189">
        <v>0</v>
      </c>
      <c r="I39" s="65">
        <f t="shared" si="18"/>
        <v>30</v>
      </c>
      <c r="J39" s="65">
        <f t="shared" si="19"/>
        <v>15</v>
      </c>
      <c r="K39" s="284">
        <f t="shared" si="20"/>
        <v>6</v>
      </c>
      <c r="L39" s="286" t="s">
        <v>84</v>
      </c>
      <c r="M39" s="286"/>
      <c r="N39" s="281"/>
      <c r="O39" s="202">
        <v>10</v>
      </c>
      <c r="P39" s="203"/>
      <c r="Q39" s="189"/>
      <c r="R39" s="189">
        <v>0</v>
      </c>
      <c r="S39" s="65">
        <f t="shared" si="15"/>
        <v>10</v>
      </c>
      <c r="T39" s="65">
        <f t="shared" si="16"/>
        <v>5</v>
      </c>
      <c r="U39" s="349">
        <f t="shared" si="17"/>
        <v>2</v>
      </c>
      <c r="IT39"/>
      <c r="IU39"/>
      <c r="IV39"/>
    </row>
    <row r="40" spans="2:256">
      <c r="B40" s="190" t="s">
        <v>85</v>
      </c>
      <c r="C40" s="191"/>
      <c r="D40" s="191"/>
      <c r="E40" s="192">
        <v>5</v>
      </c>
      <c r="F40" s="193"/>
      <c r="G40" s="194"/>
      <c r="H40" s="194"/>
      <c r="I40" s="69">
        <f t="shared" si="18"/>
        <v>5</v>
      </c>
      <c r="J40" s="69">
        <f t="shared" si="19"/>
        <v>2</v>
      </c>
      <c r="K40" s="282">
        <f t="shared" si="20"/>
        <v>1</v>
      </c>
      <c r="L40" s="287" t="s">
        <v>86</v>
      </c>
      <c r="M40" s="288"/>
      <c r="N40" s="283"/>
      <c r="O40" s="192" t="str">
        <f>IF(M40=0,"",LOOKUP(M40,分支技能!N4:N9,分支技能!O4:O9))</f>
        <v/>
      </c>
      <c r="P40" s="193"/>
      <c r="Q40" s="194"/>
      <c r="R40" s="194"/>
      <c r="S40" s="69">
        <f t="shared" si="15"/>
        <v>0</v>
      </c>
      <c r="T40" s="69">
        <f t="shared" si="16"/>
        <v>0</v>
      </c>
      <c r="U40" s="350">
        <f t="shared" si="17"/>
        <v>0</v>
      </c>
      <c r="IT40"/>
      <c r="IU40"/>
      <c r="IV40"/>
    </row>
    <row r="41" spans="2:21">
      <c r="B41" s="200" t="s">
        <v>87</v>
      </c>
      <c r="C41" s="201"/>
      <c r="D41" s="201"/>
      <c r="E41" s="202">
        <v>15</v>
      </c>
      <c r="F41" s="203"/>
      <c r="G41" s="189"/>
      <c r="H41" s="189"/>
      <c r="I41" s="65">
        <f t="shared" si="18"/>
        <v>15</v>
      </c>
      <c r="J41" s="65">
        <f t="shared" si="19"/>
        <v>7</v>
      </c>
      <c r="K41" s="284">
        <f t="shared" si="20"/>
        <v>3</v>
      </c>
      <c r="L41" s="286"/>
      <c r="M41" s="286"/>
      <c r="N41" s="281"/>
      <c r="O41" s="295"/>
      <c r="P41" s="203"/>
      <c r="Q41" s="189"/>
      <c r="R41" s="189"/>
      <c r="S41" s="65">
        <f t="shared" si="15"/>
        <v>0</v>
      </c>
      <c r="T41" s="65">
        <f t="shared" si="16"/>
        <v>0</v>
      </c>
      <c r="U41" s="349">
        <f t="shared" si="17"/>
        <v>0</v>
      </c>
    </row>
    <row r="42" spans="2:21">
      <c r="B42" s="190" t="s">
        <v>88</v>
      </c>
      <c r="C42" s="191"/>
      <c r="D42" s="191"/>
      <c r="E42" s="192">
        <v>20</v>
      </c>
      <c r="F42" s="193"/>
      <c r="G42" s="194"/>
      <c r="H42" s="194"/>
      <c r="I42" s="69">
        <f t="shared" si="18"/>
        <v>20</v>
      </c>
      <c r="J42" s="69">
        <f t="shared" si="19"/>
        <v>10</v>
      </c>
      <c r="K42" s="282">
        <f t="shared" si="20"/>
        <v>4</v>
      </c>
      <c r="L42" s="285"/>
      <c r="M42" s="285"/>
      <c r="N42" s="283"/>
      <c r="O42" s="194"/>
      <c r="P42" s="193"/>
      <c r="Q42" s="194"/>
      <c r="R42" s="194"/>
      <c r="S42" s="69">
        <f t="shared" si="15"/>
        <v>0</v>
      </c>
      <c r="T42" s="69">
        <f t="shared" ref="T42:T45" si="22">INT(S42/2)</f>
        <v>0</v>
      </c>
      <c r="U42" s="350">
        <f t="shared" ref="U42:U45" si="23">INT(S42/5)</f>
        <v>0</v>
      </c>
    </row>
    <row r="43" spans="2:21">
      <c r="B43" s="208" t="s">
        <v>89</v>
      </c>
      <c r="C43" s="201"/>
      <c r="D43" s="201"/>
      <c r="E43" s="202" t="str">
        <f t="shared" ref="E43:E45" si="24">IF(C43=0,"",1)</f>
        <v/>
      </c>
      <c r="F43" s="203"/>
      <c r="G43" s="189"/>
      <c r="H43" s="189"/>
      <c r="I43" s="65">
        <f t="shared" si="18"/>
        <v>0</v>
      </c>
      <c r="J43" s="65">
        <f t="shared" si="19"/>
        <v>0</v>
      </c>
      <c r="K43" s="284">
        <f t="shared" si="20"/>
        <v>0</v>
      </c>
      <c r="L43" s="286"/>
      <c r="M43" s="286"/>
      <c r="N43" s="281"/>
      <c r="O43" s="295"/>
      <c r="P43" s="203"/>
      <c r="Q43" s="189"/>
      <c r="R43" s="189"/>
      <c r="S43" s="65">
        <f t="shared" ref="S43:S46" si="25">SUM(O43:R43)</f>
        <v>0</v>
      </c>
      <c r="T43" s="65">
        <f t="shared" si="22"/>
        <v>0</v>
      </c>
      <c r="U43" s="349">
        <f t="shared" si="23"/>
        <v>0</v>
      </c>
    </row>
    <row r="44" customHeight="1" spans="2:21">
      <c r="B44" s="204"/>
      <c r="C44" s="197"/>
      <c r="D44" s="197"/>
      <c r="E44" s="198" t="str">
        <f t="shared" si="24"/>
        <v/>
      </c>
      <c r="F44" s="193"/>
      <c r="G44" s="194"/>
      <c r="H44" s="194"/>
      <c r="I44" s="69">
        <f t="shared" si="18"/>
        <v>0</v>
      </c>
      <c r="J44" s="69">
        <f t="shared" si="19"/>
        <v>0</v>
      </c>
      <c r="K44" s="282">
        <f t="shared" si="20"/>
        <v>0</v>
      </c>
      <c r="L44" s="285"/>
      <c r="M44" s="285"/>
      <c r="N44" s="283"/>
      <c r="O44" s="194"/>
      <c r="P44" s="193"/>
      <c r="Q44" s="194"/>
      <c r="R44" s="194"/>
      <c r="S44" s="69">
        <f t="shared" si="25"/>
        <v>0</v>
      </c>
      <c r="T44" s="69">
        <f t="shared" si="22"/>
        <v>0</v>
      </c>
      <c r="U44" s="350">
        <f t="shared" si="23"/>
        <v>0</v>
      </c>
    </row>
    <row r="45" spans="2:21">
      <c r="B45" s="204"/>
      <c r="C45" s="201"/>
      <c r="D45" s="201"/>
      <c r="E45" s="202" t="str">
        <f t="shared" si="24"/>
        <v/>
      </c>
      <c r="F45" s="203"/>
      <c r="G45" s="189"/>
      <c r="H45" s="189"/>
      <c r="I45" s="65">
        <f t="shared" si="18"/>
        <v>0</v>
      </c>
      <c r="J45" s="65">
        <f t="shared" si="19"/>
        <v>0</v>
      </c>
      <c r="K45" s="284">
        <f t="shared" si="20"/>
        <v>0</v>
      </c>
      <c r="L45" s="286"/>
      <c r="M45" s="286"/>
      <c r="N45" s="281"/>
      <c r="O45" s="295"/>
      <c r="P45" s="203"/>
      <c r="Q45" s="189"/>
      <c r="R45" s="189"/>
      <c r="S45" s="65">
        <f t="shared" si="25"/>
        <v>0</v>
      </c>
      <c r="T45" s="65">
        <f t="shared" si="22"/>
        <v>0</v>
      </c>
      <c r="U45" s="349">
        <f t="shared" si="23"/>
        <v>0</v>
      </c>
    </row>
    <row r="46" ht="17.25" spans="2:21">
      <c r="B46" s="209" t="s">
        <v>90</v>
      </c>
      <c r="C46" s="197" t="s">
        <v>91</v>
      </c>
      <c r="D46" s="197"/>
      <c r="E46" s="210">
        <f>IF(C46=0,"",P5)</f>
        <v>68</v>
      </c>
      <c r="F46" s="211"/>
      <c r="G46" s="212"/>
      <c r="H46" s="212"/>
      <c r="I46" s="73">
        <f t="shared" si="18"/>
        <v>68</v>
      </c>
      <c r="J46" s="73">
        <f t="shared" si="19"/>
        <v>34</v>
      </c>
      <c r="K46" s="296">
        <f t="shared" si="20"/>
        <v>13</v>
      </c>
      <c r="L46" s="297"/>
      <c r="M46" s="298"/>
      <c r="N46" s="298"/>
      <c r="O46" s="212"/>
      <c r="P46" s="211"/>
      <c r="Q46" s="212"/>
      <c r="R46" s="212"/>
      <c r="S46" s="73">
        <f t="shared" si="25"/>
        <v>0</v>
      </c>
      <c r="T46" s="73">
        <f t="shared" ref="T46" si="26">INT(S46/2)</f>
        <v>0</v>
      </c>
      <c r="U46" s="352">
        <f t="shared" ref="U46" si="27">INT(S46/5)</f>
        <v>0</v>
      </c>
    </row>
    <row r="47" ht="17.25" spans="2:21">
      <c r="B47" s="213" t="str">
        <f>IF(G5=0," ","职业信誉范围："&amp;LOOKUP(G5,职业列表!A2:A116,职业列表!C2:C116))</f>
        <v>职业信誉范围：0-99</v>
      </c>
      <c r="C47" s="213"/>
      <c r="D47" s="213"/>
      <c r="E47" s="213"/>
      <c r="F47" s="214" t="str">
        <f>IF(G5=0," ","剩余职业点="&amp;LOOKUP(G5,职业列表!A2:A116,职业列表!F2:F116)-SUM(人物卡!G15:G46,人物卡!Q15:Q46)&amp;"   剩余兴趣点="&amp;M7*2-SUM(H15:H46,R15:R46))</f>
        <v>剩余职业点=0   剩余兴趣点=0</v>
      </c>
      <c r="G47" s="214"/>
      <c r="H47" s="214"/>
      <c r="I47" s="214"/>
      <c r="J47" s="214"/>
      <c r="K47" s="164"/>
      <c r="L47" s="45"/>
      <c r="M47" s="45"/>
      <c r="O47" s="45"/>
      <c r="P47" s="299"/>
      <c r="Q47" s="299"/>
      <c r="R47" s="299"/>
      <c r="S47" s="299"/>
      <c r="T47" s="299"/>
      <c r="U47" s="45"/>
    </row>
    <row r="48" spans="2:21">
      <c r="B48" s="181" t="s">
        <v>92</v>
      </c>
      <c r="C48" s="182"/>
      <c r="D48" s="182"/>
      <c r="E48" s="182"/>
      <c r="F48" s="61"/>
      <c r="G48" s="61"/>
      <c r="H48" s="61"/>
      <c r="I48" s="61"/>
      <c r="J48" s="61"/>
      <c r="K48" s="61"/>
      <c r="L48" s="61"/>
      <c r="M48" s="61"/>
      <c r="N48" s="61"/>
      <c r="O48" s="61"/>
      <c r="P48" s="86"/>
      <c r="Q48" s="45"/>
      <c r="R48" s="60" t="s">
        <v>72</v>
      </c>
      <c r="S48" s="61"/>
      <c r="T48" s="61"/>
      <c r="U48" s="86"/>
    </row>
    <row r="49" spans="2:21">
      <c r="B49" s="215" t="s">
        <v>92</v>
      </c>
      <c r="C49" s="216"/>
      <c r="D49" s="217"/>
      <c r="E49" s="218" t="s">
        <v>93</v>
      </c>
      <c r="F49" s="217"/>
      <c r="G49" s="219" t="s">
        <v>40</v>
      </c>
      <c r="H49" s="219"/>
      <c r="I49" s="219"/>
      <c r="J49" s="218" t="s">
        <v>94</v>
      </c>
      <c r="K49" s="217"/>
      <c r="L49" s="300" t="s">
        <v>95</v>
      </c>
      <c r="M49" s="300" t="s">
        <v>96</v>
      </c>
      <c r="N49" s="219" t="s">
        <v>97</v>
      </c>
      <c r="O49" s="300" t="s">
        <v>98</v>
      </c>
      <c r="P49" s="301" t="s">
        <v>99</v>
      </c>
      <c r="Q49" s="45"/>
      <c r="R49" s="62" t="s">
        <v>100</v>
      </c>
      <c r="S49" s="69"/>
      <c r="T49" s="69" t="str">
        <f>LOOKUP(J3+J7,{0,2,65,85,125,165,205},{"请输入数据","-2","-1","0","+1D4","+1D6","+2D6"})</f>
        <v>0</v>
      </c>
      <c r="U49" s="350"/>
    </row>
    <row r="50" spans="2:21">
      <c r="B50" s="220" t="s">
        <v>101</v>
      </c>
      <c r="C50" s="221"/>
      <c r="D50" s="222"/>
      <c r="E50" s="223" t="s">
        <v>73</v>
      </c>
      <c r="F50" s="222"/>
      <c r="G50" s="199">
        <f>I33</f>
        <v>99</v>
      </c>
      <c r="H50" s="199">
        <f t="shared" ref="H50:H54" si="28">INT(G50/2)</f>
        <v>49</v>
      </c>
      <c r="I50" s="199">
        <f t="shared" ref="I50:I54" si="29">INT(G50/5)</f>
        <v>19</v>
      </c>
      <c r="J50" s="223" t="s">
        <v>102</v>
      </c>
      <c r="K50" s="222"/>
      <c r="L50" s="302" t="s">
        <v>103</v>
      </c>
      <c r="M50" s="302" t="s">
        <v>104</v>
      </c>
      <c r="N50" s="199">
        <v>1</v>
      </c>
      <c r="O50" s="302" t="s">
        <v>103</v>
      </c>
      <c r="P50" s="303" t="s">
        <v>103</v>
      </c>
      <c r="Q50" s="45"/>
      <c r="R50" s="68"/>
      <c r="S50" s="69"/>
      <c r="T50" s="69"/>
      <c r="U50" s="350"/>
    </row>
    <row r="51" spans="2:21">
      <c r="B51" s="224" t="s">
        <v>105</v>
      </c>
      <c r="C51" s="225"/>
      <c r="D51" s="226"/>
      <c r="E51" s="227" t="str">
        <f>IF(B51=0,"请选择武器",VLOOKUP(B51,武器列表!A2:H105,2,FALSE))</f>
        <v>冲锋枪</v>
      </c>
      <c r="F51" s="228"/>
      <c r="G51" s="229">
        <f>IF(E51="请选择武器",0,IF(ISNA(VLOOKUP(E51,C33:K38,7,FALSE)),IF(ISNA(VLOOKUP(E51,分支技能!H4:I11,2,FALSE)),IF(ISNA(VLOOKUP(E51,分支技能!K4:L10,2,FALSE)),IF(ISNA(VLOOKUP(E51,分支技能!N4:O9,2,FALSE)),S38,VLOOKUP(E51,分支技能!N4:O9,2,FALSE)),VLOOKUP(E51,分支技能!K4:L10,2,FALSE)),VLOOKUP(E51,分支技能!H4:I11,2,FALSE)),VLOOKUP(E51,C33:K38,7,FALSE)))</f>
        <v>57</v>
      </c>
      <c r="H51" s="229">
        <f t="shared" si="28"/>
        <v>28</v>
      </c>
      <c r="I51" s="229">
        <f t="shared" si="29"/>
        <v>11</v>
      </c>
      <c r="J51" s="227" t="str">
        <f>IF(B51=0,"请选择武器",VLOOKUP(B51,武器列表!A2:H105,3,FALSE))</f>
        <v>1D10</v>
      </c>
      <c r="K51" s="228"/>
      <c r="L51" s="304" t="str">
        <f>IF(B51=0," ",VLOOKUP(B51,武器列表!A2:H105,4,FALSE))</f>
        <v>20</v>
      </c>
      <c r="M51" s="304" t="str">
        <f>IF(B51=0," ",VLOOKUP(B51,武器列表!A2:H105,5,FALSE))</f>
        <v>√</v>
      </c>
      <c r="N51" s="305" t="str">
        <f>IF(B51=0," ",VLOOKUP(B51,武器列表!A2:H105,6,FALSE))</f>
        <v>1(2)or全自动</v>
      </c>
      <c r="O51" s="304" t="str">
        <f>IF(B51=0," ",VLOOKUP(B51,武器列表!A2:H105,7,FALSE))</f>
        <v>32</v>
      </c>
      <c r="P51" s="306" t="str">
        <f>IF(B51=0," ",VLOOKUP(B51,武器列表!A2:H105,8,FALSE))</f>
        <v>98</v>
      </c>
      <c r="Q51" s="45"/>
      <c r="R51" s="70" t="s">
        <v>106</v>
      </c>
      <c r="S51" s="65"/>
      <c r="T51" s="65" t="str">
        <f>LOOKUP(J3+J7,{0,2,65,85,125,165,205},{"请输入数据","-2","-1","0","1","2","3"})</f>
        <v>0</v>
      </c>
      <c r="U51" s="349"/>
    </row>
    <row r="52" spans="2:21">
      <c r="B52" s="230" t="s">
        <v>107</v>
      </c>
      <c r="C52" s="231"/>
      <c r="D52" s="232"/>
      <c r="E52" s="233" t="str">
        <f>IF(B52=0,"请选择武器",VLOOKUP(B52,武器列表!A2:H105,2,FALSE))</f>
        <v>手枪</v>
      </c>
      <c r="F52" s="234"/>
      <c r="G52" s="199">
        <f>IF(E52="请选择武器",0,IF(ISNA(VLOOKUP(E52,C33:K38,7,FALSE)),IF(ISNA(VLOOKUP(E52,分支技能!H4:I11,2,FALSE)),IF(ISNA(VLOOKUP(E52,分支技能!K4:L10,2,FALSE)),IF(ISNA(VLOOKUP(E52,分支技能!N4:O9,2,FALSE)),S38,VLOOKUP(E52,分支技能!N4:O9,2,FALSE)),VLOOKUP(E52,分支技能!K4:L10,2,FALSE)),VLOOKUP(E52,分支技能!H4:I11,2,FALSE)),VLOOKUP(E52,C33:K38,7,FALSE)))</f>
        <v>99</v>
      </c>
      <c r="H52" s="199">
        <f t="shared" si="28"/>
        <v>49</v>
      </c>
      <c r="I52" s="307">
        <f t="shared" si="29"/>
        <v>19</v>
      </c>
      <c r="J52" s="221" t="str">
        <f>IF(B52=0,"请选择武器",VLOOKUP(B52,武器列表!A2:H105,3,FALSE))</f>
        <v>1D10+2</v>
      </c>
      <c r="K52" s="222"/>
      <c r="L52" s="302" t="str">
        <f>IF(B52=0," ",VLOOKUP(B52,武器列表!A2:H105,4,FALSE))</f>
        <v>15</v>
      </c>
      <c r="M52" s="302" t="str">
        <f>IF(B52=0," ",VLOOKUP(B52,武器列表!A2:H105,5,FALSE))</f>
        <v>√</v>
      </c>
      <c r="N52" s="199" t="str">
        <f>IF(B52=0," ",VLOOKUP(B52,武器列表!A2:H105,6,FALSE))</f>
        <v>1(3)</v>
      </c>
      <c r="O52" s="302" t="str">
        <f>IF(B52=0," ",VLOOKUP(B52,武器列表!A2:H105,7,FALSE))</f>
        <v>7</v>
      </c>
      <c r="P52" s="303" t="str">
        <f>IF(B52=0," ",VLOOKUP(B52,武器列表!A2:H105,8,FALSE))</f>
        <v>100</v>
      </c>
      <c r="Q52" s="45"/>
      <c r="R52" s="71"/>
      <c r="S52" s="65"/>
      <c r="T52" s="65"/>
      <c r="U52" s="349"/>
    </row>
    <row r="53" spans="2:21">
      <c r="B53" s="224" t="s">
        <v>108</v>
      </c>
      <c r="C53" s="225"/>
      <c r="D53" s="226"/>
      <c r="E53" s="227" t="str">
        <f>IF(B53=0,"请选择武器",VLOOKUP(B53,武器列表!A2:H105,2,FALSE))</f>
        <v>斗殴</v>
      </c>
      <c r="F53" s="228"/>
      <c r="G53" s="229">
        <f>IF(E53="请选择武器",0,IF(ISNA(VLOOKUP(E53,C33:K38,7,FALSE)),IF(ISNA(VLOOKUP(E53,分支技能!H4:I11,2,FALSE)),IF(ISNA(VLOOKUP(E53,分支技能!K4:L10,2,FALSE)),IF(ISNA(VLOOKUP(E53,分支技能!N4:O9,2,FALSE)),S38,VLOOKUP(E53,分支技能!N4:O9,2,FALSE)),VLOOKUP(E53,分支技能!K4:L10,2,FALSE)),VLOOKUP(E53,分支技能!H4:I11,2,FALSE)),VLOOKUP(E53,C33:K38,7,FALSE)))</f>
        <v>99</v>
      </c>
      <c r="H53" s="229">
        <f t="shared" si="28"/>
        <v>49</v>
      </c>
      <c r="I53" s="308">
        <f t="shared" si="29"/>
        <v>19</v>
      </c>
      <c r="J53" s="309" t="str">
        <f>IF(B53=0,"请选择武器",VLOOKUP(B53,武器列表!A2:H105,3,FALSE))</f>
        <v>1D4+2+DB</v>
      </c>
      <c r="K53" s="310"/>
      <c r="L53" s="304" t="str">
        <f>IF(B53=0," ",VLOOKUP(B53,武器列表!A2:H105,4,FALSE))</f>
        <v>接触</v>
      </c>
      <c r="M53" s="304" t="str">
        <f>IF(B53=0," ",VLOOKUP(B53,武器列表!A2:H105,5,FALSE))</f>
        <v>√</v>
      </c>
      <c r="N53" s="305" t="str">
        <f>IF(B53=0," ",VLOOKUP(B53,武器列表!A2:H105,6,FALSE))</f>
        <v>1</v>
      </c>
      <c r="O53" s="304" t="str">
        <f>IF(B53=0," ",VLOOKUP(B53,武器列表!A2:H105,7,FALSE))</f>
        <v>-</v>
      </c>
      <c r="P53" s="306" t="str">
        <f>IF(B53=0," ",VLOOKUP(B53,武器列表!A2:H105,8,FALSE))</f>
        <v>-</v>
      </c>
      <c r="Q53" s="45"/>
      <c r="R53" s="62" t="s">
        <v>109</v>
      </c>
      <c r="S53" s="69"/>
      <c r="T53" s="69">
        <f>I28</f>
        <v>75</v>
      </c>
      <c r="U53" s="350">
        <f>J28</f>
        <v>37</v>
      </c>
    </row>
    <row r="54" ht="17.25" spans="2:21">
      <c r="B54" s="235" t="s">
        <v>110</v>
      </c>
      <c r="C54" s="236"/>
      <c r="D54" s="237"/>
      <c r="E54" s="238"/>
      <c r="F54" s="237"/>
      <c r="G54" s="212"/>
      <c r="H54" s="73">
        <f t="shared" si="28"/>
        <v>0</v>
      </c>
      <c r="I54" s="311">
        <f t="shared" si="29"/>
        <v>0</v>
      </c>
      <c r="J54" s="236"/>
      <c r="K54" s="237"/>
      <c r="L54" s="312"/>
      <c r="M54" s="312"/>
      <c r="N54" s="212"/>
      <c r="O54" s="312"/>
      <c r="P54" s="313"/>
      <c r="Q54" s="45"/>
      <c r="R54" s="72"/>
      <c r="S54" s="73"/>
      <c r="T54" s="73"/>
      <c r="U54" s="352">
        <f>K28</f>
        <v>15</v>
      </c>
    </row>
    <row r="55" spans="2:21">
      <c r="B55" s="45"/>
      <c r="C55" s="45"/>
      <c r="D55" s="45"/>
      <c r="E55" s="45"/>
      <c r="F55" s="45"/>
      <c r="G55" s="45"/>
      <c r="H55" s="45"/>
      <c r="I55" s="45"/>
      <c r="J55" s="45"/>
      <c r="K55" s="45"/>
      <c r="L55" s="45"/>
      <c r="M55" s="45"/>
      <c r="N55" s="45"/>
      <c r="O55" s="45"/>
      <c r="P55" s="45"/>
      <c r="Q55" s="45"/>
      <c r="R55" s="45"/>
      <c r="S55" s="45"/>
      <c r="T55" s="45"/>
      <c r="U55" s="45"/>
    </row>
    <row r="56" ht="17.25" spans="2:21">
      <c r="B56" s="45"/>
      <c r="C56" s="45"/>
      <c r="D56" s="45"/>
      <c r="E56" s="45"/>
      <c r="F56" s="45"/>
      <c r="G56" s="45"/>
      <c r="H56" s="45"/>
      <c r="I56" s="45"/>
      <c r="J56" s="45"/>
      <c r="K56" s="45"/>
      <c r="L56" s="45"/>
      <c r="M56" s="45"/>
      <c r="N56" s="45"/>
      <c r="O56" s="45"/>
      <c r="P56" s="45"/>
      <c r="Q56" s="45"/>
      <c r="R56" s="45"/>
      <c r="S56" s="45"/>
      <c r="T56" s="45"/>
      <c r="U56" s="45"/>
    </row>
    <row r="57" spans="2:21">
      <c r="B57" s="46" t="s">
        <v>111</v>
      </c>
      <c r="C57" s="239"/>
      <c r="D57" s="239"/>
      <c r="E57" s="239"/>
      <c r="F57" s="239"/>
      <c r="G57" s="239"/>
      <c r="H57" s="239"/>
      <c r="I57" s="47"/>
      <c r="J57" s="45"/>
      <c r="K57" s="314" t="s">
        <v>112</v>
      </c>
      <c r="L57" s="315"/>
      <c r="M57" s="315"/>
      <c r="N57" s="315"/>
      <c r="O57" s="315"/>
      <c r="P57" s="315"/>
      <c r="Q57" s="315"/>
      <c r="R57" s="315"/>
      <c r="S57" s="315"/>
      <c r="T57" s="315"/>
      <c r="U57" s="353"/>
    </row>
    <row r="58" spans="2:21">
      <c r="B58" s="240" t="str">
        <f>"生活水平："&amp;LOOKUP(I25,{0,1,10,50,90,99},{"一无所有","贫穷","一般","小康","富裕","超有钱"})</f>
        <v>生活水平：小康</v>
      </c>
      <c r="C58" s="241"/>
      <c r="D58" s="242"/>
      <c r="E58" s="243" t="s">
        <v>113</v>
      </c>
      <c r="F58" s="244"/>
      <c r="G58" s="245" t="str">
        <f>IF(F4="1920s",IF(I25=0,"0.5",IF(I25&lt;=9,"2",IF(I25&lt;=49,"10",IF(I25&lt;=89,"50",IF(I25&lt;=98,"250","5000"))))),IF(F4="现代",IF(I25=0,"10",IF(I25&lt;=9,"40",IF(I25&lt;=49,"200",IF(I25&lt;=89,"1000",IF(I25&lt;=98,"5000","100000")))))))</f>
        <v>1000</v>
      </c>
      <c r="H58" s="245"/>
      <c r="I58" s="316"/>
      <c r="J58" s="45"/>
      <c r="K58" s="317" t="s">
        <v>114</v>
      </c>
      <c r="L58" s="318"/>
      <c r="M58" s="319" t="s">
        <v>115</v>
      </c>
      <c r="N58" s="319"/>
      <c r="O58" s="319"/>
      <c r="P58" s="319"/>
      <c r="Q58" s="319"/>
      <c r="R58" s="319"/>
      <c r="S58" s="319"/>
      <c r="T58" s="319"/>
      <c r="U58" s="354"/>
    </row>
    <row r="59" spans="2:21">
      <c r="B59" s="246" t="s">
        <v>116</v>
      </c>
      <c r="C59" s="247"/>
      <c r="D59" s="247"/>
      <c r="E59" s="247"/>
      <c r="F59" s="247"/>
      <c r="G59" s="247"/>
      <c r="H59" s="247"/>
      <c r="I59" s="320"/>
      <c r="J59" s="45"/>
      <c r="K59" s="321" t="s">
        <v>117</v>
      </c>
      <c r="L59" s="322"/>
      <c r="M59" s="323" t="s">
        <v>115</v>
      </c>
      <c r="N59" s="323"/>
      <c r="O59" s="323"/>
      <c r="P59" s="323"/>
      <c r="Q59" s="323"/>
      <c r="R59" s="323"/>
      <c r="S59" s="323"/>
      <c r="T59" s="323"/>
      <c r="U59" s="355"/>
    </row>
    <row r="60" spans="2:21">
      <c r="B60" s="248"/>
      <c r="C60" s="249"/>
      <c r="D60" s="249"/>
      <c r="E60" s="249"/>
      <c r="F60" s="249"/>
      <c r="G60" s="249"/>
      <c r="H60" s="249"/>
      <c r="I60" s="324"/>
      <c r="J60" s="45"/>
      <c r="K60" s="317" t="s">
        <v>118</v>
      </c>
      <c r="L60" s="318"/>
      <c r="M60" s="319" t="s">
        <v>115</v>
      </c>
      <c r="N60" s="319"/>
      <c r="O60" s="319"/>
      <c r="P60" s="319"/>
      <c r="Q60" s="319"/>
      <c r="R60" s="319"/>
      <c r="S60" s="319"/>
      <c r="T60" s="319"/>
      <c r="U60" s="354"/>
    </row>
    <row r="61" ht="17.25" spans="2:21">
      <c r="B61" s="250"/>
      <c r="C61" s="251"/>
      <c r="D61" s="251"/>
      <c r="E61" s="251"/>
      <c r="F61" s="251"/>
      <c r="G61" s="251"/>
      <c r="H61" s="251"/>
      <c r="I61" s="325"/>
      <c r="J61" s="45"/>
      <c r="K61" s="321" t="s">
        <v>119</v>
      </c>
      <c r="L61" s="322"/>
      <c r="M61" s="323" t="s">
        <v>115</v>
      </c>
      <c r="N61" s="323"/>
      <c r="O61" s="323"/>
      <c r="P61" s="323"/>
      <c r="Q61" s="323"/>
      <c r="R61" s="323"/>
      <c r="S61" s="323"/>
      <c r="T61" s="323"/>
      <c r="U61" s="355"/>
    </row>
    <row r="62" ht="17.25" spans="2:21">
      <c r="B62" s="252"/>
      <c r="C62" s="252"/>
      <c r="D62" s="252"/>
      <c r="E62" s="252"/>
      <c r="F62" s="252"/>
      <c r="G62" s="252"/>
      <c r="H62" s="252"/>
      <c r="I62" s="252"/>
      <c r="J62" s="45"/>
      <c r="K62" s="317" t="s">
        <v>120</v>
      </c>
      <c r="L62" s="318"/>
      <c r="M62" s="319" t="s">
        <v>121</v>
      </c>
      <c r="N62" s="319"/>
      <c r="O62" s="319"/>
      <c r="P62" s="319"/>
      <c r="Q62" s="319"/>
      <c r="R62" s="319"/>
      <c r="S62" s="319"/>
      <c r="T62" s="319"/>
      <c r="U62" s="354"/>
    </row>
    <row r="63" spans="2:21">
      <c r="B63" s="46" t="s">
        <v>122</v>
      </c>
      <c r="C63" s="239"/>
      <c r="D63" s="239"/>
      <c r="E63" s="239"/>
      <c r="F63" s="239"/>
      <c r="G63" s="239"/>
      <c r="H63" s="239"/>
      <c r="I63" s="47"/>
      <c r="J63" s="45"/>
      <c r="K63" s="321" t="s">
        <v>123</v>
      </c>
      <c r="L63" s="322"/>
      <c r="M63" s="323" t="s">
        <v>115</v>
      </c>
      <c r="N63" s="323"/>
      <c r="O63" s="323"/>
      <c r="P63" s="323"/>
      <c r="Q63" s="323"/>
      <c r="R63" s="323"/>
      <c r="S63" s="323"/>
      <c r="T63" s="323"/>
      <c r="U63" s="355"/>
    </row>
    <row r="64" spans="2:21">
      <c r="B64" s="253" t="s">
        <v>124</v>
      </c>
      <c r="C64" s="254"/>
      <c r="D64" s="254"/>
      <c r="E64" s="254"/>
      <c r="F64" s="254"/>
      <c r="G64" s="254"/>
      <c r="H64" s="254"/>
      <c r="I64" s="326"/>
      <c r="J64" s="45"/>
      <c r="K64" s="327" t="s">
        <v>125</v>
      </c>
      <c r="L64" s="328"/>
      <c r="M64" s="329" t="s">
        <v>126</v>
      </c>
      <c r="N64" s="329"/>
      <c r="O64" s="329"/>
      <c r="P64" s="329"/>
      <c r="Q64" s="329"/>
      <c r="R64" s="329"/>
      <c r="S64" s="329"/>
      <c r="T64" s="329"/>
      <c r="U64" s="356"/>
    </row>
    <row r="65" spans="2:21">
      <c r="B65" s="357" t="s">
        <v>105</v>
      </c>
      <c r="C65" s="358"/>
      <c r="D65" s="358"/>
      <c r="E65" s="358"/>
      <c r="F65" s="358"/>
      <c r="G65" s="358"/>
      <c r="H65" s="358"/>
      <c r="I65" s="370"/>
      <c r="J65" s="45"/>
      <c r="K65" s="371" t="s">
        <v>127</v>
      </c>
      <c r="L65" s="372"/>
      <c r="M65" s="372"/>
      <c r="N65" s="372"/>
      <c r="O65" s="372"/>
      <c r="P65" s="372"/>
      <c r="Q65" s="372"/>
      <c r="R65" s="372"/>
      <c r="S65" s="372"/>
      <c r="T65" s="372"/>
      <c r="U65" s="399"/>
    </row>
    <row r="66" spans="2:21">
      <c r="B66" s="253" t="s">
        <v>128</v>
      </c>
      <c r="C66" s="254"/>
      <c r="D66" s="254"/>
      <c r="E66" s="254"/>
      <c r="F66" s="254"/>
      <c r="G66" s="254"/>
      <c r="H66" s="254"/>
      <c r="I66" s="326"/>
      <c r="J66" s="45"/>
      <c r="K66" s="371"/>
      <c r="L66" s="372"/>
      <c r="M66" s="372"/>
      <c r="N66" s="372"/>
      <c r="O66" s="372"/>
      <c r="P66" s="372"/>
      <c r="Q66" s="372"/>
      <c r="R66" s="372"/>
      <c r="S66" s="372"/>
      <c r="T66" s="372"/>
      <c r="U66" s="399"/>
    </row>
    <row r="67" spans="2:21">
      <c r="B67" s="357" t="s">
        <v>129</v>
      </c>
      <c r="C67" s="358"/>
      <c r="D67" s="358"/>
      <c r="E67" s="358"/>
      <c r="F67" s="358"/>
      <c r="G67" s="358"/>
      <c r="H67" s="358"/>
      <c r="I67" s="370"/>
      <c r="J67" s="45"/>
      <c r="K67" s="371"/>
      <c r="L67" s="372"/>
      <c r="M67" s="372"/>
      <c r="N67" s="372"/>
      <c r="O67" s="372"/>
      <c r="P67" s="372"/>
      <c r="Q67" s="372"/>
      <c r="R67" s="372"/>
      <c r="S67" s="372"/>
      <c r="T67" s="372"/>
      <c r="U67" s="399"/>
    </row>
    <row r="68" spans="2:21">
      <c r="B68" s="253"/>
      <c r="C68" s="254"/>
      <c r="D68" s="254"/>
      <c r="E68" s="254"/>
      <c r="F68" s="254"/>
      <c r="G68" s="254"/>
      <c r="H68" s="254"/>
      <c r="I68" s="326"/>
      <c r="J68" s="45"/>
      <c r="K68" s="371"/>
      <c r="L68" s="372"/>
      <c r="M68" s="372"/>
      <c r="N68" s="372"/>
      <c r="O68" s="372"/>
      <c r="P68" s="372"/>
      <c r="Q68" s="372"/>
      <c r="R68" s="372"/>
      <c r="S68" s="372"/>
      <c r="T68" s="372"/>
      <c r="U68" s="399"/>
    </row>
    <row r="69" spans="2:21">
      <c r="B69" s="357"/>
      <c r="C69" s="358"/>
      <c r="D69" s="358"/>
      <c r="E69" s="358"/>
      <c r="F69" s="358"/>
      <c r="G69" s="358"/>
      <c r="H69" s="358"/>
      <c r="I69" s="370"/>
      <c r="J69" s="45"/>
      <c r="K69" s="371"/>
      <c r="L69" s="372"/>
      <c r="M69" s="372"/>
      <c r="N69" s="372"/>
      <c r="O69" s="372"/>
      <c r="P69" s="372"/>
      <c r="Q69" s="372"/>
      <c r="R69" s="372"/>
      <c r="S69" s="372"/>
      <c r="T69" s="372"/>
      <c r="U69" s="399"/>
    </row>
    <row r="70" ht="17.25" spans="2:21">
      <c r="B70" s="359"/>
      <c r="C70" s="360"/>
      <c r="D70" s="360"/>
      <c r="E70" s="360"/>
      <c r="F70" s="360"/>
      <c r="G70" s="360"/>
      <c r="H70" s="360"/>
      <c r="I70" s="373"/>
      <c r="J70" s="45"/>
      <c r="K70" s="371"/>
      <c r="L70" s="372"/>
      <c r="M70" s="372"/>
      <c r="N70" s="372"/>
      <c r="O70" s="372"/>
      <c r="P70" s="372"/>
      <c r="Q70" s="372"/>
      <c r="R70" s="372"/>
      <c r="S70" s="372"/>
      <c r="T70" s="372"/>
      <c r="U70" s="399"/>
    </row>
    <row r="71" ht="17.25" spans="2:21">
      <c r="B71" s="361" t="s">
        <v>130</v>
      </c>
      <c r="C71" s="361"/>
      <c r="D71" s="361"/>
      <c r="E71" s="361"/>
      <c r="F71" s="361"/>
      <c r="G71" s="361"/>
      <c r="H71" s="361"/>
      <c r="I71" s="361"/>
      <c r="J71" s="45"/>
      <c r="K71" s="371"/>
      <c r="L71" s="372"/>
      <c r="M71" s="372"/>
      <c r="N71" s="372"/>
      <c r="O71" s="372"/>
      <c r="P71" s="372"/>
      <c r="Q71" s="372"/>
      <c r="R71" s="372"/>
      <c r="S71" s="372"/>
      <c r="T71" s="372"/>
      <c r="U71" s="399"/>
    </row>
    <row r="72" spans="2:21">
      <c r="B72" s="46" t="s">
        <v>131</v>
      </c>
      <c r="C72" s="239"/>
      <c r="D72" s="239"/>
      <c r="E72" s="239"/>
      <c r="F72" s="239"/>
      <c r="G72" s="239"/>
      <c r="H72" s="239"/>
      <c r="I72" s="47"/>
      <c r="J72" s="45"/>
      <c r="K72" s="371"/>
      <c r="L72" s="372"/>
      <c r="M72" s="372"/>
      <c r="N72" s="372"/>
      <c r="O72" s="372"/>
      <c r="P72" s="372"/>
      <c r="Q72" s="372"/>
      <c r="R72" s="372"/>
      <c r="S72" s="372"/>
      <c r="T72" s="372"/>
      <c r="U72" s="399"/>
    </row>
    <row r="73" spans="2:21">
      <c r="B73" s="362" t="s">
        <v>132</v>
      </c>
      <c r="C73" s="363"/>
      <c r="D73" s="363"/>
      <c r="E73" s="363"/>
      <c r="F73" s="363"/>
      <c r="G73" s="363"/>
      <c r="H73" s="363"/>
      <c r="I73" s="374"/>
      <c r="J73" s="45"/>
      <c r="K73" s="371"/>
      <c r="L73" s="372"/>
      <c r="M73" s="372"/>
      <c r="N73" s="372"/>
      <c r="O73" s="372"/>
      <c r="P73" s="372"/>
      <c r="Q73" s="372"/>
      <c r="R73" s="372"/>
      <c r="S73" s="372"/>
      <c r="T73" s="372"/>
      <c r="U73" s="399"/>
    </row>
    <row r="74" ht="17.25" spans="2:21">
      <c r="B74" s="362"/>
      <c r="C74" s="363"/>
      <c r="D74" s="363"/>
      <c r="E74" s="363"/>
      <c r="F74" s="363"/>
      <c r="G74" s="363"/>
      <c r="H74" s="363"/>
      <c r="I74" s="374"/>
      <c r="J74" s="45"/>
      <c r="K74" s="371"/>
      <c r="L74" s="372"/>
      <c r="M74" s="372"/>
      <c r="N74" s="372"/>
      <c r="O74" s="372"/>
      <c r="P74" s="372"/>
      <c r="Q74" s="372"/>
      <c r="R74" s="372"/>
      <c r="S74" s="372"/>
      <c r="T74" s="400"/>
      <c r="U74" s="401"/>
    </row>
    <row r="75" ht="17.25" spans="2:21">
      <c r="B75" s="362"/>
      <c r="C75" s="363"/>
      <c r="D75" s="363"/>
      <c r="E75" s="363"/>
      <c r="F75" s="363"/>
      <c r="G75" s="363"/>
      <c r="H75" s="363"/>
      <c r="I75" s="374"/>
      <c r="J75" s="45"/>
      <c r="K75" s="375" t="s">
        <v>133</v>
      </c>
      <c r="L75" s="375"/>
      <c r="M75" s="375"/>
      <c r="N75" s="375"/>
      <c r="O75" s="375"/>
      <c r="P75" s="375"/>
      <c r="Q75" s="375"/>
      <c r="R75" s="375"/>
      <c r="S75" s="375"/>
      <c r="T75" s="45"/>
      <c r="U75" s="45"/>
    </row>
    <row r="76" spans="2:21">
      <c r="B76" s="362"/>
      <c r="C76" s="363"/>
      <c r="D76" s="363"/>
      <c r="E76" s="363"/>
      <c r="F76" s="363"/>
      <c r="G76" s="363"/>
      <c r="H76" s="363"/>
      <c r="I76" s="374"/>
      <c r="J76" s="45"/>
      <c r="K76" s="376" t="s">
        <v>134</v>
      </c>
      <c r="L76" s="377"/>
      <c r="M76" s="377"/>
      <c r="N76" s="378"/>
      <c r="O76" s="379"/>
      <c r="P76" s="376" t="s">
        <v>60</v>
      </c>
      <c r="Q76" s="377"/>
      <c r="R76" s="377"/>
      <c r="S76" s="377"/>
      <c r="T76" s="377"/>
      <c r="U76" s="378"/>
    </row>
    <row r="77" spans="2:21">
      <c r="B77" s="362"/>
      <c r="C77" s="363"/>
      <c r="D77" s="363"/>
      <c r="E77" s="363"/>
      <c r="F77" s="363"/>
      <c r="G77" s="363"/>
      <c r="H77" s="363"/>
      <c r="I77" s="374"/>
      <c r="J77" s="45"/>
      <c r="K77" s="380" t="s">
        <v>135</v>
      </c>
      <c r="L77" s="381"/>
      <c r="M77" s="381"/>
      <c r="N77" s="382"/>
      <c r="O77" s="45"/>
      <c r="P77" s="383"/>
      <c r="Q77" s="402"/>
      <c r="R77" s="402"/>
      <c r="S77" s="402"/>
      <c r="T77" s="402"/>
      <c r="U77" s="403"/>
    </row>
    <row r="78" ht="17.25" spans="2:21">
      <c r="B78" s="364"/>
      <c r="C78" s="365"/>
      <c r="D78" s="365"/>
      <c r="E78" s="365"/>
      <c r="F78" s="365"/>
      <c r="G78" s="365"/>
      <c r="H78" s="365"/>
      <c r="I78" s="384"/>
      <c r="J78" s="45"/>
      <c r="K78" s="385"/>
      <c r="L78" s="381"/>
      <c r="M78" s="381"/>
      <c r="N78" s="382"/>
      <c r="O78" s="45"/>
      <c r="P78" s="386"/>
      <c r="Q78" s="404"/>
      <c r="R78" s="404"/>
      <c r="S78" s="404"/>
      <c r="T78" s="404"/>
      <c r="U78" s="405"/>
    </row>
    <row r="79" ht="17.25" spans="2:21">
      <c r="B79" s="45"/>
      <c r="C79" s="45"/>
      <c r="D79" s="45"/>
      <c r="E79" s="45"/>
      <c r="F79" s="45"/>
      <c r="G79" s="45"/>
      <c r="H79" s="45"/>
      <c r="I79" s="45"/>
      <c r="J79" s="45"/>
      <c r="K79" s="387"/>
      <c r="L79" s="388"/>
      <c r="M79" s="388"/>
      <c r="N79" s="389"/>
      <c r="O79" s="45"/>
      <c r="P79" s="383"/>
      <c r="Q79" s="402"/>
      <c r="R79" s="402"/>
      <c r="S79" s="402"/>
      <c r="T79" s="402"/>
      <c r="U79" s="403"/>
    </row>
    <row r="80" spans="2:21">
      <c r="B80" s="60" t="s">
        <v>136</v>
      </c>
      <c r="C80" s="61"/>
      <c r="D80" s="61"/>
      <c r="E80" s="61"/>
      <c r="F80" s="61"/>
      <c r="G80" s="61"/>
      <c r="H80" s="61"/>
      <c r="I80" s="86"/>
      <c r="J80" s="45"/>
      <c r="K80" s="387"/>
      <c r="L80" s="388"/>
      <c r="M80" s="388"/>
      <c r="N80" s="389"/>
      <c r="O80" s="45"/>
      <c r="P80" s="386"/>
      <c r="Q80" s="404"/>
      <c r="R80" s="404"/>
      <c r="S80" s="404"/>
      <c r="T80" s="404"/>
      <c r="U80" s="405"/>
    </row>
    <row r="81" spans="2:21">
      <c r="B81" s="366" t="s">
        <v>137</v>
      </c>
      <c r="C81" s="367"/>
      <c r="D81" s="65" t="s">
        <v>138</v>
      </c>
      <c r="E81" s="65" t="s">
        <v>139</v>
      </c>
      <c r="F81" s="65" t="s">
        <v>140</v>
      </c>
      <c r="G81" s="65" t="s">
        <v>141</v>
      </c>
      <c r="H81" s="65" t="s">
        <v>142</v>
      </c>
      <c r="I81" s="349" t="s">
        <v>143</v>
      </c>
      <c r="J81" s="45"/>
      <c r="K81" s="390"/>
      <c r="L81" s="391"/>
      <c r="M81" s="391"/>
      <c r="N81" s="392"/>
      <c r="O81" s="45"/>
      <c r="P81" s="383"/>
      <c r="Q81" s="402"/>
      <c r="R81" s="402"/>
      <c r="S81" s="402"/>
      <c r="T81" s="402"/>
      <c r="U81" s="403"/>
    </row>
    <row r="82" spans="2:21">
      <c r="B82" s="368"/>
      <c r="C82" s="367"/>
      <c r="D82" s="65" t="s">
        <v>144</v>
      </c>
      <c r="E82" s="65" t="s">
        <v>145</v>
      </c>
      <c r="F82" s="65" t="s">
        <v>146</v>
      </c>
      <c r="G82" s="65" t="s">
        <v>147</v>
      </c>
      <c r="H82" s="65" t="s">
        <v>148</v>
      </c>
      <c r="I82" s="393" t="s">
        <v>149</v>
      </c>
      <c r="J82" s="45"/>
      <c r="K82" s="390"/>
      <c r="L82" s="391"/>
      <c r="M82" s="391"/>
      <c r="N82" s="392"/>
      <c r="O82" s="45"/>
      <c r="P82" s="386"/>
      <c r="Q82" s="404"/>
      <c r="R82" s="404"/>
      <c r="S82" s="404"/>
      <c r="T82" s="404"/>
      <c r="U82" s="405"/>
    </row>
    <row r="83" customHeight="1" spans="2:21">
      <c r="B83" s="70" t="s">
        <v>150</v>
      </c>
      <c r="C83" s="64"/>
      <c r="D83" s="64"/>
      <c r="E83" s="64"/>
      <c r="F83" s="64"/>
      <c r="G83" s="64"/>
      <c r="H83" s="64"/>
      <c r="I83" s="394"/>
      <c r="J83" s="45"/>
      <c r="K83" s="387"/>
      <c r="L83" s="388"/>
      <c r="M83" s="388"/>
      <c r="N83" s="389"/>
      <c r="O83" s="45"/>
      <c r="P83" s="383"/>
      <c r="Q83" s="402"/>
      <c r="R83" s="402"/>
      <c r="S83" s="402"/>
      <c r="T83" s="402"/>
      <c r="U83" s="403"/>
    </row>
    <row r="84" spans="2:21">
      <c r="B84" s="70"/>
      <c r="C84" s="64"/>
      <c r="D84" s="64"/>
      <c r="E84" s="64"/>
      <c r="F84" s="64"/>
      <c r="G84" s="64"/>
      <c r="H84" s="64"/>
      <c r="I84" s="394"/>
      <c r="J84" s="45"/>
      <c r="K84" s="387"/>
      <c r="L84" s="388"/>
      <c r="M84" s="388"/>
      <c r="N84" s="389"/>
      <c r="O84" s="45"/>
      <c r="P84" s="386"/>
      <c r="Q84" s="404"/>
      <c r="R84" s="404"/>
      <c r="S84" s="404"/>
      <c r="T84" s="404"/>
      <c r="U84" s="405"/>
    </row>
    <row r="85" spans="2:21">
      <c r="B85" s="71" t="s">
        <v>151</v>
      </c>
      <c r="C85" s="65"/>
      <c r="D85" s="65"/>
      <c r="E85" s="65"/>
      <c r="F85" s="65" t="s">
        <v>152</v>
      </c>
      <c r="G85" s="65"/>
      <c r="H85" s="65"/>
      <c r="I85" s="349"/>
      <c r="J85" s="45"/>
      <c r="K85" s="390"/>
      <c r="L85" s="391"/>
      <c r="M85" s="391"/>
      <c r="N85" s="392"/>
      <c r="O85" s="45"/>
      <c r="P85" s="383"/>
      <c r="Q85" s="402"/>
      <c r="R85" s="402"/>
      <c r="S85" s="402"/>
      <c r="T85" s="402"/>
      <c r="U85" s="403"/>
    </row>
    <row r="86" spans="2:21">
      <c r="B86" s="71" t="s">
        <v>153</v>
      </c>
      <c r="C86" s="65"/>
      <c r="D86" s="65" t="s">
        <v>154</v>
      </c>
      <c r="E86" s="65"/>
      <c r="F86" s="65"/>
      <c r="G86" s="65"/>
      <c r="H86" s="65"/>
      <c r="I86" s="349"/>
      <c r="J86" s="45"/>
      <c r="K86" s="390"/>
      <c r="L86" s="391"/>
      <c r="M86" s="391"/>
      <c r="N86" s="392"/>
      <c r="O86" s="45"/>
      <c r="P86" s="386"/>
      <c r="Q86" s="404"/>
      <c r="R86" s="404"/>
      <c r="S86" s="404"/>
      <c r="T86" s="404"/>
      <c r="U86" s="405"/>
    </row>
    <row r="87" spans="2:21">
      <c r="B87" s="71" t="s">
        <v>155</v>
      </c>
      <c r="C87" s="65"/>
      <c r="D87" s="65" t="s">
        <v>156</v>
      </c>
      <c r="E87" s="65"/>
      <c r="F87" s="65"/>
      <c r="G87" s="65"/>
      <c r="H87" s="65"/>
      <c r="I87" s="349"/>
      <c r="J87" s="45"/>
      <c r="K87" s="387"/>
      <c r="L87" s="388"/>
      <c r="M87" s="388"/>
      <c r="N87" s="389"/>
      <c r="O87" s="45"/>
      <c r="P87" s="383"/>
      <c r="Q87" s="402"/>
      <c r="R87" s="402"/>
      <c r="S87" s="402"/>
      <c r="T87" s="402"/>
      <c r="U87" s="403"/>
    </row>
    <row r="88" spans="2:21">
      <c r="B88" s="71" t="s">
        <v>157</v>
      </c>
      <c r="C88" s="65"/>
      <c r="D88" s="64" t="s">
        <v>158</v>
      </c>
      <c r="E88" s="64"/>
      <c r="F88" s="64"/>
      <c r="G88" s="64"/>
      <c r="H88" s="64"/>
      <c r="I88" s="394"/>
      <c r="J88" s="45"/>
      <c r="K88" s="387"/>
      <c r="L88" s="388"/>
      <c r="M88" s="388"/>
      <c r="N88" s="389"/>
      <c r="O88" s="45"/>
      <c r="P88" s="386"/>
      <c r="Q88" s="404"/>
      <c r="R88" s="404"/>
      <c r="S88" s="404"/>
      <c r="T88" s="404"/>
      <c r="U88" s="405"/>
    </row>
    <row r="89" spans="2:21">
      <c r="B89" s="71"/>
      <c r="C89" s="65"/>
      <c r="D89" s="64"/>
      <c r="E89" s="64"/>
      <c r="F89" s="64"/>
      <c r="G89" s="64"/>
      <c r="H89" s="64"/>
      <c r="I89" s="394"/>
      <c r="J89" s="45"/>
      <c r="K89" s="390"/>
      <c r="L89" s="391"/>
      <c r="M89" s="391"/>
      <c r="N89" s="392"/>
      <c r="O89" s="45"/>
      <c r="P89" s="383"/>
      <c r="Q89" s="402"/>
      <c r="R89" s="402"/>
      <c r="S89" s="402"/>
      <c r="T89" s="402"/>
      <c r="U89" s="403"/>
    </row>
    <row r="90" ht="17.25" spans="2:21">
      <c r="B90" s="369" t="s">
        <v>159</v>
      </c>
      <c r="C90" s="74"/>
      <c r="D90" s="74"/>
      <c r="E90" s="74"/>
      <c r="F90" s="74" t="s">
        <v>160</v>
      </c>
      <c r="G90" s="74"/>
      <c r="H90" s="74"/>
      <c r="I90" s="395"/>
      <c r="J90" s="45"/>
      <c r="K90" s="396"/>
      <c r="L90" s="397"/>
      <c r="M90" s="397"/>
      <c r="N90" s="398"/>
      <c r="O90" s="45"/>
      <c r="P90" s="250"/>
      <c r="Q90" s="251"/>
      <c r="R90" s="251"/>
      <c r="S90" s="251"/>
      <c r="T90" s="251"/>
      <c r="U90" s="325"/>
    </row>
  </sheetData>
  <sheetProtection sheet="1" selectLockedCells="1" formatCells="0"/>
  <mergeCells count="221">
    <mergeCell ref="B2:G2"/>
    <mergeCell ref="I2:Q2"/>
    <mergeCell ref="C3:G3"/>
    <mergeCell ref="C4:D4"/>
    <mergeCell ref="F4:G4"/>
    <mergeCell ref="C5:D5"/>
    <mergeCell ref="E5:F5"/>
    <mergeCell ref="C6:D6"/>
    <mergeCell ref="F6:G6"/>
    <mergeCell ref="C7:G7"/>
    <mergeCell ref="C8:G8"/>
    <mergeCell ref="B9:C9"/>
    <mergeCell ref="T10:U10"/>
    <mergeCell ref="T11:U11"/>
    <mergeCell ref="B12:U12"/>
    <mergeCell ref="B13:U13"/>
    <mergeCell ref="B14:D14"/>
    <mergeCell ref="I14:K14"/>
    <mergeCell ref="L14:N14"/>
    <mergeCell ref="S14:U14"/>
    <mergeCell ref="B15:D15"/>
    <mergeCell ref="L15:N15"/>
    <mergeCell ref="B16:D16"/>
    <mergeCell ref="L16:N16"/>
    <mergeCell ref="B17:D17"/>
    <mergeCell ref="L17:N17"/>
    <mergeCell ref="B18:D18"/>
    <mergeCell ref="L18:N18"/>
    <mergeCell ref="C19:D19"/>
    <mergeCell ref="L19:N19"/>
    <mergeCell ref="C20:D20"/>
    <mergeCell ref="L20:N20"/>
    <mergeCell ref="C21:D21"/>
    <mergeCell ref="L21:N21"/>
    <mergeCell ref="B22:D22"/>
    <mergeCell ref="L22:N22"/>
    <mergeCell ref="B23:D23"/>
    <mergeCell ref="L23:N23"/>
    <mergeCell ref="B24:D24"/>
    <mergeCell ref="L24:N24"/>
    <mergeCell ref="B25:D25"/>
    <mergeCell ref="L25:N25"/>
    <mergeCell ref="B26:D26"/>
    <mergeCell ref="M26:N26"/>
    <mergeCell ref="B27:D27"/>
    <mergeCell ref="L27:N27"/>
    <mergeCell ref="B28:D28"/>
    <mergeCell ref="L28:N28"/>
    <mergeCell ref="B29:D29"/>
    <mergeCell ref="L29:N29"/>
    <mergeCell ref="B30:D30"/>
    <mergeCell ref="M30:N30"/>
    <mergeCell ref="B31:D31"/>
    <mergeCell ref="M31:N31"/>
    <mergeCell ref="B32:D32"/>
    <mergeCell ref="M32:N32"/>
    <mergeCell ref="C33:D33"/>
    <mergeCell ref="L33:N33"/>
    <mergeCell ref="C34:D34"/>
    <mergeCell ref="L34:N34"/>
    <mergeCell ref="C35:D35"/>
    <mergeCell ref="L35:N35"/>
    <mergeCell ref="C36:D36"/>
    <mergeCell ref="M36:N36"/>
    <mergeCell ref="C37:D37"/>
    <mergeCell ref="L37:N37"/>
    <mergeCell ref="C38:D38"/>
    <mergeCell ref="L38:N38"/>
    <mergeCell ref="B39:D39"/>
    <mergeCell ref="L39:N39"/>
    <mergeCell ref="B40:D40"/>
    <mergeCell ref="M40:N40"/>
    <mergeCell ref="B41:D41"/>
    <mergeCell ref="L41:N41"/>
    <mergeCell ref="B42:D42"/>
    <mergeCell ref="L42:N42"/>
    <mergeCell ref="C43:D43"/>
    <mergeCell ref="L43:N43"/>
    <mergeCell ref="C44:D44"/>
    <mergeCell ref="L44:N44"/>
    <mergeCell ref="C45:D45"/>
    <mergeCell ref="L45:N45"/>
    <mergeCell ref="C46:D46"/>
    <mergeCell ref="L46:N46"/>
    <mergeCell ref="B47:E47"/>
    <mergeCell ref="F47:J47"/>
    <mergeCell ref="P47:T47"/>
    <mergeCell ref="B48:P48"/>
    <mergeCell ref="R48:U48"/>
    <mergeCell ref="B49:D49"/>
    <mergeCell ref="E49:F49"/>
    <mergeCell ref="G49:I49"/>
    <mergeCell ref="J49:K49"/>
    <mergeCell ref="B50:D50"/>
    <mergeCell ref="E50:F50"/>
    <mergeCell ref="J50:K50"/>
    <mergeCell ref="B51:D51"/>
    <mergeCell ref="E51:F51"/>
    <mergeCell ref="J51:K51"/>
    <mergeCell ref="B52:D52"/>
    <mergeCell ref="E52:F52"/>
    <mergeCell ref="J52:K52"/>
    <mergeCell ref="B53:D53"/>
    <mergeCell ref="E53:F53"/>
    <mergeCell ref="J53:K53"/>
    <mergeCell ref="B54:D54"/>
    <mergeCell ref="E54:F54"/>
    <mergeCell ref="J54:K54"/>
    <mergeCell ref="B57:I57"/>
    <mergeCell ref="K57:U57"/>
    <mergeCell ref="B58:D58"/>
    <mergeCell ref="E58:F58"/>
    <mergeCell ref="G58:I58"/>
    <mergeCell ref="K58:L58"/>
    <mergeCell ref="M58:U58"/>
    <mergeCell ref="C59:I59"/>
    <mergeCell ref="K59:L59"/>
    <mergeCell ref="M59:U59"/>
    <mergeCell ref="B60:I60"/>
    <mergeCell ref="K60:L60"/>
    <mergeCell ref="M60:U60"/>
    <mergeCell ref="B61:I61"/>
    <mergeCell ref="K61:L61"/>
    <mergeCell ref="M61:U61"/>
    <mergeCell ref="K62:L62"/>
    <mergeCell ref="M62:U62"/>
    <mergeCell ref="B63:I63"/>
    <mergeCell ref="K63:L63"/>
    <mergeCell ref="M63:U63"/>
    <mergeCell ref="B64:I64"/>
    <mergeCell ref="K64:L64"/>
    <mergeCell ref="M64:U64"/>
    <mergeCell ref="B65:I65"/>
    <mergeCell ref="B66:I66"/>
    <mergeCell ref="B67:I67"/>
    <mergeCell ref="B68:I68"/>
    <mergeCell ref="B69:I69"/>
    <mergeCell ref="B70:I70"/>
    <mergeCell ref="B71:I71"/>
    <mergeCell ref="B72:I72"/>
    <mergeCell ref="K75:S75"/>
    <mergeCell ref="K76:N76"/>
    <mergeCell ref="P76:U76"/>
    <mergeCell ref="P77:U77"/>
    <mergeCell ref="P78:U78"/>
    <mergeCell ref="P79:U79"/>
    <mergeCell ref="B80:I80"/>
    <mergeCell ref="P80:U80"/>
    <mergeCell ref="P81:U81"/>
    <mergeCell ref="P82:U82"/>
    <mergeCell ref="P83:U83"/>
    <mergeCell ref="P84:U84"/>
    <mergeCell ref="B85:E85"/>
    <mergeCell ref="F85:I85"/>
    <mergeCell ref="P85:U85"/>
    <mergeCell ref="B86:C86"/>
    <mergeCell ref="D86:I86"/>
    <mergeCell ref="P86:U86"/>
    <mergeCell ref="B87:C87"/>
    <mergeCell ref="D87:I87"/>
    <mergeCell ref="P87:U87"/>
    <mergeCell ref="P88:U88"/>
    <mergeCell ref="P89:U89"/>
    <mergeCell ref="B90:E90"/>
    <mergeCell ref="F90:I90"/>
    <mergeCell ref="P90:U90"/>
    <mergeCell ref="B19:B21"/>
    <mergeCell ref="B33:B35"/>
    <mergeCell ref="B36:B38"/>
    <mergeCell ref="B43:B45"/>
    <mergeCell ref="D10:D11"/>
    <mergeCell ref="E10:E11"/>
    <mergeCell ref="H10:H11"/>
    <mergeCell ref="I3:I4"/>
    <mergeCell ref="I5:I6"/>
    <mergeCell ref="I7:I8"/>
    <mergeCell ref="I10:I11"/>
    <mergeCell ref="J3:J4"/>
    <mergeCell ref="J5:J6"/>
    <mergeCell ref="J7:J8"/>
    <mergeCell ref="L3:L4"/>
    <mergeCell ref="L5:L6"/>
    <mergeCell ref="L7:L8"/>
    <mergeCell ref="L30:L32"/>
    <mergeCell ref="M3:M4"/>
    <mergeCell ref="M5:M6"/>
    <mergeCell ref="M7:M8"/>
    <mergeCell ref="O3:O4"/>
    <mergeCell ref="O5:O6"/>
    <mergeCell ref="O7:O8"/>
    <mergeCell ref="P3:P4"/>
    <mergeCell ref="P5:P6"/>
    <mergeCell ref="P7:P8"/>
    <mergeCell ref="P10:P11"/>
    <mergeCell ref="Q10:Q11"/>
    <mergeCell ref="T53:T54"/>
    <mergeCell ref="K77:N78"/>
    <mergeCell ref="K89:N90"/>
    <mergeCell ref="B10:C11"/>
    <mergeCell ref="F10:G11"/>
    <mergeCell ref="J10:K11"/>
    <mergeCell ref="L10:M11"/>
    <mergeCell ref="N10:O11"/>
    <mergeCell ref="R10:S11"/>
    <mergeCell ref="B73:I78"/>
    <mergeCell ref="B81:C82"/>
    <mergeCell ref="K83:N84"/>
    <mergeCell ref="B88:C89"/>
    <mergeCell ref="D88:I89"/>
    <mergeCell ref="R49:S50"/>
    <mergeCell ref="T49:U50"/>
    <mergeCell ref="R53:S54"/>
    <mergeCell ref="R51:S52"/>
    <mergeCell ref="T51:U52"/>
    <mergeCell ref="K81:N82"/>
    <mergeCell ref="B83:I84"/>
    <mergeCell ref="K79:N80"/>
    <mergeCell ref="S2:U8"/>
    <mergeCell ref="K85:N86"/>
    <mergeCell ref="K65:U74"/>
    <mergeCell ref="K87:N88"/>
  </mergeCells>
  <conditionalFormatting sqref="G5">
    <cfRule type="cellIs" dxfId="0" priority="1" stopIfTrue="1" operator="equal">
      <formula>0</formula>
    </cfRule>
  </conditionalFormatting>
  <conditionalFormatting sqref="D9">
    <cfRule type="cellIs" dxfId="0" priority="2" stopIfTrue="1" operator="equal">
      <formula>0</formula>
    </cfRule>
  </conditionalFormatting>
  <conditionalFormatting sqref="P47:T47 F47">
    <cfRule type="cellIs" dxfId="0" priority="3" stopIfTrue="1" operator="equal">
      <formula>"剩余职业点=0   剩余兴趣点=0"</formula>
    </cfRule>
  </conditionalFormatting>
  <dataValidations count="68">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10;妙手也包括扒人口袋、手掌藏牌与秘密使用手机等。" sqref="L33"/>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10;&#10;魅惑可以用于议价，稍微压低物品的售价。" sqref="B22:D22"/>
    <dataValidation allowBlank="1" showInputMessage="1" showErrorMessage="1" sqref="D9"/>
    <dataValidation type="list" allowBlank="1" showInputMessage="1" showErrorMessage="1" sqref="F4:G4">
      <formula1>"1890s,1920s,现代"</formula1>
    </dataValidation>
    <dataValidation type="list" allowBlank="1" sqref="T10:U10">
      <formula1>"身体健康,昏迷,重伤,濒死,死亡"</formula1>
    </dataValidation>
    <dataValidation type="list" allowBlank="1" showInputMessage="1" showErrorMessage="1" promptTitle="请查阅下方的[职业列表]表格" prompt="技能点数计算器会在选择职业后显示并在分配掉所有技能点后自动隐藏。" sqref="G5">
      <formula1>职业列表!$A$2:$A$116</formula1>
    </dataValidation>
    <dataValidation type="list" allowBlank="1" showInputMessage="1" showErrorMessage="1" promptTitle="Tips" prompt="一次失去5点及更多理智，做灵感检定，如果成功，则进入[临时疯狂]。&#10;一天之内失去当前理智的1/5或更多是，进入[不定时疯狂]&#10;理智跌落至0及以下，进入[永久疯狂]，守密人将接管永久疯狂的调查员。" sqref="T11:U11">
      <formula1>"精神正常,临时疯狂,不定式疯狂,堕入深渊"</formula1>
    </dataValidation>
    <dataValidation allowBlank="1" showInputMessage="1" showErrorMessage="1" promptTitle="一般来说，年龄应在15-89之间" prompt="15-19: STR和SIZ和EDU各减5，决定幸运时掷两次骰子，取较大值&#10;20-39:EDU进步检定*1&#10;40+:EDU进步检定*2, STR CON DEX中共-5 APP-5&#10;50+:进步检定*3, S C D中共-10 APP-10&#10;60+:进步检定*4, S C D中共-20 APP-15&#10;更高部分参见规则书" sqref="C6:D6" errorStyle="information"/>
    <dataValidation allowBlank="1" showInputMessage="1" showErrorMessage="1" promptTitle="History (05%)" prompt="让探索者可以想起一个国家、城市、种族或人物所代表的意义。一个成功的历史掷骰，可以用于协助鉴定只有古人才熟悉的工具、技艺，或是理念。" sqref="B40:D40"/>
    <dataValidation allowBlank="1" showErrorMessage="1" sqref="P7 L40 C59 Q7:Q8"/>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dataValidation type="list" allowBlank="1" showInputMessage="1" showErrorMessage="1" promptTitle="请查阅下方的[职业列表]表格" prompt="选择0会清除职业提示与下面的技能点数计算器。&#10;同时，技能点数计算器会在分配掉所有技能点后自动隐藏。" sqref="D12">
      <formula1>职业列表!$A$2:$A$116</formula1>
    </dataValidation>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dataValidation allowBlank="1" showInputMessage="1" showErrorMessage="1" promptTitle="Language (Other)[01%]" prompt="外语可以自由指定。一个探索者可以学会任意数量的语言。古老或未知语言（如Aklo或Hyperborean等）是不能选的，其他普通的地球语言都可以选择。&#10;如果遇到了文言文的演讲或是文本， Keeper可以提高难度水平。一次成功的外语、母语掷骰通常允许探索者理解整本书。" sqref="B43:B45"/>
    <dataValidation type="list" allowBlank="1" showInputMessage="1" showErrorMessage="1" sqref="B51:D51 B52:D52 B53:D53">
      <formula1>武器列表!$A$2:$A$105</formula1>
    </dataValidation>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10;这技能可以找出上锁柜子或是稀有特别藏书的位置，不过可能要用劝说、快速交谈、魅力、威胁、信誉技能，或特别的凭证来取得这些书或资讯。" sqref="L16:N16"/>
    <dataValidation type="whole" operator="lessThanOrEqual" allowBlank="1" showErrorMessage="1" errorTitle="人类极限" error="这些属性的极限值为99。&#10;你的调查员属性不能突破这个上限。" sqref="J3:J4 J5:J6 M3:M4 M5:M6 M7:M8" errorStyle="information">
      <formula1>99</formula1>
    </dataValidation>
    <dataValidation allowBlank="1" showInputMessage="1" showErrorMessage="1" promptTitle="Electronics (01%)" prompt="用于排除问题与维修电子设备。允许制作简单的电子设备。这个技能是属于现代的——对于1920年代的电子设备则是使用物理学与电器维修。&#10;不同于电器维修技能，电子学工作的需求条件通常不能临时充数：它们是为特定工作特别设计的。通常，没有正确的微晶片与电路板，除非技能使用者可以设计出某种变通方法，否则他就要倒楣了。" sqref="B31:D31"/>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dataValidation allowBlank="1" showInputMessage="1" showErrorMessage="1" promptTitle="Appraise (05%)" prompt="用以评估物品的价值，包括品质、材质与做工。同时，技能使用者能指出物品的年代、得知其历史关联，与查明赝品。" sqref="B17:D17"/>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dataValidation type="list" allowBlank="1" showInputMessage="1" showErrorMessage="1" promptTitle="Tips" prompt="此处是特殊技能下拉选单。&#10;传说集合没有在此列出&#10;请在【分支技能】中查看罕见技能的技能解释" sqref="C19:D19 C20:D20">
      <formula1>分支技能!$B$4:$B$11</formula1>
    </dataValidation>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dataValidation type="list" allowBlank="1" showInputMessage="1" showErrorMessage="1" promptTitle="Tips" prompt="信者是洞悉了这个诅咒世界真相的人。&#10;非信者阅读神话书籍不会导致理智损失。&#10;因神话陷入疯狂的调查员将成为信者。" sqref="S77:U77">
      <formula1>"普通调查员,信者"</formula1>
    </dataValidation>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dataValidation allowBlank="1" showInputMessage="1" showErrorMessage="1" promptTitle="Firearms (不定) [无法孤注一掷]" prompt="包含所有意义下的火器，包括弓箭、掷矛。" sqref="B36:B38"/>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10;&#10;掌握确切书籍或许能够提供神秘学的技能百分比。这技能无法用于对克苏鲁神话的咒语、魔法与书籍，不过神秘学的概念常被Great Old Ones的崇拜者所采用。" sqref="L23:N23"/>
    <dataValidation allowBlank="1" showInputMessage="1" showErrorMessage="1" promptTitle="Computer Use (05%)" prompt="此技能允许探索者以多种电脑语言进行编程，取得与分析隐蔽数据，入侵保全系统，探查复杂的网络，或是调查或利用入侵、后门或病毒程式。&#10;互联网提供了很丰富的资讯，探索者敲打键盘便能取得。使用网络去进行特殊与隐蔽资讯的搜寻要求电脑使用与图书馆利用的合并掷骰。&#10;如果只是要上网、收发电子邮件、使用人家写好的一般的软体，不需要使用这个技能。" sqref="B24:D24"/>
    <dataValidation allowBlank="1" showInputMessage="1" showErrorMessage="1" promptTitle="Credit Rating (00%)" prompt="这表现了探索者的富裕程度与金融信度。有钱能使鬼推磨；如果探索者尝试用他的金融地位去达到目标，则使用此技能。&#10;信誉可取代APP来造成第一印象。" sqref="B25:D25"/>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L2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B26:D26"/>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dataValidation allowBlank="1" showInputMessage="1" showErrorMessage="1" promptTitle="Disguise (05%)" prompt="用来让你看起来像是另外一个人。使用者改变姿态，服装与声音来进行伪装，让自己看起来像是另一种人。夸张的化妆可能有帮助。" sqref="B27:D27"/>
    <dataValidation allowBlank="1" showInputMessage="1" showErrorMessage="1" prompt="这是你立即可以取用、支配的现金。&#10;包括带在身上的和存在银行的。" sqref="B59"/>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dataValidation type="list" allowBlank="1" showInputMessage="1" showErrorMessage="1" promptTitle="tips" prompt="欲看到更多格斗技能种类。&#10;请参见【分支技能】" sqref="C33:D33 C34:D34">
      <formula1>分支技能!$H$4:$H$11</formula1>
    </dataValidation>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dataValidation type="list" allowBlank="1" showInputMessage="1" showErrorMessage="1" promptTitle="Tips" prompt="此处是特殊技能下拉选单。&#10;传说集合没有在此列出&#10;请在【分支技能】中查看罕见技能的技能解释" sqref="M30:N30 M31:N31">
      <formula1>分支技能!$E$4:$E$16</formula1>
    </dataValidation>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10;电器维修可能与现代爆破相关，像是电雷管、塑胶炸弹、地雷等。这些武器被设计成容易发展的；只有大失败掷骰可能造成走火。爆破物拆除必须面对防拆除机械设计，因此是远加棘手的；必须提升难度水平——见爆破技能。" sqref="B30:D30"/>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dataValidation allowBlank="1" showInputMessage="1" showErrorMessage="1" promptTitle="Science (01%)" prompt="科学科目的实践性与理论性技能需要正统的教育与训练，虽然，也可能有博学的素人科学家存在。&#10;知识与观点受限于时代。" sqref="L30"/>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dataValidation type="list" allowBlank="1" showInputMessage="1" showErrorMessage="1" promptTitle="Tips" prompt="欲看到更多射击技能种类，&#10;请参见【分支技能】" sqref="C36:D36 C37:D37">
      <formula1>分支技能!$K$4:$K$10</formula1>
    </dataValidation>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C43:D43 C44:D44 C45:D45 C46:D46"/>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10;你可以将技能点拿来购买任意的专门技能，但不能购买生存这个集合技能。当此技能选择以后，环境专长便决定，譬如：生存（沙漠）、（海洋）、（极地）等。当一个角色没有明显的生存专长，将可能提升技能的难度水平，由Keeper判定。" sqref="L36"/>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dataValidation allowBlank="1" showInputMessage="1" showErrorMessage="1" promptTitle="Track (10%)" prompt="透过追踪，探索者可由软土和叶子追踪从上通过的人、车或动物。时间经过长度、下雨，与地面的型态都可能影响难度水平。" sqref="L39"/>
    <dataValidation type="list" allowBlank="1" showInputMessage="1" showErrorMessage="1" promptTitle="Tips" prompt="此处是特殊技能下拉选单。&#10;传说集合没有在此列出&#10;请在【分支技能】中查看罕见技能的技能解释" sqref="M40:N40">
      <formula1>分支技能!$N$4:$N$9</formula1>
    </dataValidation>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dataValidation allowBlank="1" showInputMessage="1" showErrorMessage="1" promptTitle="Fighting (不定) [无法孤注一掷]" prompt="战斗技能指示了一个角色的近战技能。&#10;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dataValidation type="whole" operator="lessThanOrEqual" allowBlank="1" showInputMessage="1" showErrorMessage="1" errorTitle="呃……" error="这是肥成啥样了？" sqref="J7:J8" errorStyle="information">
      <formula1>200</formula1>
    </dataValidation>
    <dataValidation allowBlank="1" showInputMessage="1" showErrorMessage="1" promptTitle="Tips" prompt="掷3D6 × 5&#10;如果调查员年龄在15-19之间，掷两次，取较大值。&#10;斜杠会自动加上。&#10;幸运点数的上限为99且不受起始值的限制。" sqref="M10:M11"/>
    <dataValidation type="whole" operator="lessThanOrEqual" allowBlank="1" showInputMessage="1" showErrorMessage="1" errorTitle="人类极限" error="这些属性的极限值为99。&#10;你的调查员属性不能突破这个上限。" promptTitle="Tips" prompt="年龄大于20时，做EDU进步检定(详见年龄)：投1D100，若大于当前EDU，则永久增加1D10的EDU。" sqref="P5:P6" errorStyle="information">
      <formula1>99</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T34"/>
  <sheetViews>
    <sheetView showGridLines="0" showRowColHeaders="0" workbookViewId="0">
      <selection activeCell="N20" sqref="N20"/>
    </sheetView>
  </sheetViews>
  <sheetFormatPr defaultColWidth="9" defaultRowHeight="13.5"/>
  <cols>
    <col min="1" max="1" width="12.1333333333333" style="57" customWidth="1"/>
  </cols>
  <sheetData>
    <row r="1" ht="17.25" spans="1:11">
      <c r="A1" s="58">
        <f ca="1">RANDBETWEEN(1,6)</f>
        <v>4</v>
      </c>
      <c r="B1" s="59"/>
      <c r="C1" s="59"/>
      <c r="D1" s="59"/>
      <c r="E1" s="59"/>
      <c r="F1" s="59"/>
      <c r="G1" s="59"/>
      <c r="H1" s="59"/>
      <c r="I1" s="59"/>
      <c r="J1" s="84"/>
      <c r="K1" s="85">
        <f ca="1">RANDBETWEEN(1,6)</f>
        <v>5</v>
      </c>
    </row>
    <row r="2" ht="16.5" spans="1:20">
      <c r="A2" s="58">
        <f ca="1" t="shared" ref="A2:A24" si="0">RANDBETWEEN(1,6)</f>
        <v>3</v>
      </c>
      <c r="B2" s="60" t="s">
        <v>161</v>
      </c>
      <c r="C2" s="61"/>
      <c r="D2" s="61"/>
      <c r="E2" s="61"/>
      <c r="F2" s="61"/>
      <c r="G2" s="61"/>
      <c r="H2" s="61"/>
      <c r="I2" s="61"/>
      <c r="J2" s="86"/>
      <c r="K2" s="85">
        <f ca="1">RANDBETWEEN(1,6)</f>
        <v>5</v>
      </c>
      <c r="L2" s="60" t="s">
        <v>162</v>
      </c>
      <c r="M2" s="61"/>
      <c r="N2" s="61"/>
      <c r="O2" s="61"/>
      <c r="P2" s="61"/>
      <c r="Q2" s="61"/>
      <c r="R2" s="61"/>
      <c r="S2" s="61"/>
      <c r="T2" s="86"/>
    </row>
    <row r="3" ht="16.5" spans="1:20">
      <c r="A3" s="58">
        <f ca="1" t="shared" si="0"/>
        <v>2</v>
      </c>
      <c r="B3" s="62" t="s">
        <v>5</v>
      </c>
      <c r="C3" s="63">
        <f ca="1">SUM(A1:A3)*5</f>
        <v>45</v>
      </c>
      <c r="D3" s="63">
        <f ca="1">INT(C3/2)</f>
        <v>22</v>
      </c>
      <c r="E3" s="64" t="s">
        <v>6</v>
      </c>
      <c r="F3" s="65">
        <f ca="1">SUM(A7:A9)*5</f>
        <v>40</v>
      </c>
      <c r="G3" s="66">
        <f ca="1">INT(F3/2)</f>
        <v>20</v>
      </c>
      <c r="H3" s="67" t="s">
        <v>7</v>
      </c>
      <c r="I3" s="69">
        <f ca="1">(SUM(A18:A19)+6)*5</f>
        <v>65</v>
      </c>
      <c r="J3" s="87">
        <f ca="1">INT(I3/2)</f>
        <v>32</v>
      </c>
      <c r="K3" s="85">
        <f ca="1">RANDBETWEEN(1,6)</f>
        <v>2</v>
      </c>
      <c r="L3" s="88" t="str">
        <f ca="1">IF(C3&lt;=20,"无法用自己的力量起床",IF(C3&lt;40,"手无缚鸡之力",IF(C3&lt;60,"有正常人的力量",IF(C3&lt;75,"超乎常人的力度",IF(C3&lt;=100,"可能是一拳超人")))))</f>
        <v>有正常人的力量</v>
      </c>
      <c r="M3" s="89"/>
      <c r="N3" s="90"/>
      <c r="O3" s="91" t="str">
        <f ca="1">IF(F3&lt;20,"安了假腿",IF(F3&lt;40,"很不灵活",IF(F3&lt;60,"不擅跑步",IF(F3&lt;=75,"是一位运动健将",IF(F3&lt;=100,"跑得比香港记者还快")))))</f>
        <v>不擅跑步</v>
      </c>
      <c r="P3" s="92"/>
      <c r="Q3" s="100"/>
      <c r="R3" s="101" t="str">
        <f ca="1">IF(I3&lt;20,"痴愚盲目",IF(I3&lt;40,"用棒棒糖就能骗走，哪怕自己已经是位老人",IF(I3&lt;60,"有时候会定下计划并按之执行",IF(I3&lt;=75,"能较好地掌握自身的动作",IF(I3&lt;=100,"没有人能让你屈服，没有人")))))</f>
        <v>能较好地掌握自身的动作</v>
      </c>
      <c r="S3" s="89"/>
      <c r="T3" s="127"/>
    </row>
    <row r="4" ht="16.5" spans="1:20">
      <c r="A4" s="58">
        <f ca="1" t="shared" si="0"/>
        <v>1</v>
      </c>
      <c r="B4" s="68"/>
      <c r="C4" s="63"/>
      <c r="D4" s="69">
        <f ca="1">INT(C3/5)</f>
        <v>9</v>
      </c>
      <c r="E4" s="65"/>
      <c r="F4" s="65"/>
      <c r="G4" s="66">
        <f ca="1">INT(F3/5)</f>
        <v>8</v>
      </c>
      <c r="H4" s="69"/>
      <c r="I4" s="69"/>
      <c r="J4" s="87">
        <f ca="1">INT(I3/5)</f>
        <v>13</v>
      </c>
      <c r="K4" s="85">
        <f ca="1">RANDBETWEEN(1,6)</f>
        <v>5</v>
      </c>
      <c r="L4" s="93"/>
      <c r="M4" s="94"/>
      <c r="N4" s="95"/>
      <c r="O4" s="96"/>
      <c r="P4" s="97"/>
      <c r="Q4" s="103"/>
      <c r="R4" s="104"/>
      <c r="S4" s="94"/>
      <c r="T4" s="128"/>
    </row>
    <row r="5" ht="16.5" spans="1:20">
      <c r="A5" s="58">
        <f ca="1" t="shared" si="0"/>
        <v>5</v>
      </c>
      <c r="B5" s="70" t="s">
        <v>15</v>
      </c>
      <c r="C5" s="65">
        <f ca="1">SUM(A4:A6)*5</f>
        <v>50</v>
      </c>
      <c r="D5" s="66">
        <f ca="1" t="shared" ref="D5" si="1">INT(C5/2)</f>
        <v>25</v>
      </c>
      <c r="E5" s="67" t="s">
        <v>16</v>
      </c>
      <c r="F5" s="69">
        <f ca="1">SUM(A10:A12)*5</f>
        <v>35</v>
      </c>
      <c r="G5" s="63">
        <f ca="1" t="shared" ref="G5" si="2">INT(F5/2)</f>
        <v>17</v>
      </c>
      <c r="H5" s="64" t="s">
        <v>17</v>
      </c>
      <c r="I5" s="65">
        <f ca="1">(SUM(A20:A21)+6)*5</f>
        <v>70</v>
      </c>
      <c r="J5" s="98">
        <f ca="1">INT(I5/2)</f>
        <v>35</v>
      </c>
      <c r="L5" s="99" t="str">
        <f ca="1">IF(C5&lt;20,"患有获得性免疫缺陷综合征",IF(C5&lt;40,"体弱多病",IF(C5&lt;60,"虽然没什么大毛病，不过跑不久就气喘吁吁",IF(C5&lt;=75,"不受医生的待见",IF(C5&lt;=100,"现在病毒更怕你一些")))))</f>
        <v>虽然没什么大毛病，不过跑不久就气喘吁吁</v>
      </c>
      <c r="M5" s="92"/>
      <c r="N5" s="100"/>
      <c r="O5" s="101" t="str">
        <f ca="1">IF(F5&lt;20,"用脸就能恐惧敌人。。或队友",IF(F5&lt;40,"惨不忍睹，应该被发配印斯茅斯",IF(F5&lt;60,"人群之中谁也不会看你一眼之后就忘不掉你容颜",IF(F5&lt;=75,"五官端正，仪表堂堂",IF(F5&lt;=100,"活在二次元里")))))</f>
        <v>惨不忍睹，应该被发配印斯茅斯</v>
      </c>
      <c r="P5" s="89"/>
      <c r="Q5" s="90"/>
      <c r="R5" s="91" t="str">
        <f ca="1">IF(I5&lt;20,"目不识丁",IF(I5&lt;40,"小学就怀着创业的梦想离开学校",IF(I5&lt;60,"上过普通的本科大学",IF(I5&lt;=75,"是重点大学的学生，或是普通大学的研究生",IF(I5&lt;=100,"饱读诗书，满腹经纶")))))</f>
        <v>是重点大学的学生，或是普通大学的研究生</v>
      </c>
      <c r="S5" s="92"/>
      <c r="T5" s="129"/>
    </row>
    <row r="6" ht="16.5" spans="1:20">
      <c r="A6" s="58">
        <f ca="1" t="shared" si="0"/>
        <v>4</v>
      </c>
      <c r="B6" s="71"/>
      <c r="C6" s="65"/>
      <c r="D6" s="65">
        <f ca="1" t="shared" ref="D6" si="3">INT(C5/5)</f>
        <v>10</v>
      </c>
      <c r="E6" s="69"/>
      <c r="F6" s="69"/>
      <c r="G6" s="63">
        <f ca="1" t="shared" ref="G6" si="4">INT(F5/5)</f>
        <v>7</v>
      </c>
      <c r="H6" s="65"/>
      <c r="I6" s="65"/>
      <c r="J6" s="98">
        <f ca="1">INT(I5/5)</f>
        <v>14</v>
      </c>
      <c r="L6" s="102"/>
      <c r="M6" s="97"/>
      <c r="N6" s="103"/>
      <c r="O6" s="104"/>
      <c r="P6" s="94"/>
      <c r="Q6" s="95"/>
      <c r="R6" s="96"/>
      <c r="S6" s="97"/>
      <c r="T6" s="130"/>
    </row>
    <row r="7" ht="16.5" spans="1:20">
      <c r="A7" s="58">
        <f ca="1" t="shared" si="0"/>
        <v>2</v>
      </c>
      <c r="B7" s="62" t="s">
        <v>23</v>
      </c>
      <c r="C7" s="69">
        <f ca="1">(SUM(A16:A17)+6)*5</f>
        <v>70</v>
      </c>
      <c r="D7" s="63">
        <f ca="1" t="shared" ref="D7" si="5">INT(C7/2)</f>
        <v>35</v>
      </c>
      <c r="E7" s="64" t="s">
        <v>24</v>
      </c>
      <c r="F7" s="65">
        <f ca="1">SUM(A13:A15)*5</f>
        <v>55</v>
      </c>
      <c r="G7" s="66">
        <f ca="1" t="shared" ref="G7" si="6">INT(F7/2)</f>
        <v>27</v>
      </c>
      <c r="H7" s="67" t="s">
        <v>163</v>
      </c>
      <c r="I7" s="105">
        <f ca="1">SUM(A22:A24)*5</f>
        <v>50</v>
      </c>
      <c r="J7" s="106"/>
      <c r="L7" s="88" t="str">
        <f ca="1">IF(C7&lt;20,"四肢不齐",IF(C7&lt;40,"是个孩子",IF(C7&lt;60,"矮矮瘦瘦",IF(C7&lt;=75,"是一位较为健美的人",IF(C7&lt;=100,"是个肉一抖一抖的肉墩子")))))</f>
        <v>是一位较为健美的人</v>
      </c>
      <c r="M7" s="89"/>
      <c r="N7" s="90"/>
      <c r="O7" s="91" t="str">
        <f ca="1">IF(F7&lt;20,"没有脑子这个好东西",IF(F7&lt;40,"宛如智障",IF(F7&lt;=60,"有着普通人的灵光一现",IF(F7&lt;=80,"可以自主进行发明创造",IF(F7&lt;=100,"达到了凡人智慧的顶峰")))))</f>
        <v>有着普通人的灵光一现</v>
      </c>
      <c r="P7" s="92"/>
      <c r="Q7" s="100"/>
      <c r="R7" s="131" t="str">
        <f ca="1">IF(I7&lt;20,"克夫克妻",IF(I7&lt;40,"霉运连连",IF(I7&lt;60,"命格平庸",IF(I7&lt;=75,"在马路边能捡到一分钱",IF(I7&lt;=100,"会被彩票店拒之门外")))))</f>
        <v>命格平庸</v>
      </c>
      <c r="S7" s="117"/>
      <c r="T7" s="132"/>
    </row>
    <row r="8" ht="17.25" spans="1:20">
      <c r="A8" s="58">
        <f ca="1" t="shared" si="0"/>
        <v>2</v>
      </c>
      <c r="B8" s="72"/>
      <c r="C8" s="73"/>
      <c r="D8" s="73">
        <f ca="1" t="shared" ref="D8" si="7">INT(C7/5)</f>
        <v>14</v>
      </c>
      <c r="E8" s="74"/>
      <c r="F8" s="74"/>
      <c r="G8" s="75">
        <f ca="1" t="shared" ref="G8" si="8">INT(F7/5)</f>
        <v>11</v>
      </c>
      <c r="H8" s="73"/>
      <c r="I8" s="107"/>
      <c r="J8" s="108"/>
      <c r="L8" s="109"/>
      <c r="M8" s="110"/>
      <c r="N8" s="111"/>
      <c r="O8" s="112"/>
      <c r="P8" s="113"/>
      <c r="Q8" s="133"/>
      <c r="R8" s="134"/>
      <c r="S8" s="125"/>
      <c r="T8" s="135"/>
    </row>
    <row r="9" spans="1:1">
      <c r="A9" s="58">
        <f ca="1" t="shared" si="0"/>
        <v>4</v>
      </c>
    </row>
    <row r="10" ht="14.25" spans="1:1">
      <c r="A10" s="58">
        <f ca="1" t="shared" si="0"/>
        <v>3</v>
      </c>
    </row>
    <row r="11" ht="14.25" customHeight="1" spans="1:20">
      <c r="A11" s="58">
        <f ca="1" t="shared" si="0"/>
        <v>1</v>
      </c>
      <c r="B11" s="76" t="s">
        <v>164</v>
      </c>
      <c r="C11" s="77"/>
      <c r="D11" s="77"/>
      <c r="E11" s="77"/>
      <c r="F11" s="77"/>
      <c r="G11" s="77"/>
      <c r="H11" s="77"/>
      <c r="I11" s="77"/>
      <c r="J11" s="114"/>
      <c r="L11" s="60" t="s">
        <v>165</v>
      </c>
      <c r="M11" s="61"/>
      <c r="N11" s="61"/>
      <c r="O11" s="61"/>
      <c r="P11" s="61"/>
      <c r="Q11" s="61"/>
      <c r="R11" s="61"/>
      <c r="S11" s="61"/>
      <c r="T11" s="86"/>
    </row>
    <row r="12" ht="14.25" customHeight="1" spans="1:20">
      <c r="A12" s="58">
        <f ca="1" t="shared" si="0"/>
        <v>3</v>
      </c>
      <c r="B12" s="78"/>
      <c r="C12" s="79"/>
      <c r="D12" s="79"/>
      <c r="E12" s="79"/>
      <c r="F12" s="79"/>
      <c r="G12" s="79"/>
      <c r="H12" s="79"/>
      <c r="I12" s="79"/>
      <c r="J12" s="115"/>
      <c r="L12" s="116" t="s">
        <v>166</v>
      </c>
      <c r="M12" s="117"/>
      <c r="N12" s="117"/>
      <c r="O12" s="118">
        <f ca="1">IF(人物卡!C6&lt;=19,"-5",IF(人物卡!C6&lt;=39,K1,IF(人物卡!C6&lt;=49,K1+K2,IF(人物卡!C6&lt;=59,K1+K2+K3,K1+K2+K3+K4))))</f>
        <v>5</v>
      </c>
      <c r="P12" s="118"/>
      <c r="Q12" s="117" t="str">
        <f>IF(人物卡!C6&lt;=19,"力量和体型各减5，决定幸运时可以用两次骰子中的较大值",IF(人物卡!C6&lt;=39,"",IF(人物卡!C6&lt;=49,"力量体质敏捷合计减少５点。外貌减５点。",IF(人物卡!C6&lt;=59,"力量体质敏捷合计减少１０点。外貌减１０点。",IF(人物卡!C6&lt;=69,"力量体质敏捷合计减少２０点。外貌减１５点。",IF(人物卡!C6&lt;=79,"力量体质敏捷合计减少４０点。外貌减２０点。","力量体质敏捷合计减少８０点。外貌减２５点。"))))))</f>
        <v/>
      </c>
      <c r="R12" s="117"/>
      <c r="S12" s="117"/>
      <c r="T12" s="132"/>
    </row>
    <row r="13" spans="1:20">
      <c r="A13" s="58">
        <f ca="1" t="shared" si="0"/>
        <v>3</v>
      </c>
      <c r="L13" s="119"/>
      <c r="M13" s="120"/>
      <c r="N13" s="120"/>
      <c r="O13" s="121"/>
      <c r="P13" s="121"/>
      <c r="Q13" s="120"/>
      <c r="R13" s="120"/>
      <c r="S13" s="120"/>
      <c r="T13" s="136"/>
    </row>
    <row r="14" ht="14.25" spans="1:20">
      <c r="A14" s="58">
        <f ca="1" t="shared" si="0"/>
        <v>3</v>
      </c>
      <c r="L14" s="119"/>
      <c r="M14" s="120"/>
      <c r="N14" s="120"/>
      <c r="O14" s="121"/>
      <c r="P14" s="121"/>
      <c r="Q14" s="120"/>
      <c r="R14" s="120"/>
      <c r="S14" s="120"/>
      <c r="T14" s="136"/>
    </row>
    <row r="15" spans="1:20">
      <c r="A15" s="58">
        <f ca="1" t="shared" si="0"/>
        <v>5</v>
      </c>
      <c r="B15" s="80" t="s">
        <v>167</v>
      </c>
      <c r="C15" s="81"/>
      <c r="D15" s="81"/>
      <c r="E15" s="81"/>
      <c r="F15" s="81">
        <f ca="1">SUM(C3+C5+C7+F3+F5+F7+I3+I5+I7)</f>
        <v>480</v>
      </c>
      <c r="G15" s="81"/>
      <c r="H15" s="81"/>
      <c r="I15" s="81"/>
      <c r="J15" s="122"/>
      <c r="L15" s="119"/>
      <c r="M15" s="120"/>
      <c r="N15" s="120"/>
      <c r="O15" s="121"/>
      <c r="P15" s="121"/>
      <c r="Q15" s="120"/>
      <c r="R15" s="120"/>
      <c r="S15" s="120"/>
      <c r="T15" s="136"/>
    </row>
    <row r="16" ht="14.25" spans="1:20">
      <c r="A16" s="58">
        <f ca="1" t="shared" si="0"/>
        <v>3</v>
      </c>
      <c r="B16" s="82"/>
      <c r="C16" s="83"/>
      <c r="D16" s="83"/>
      <c r="E16" s="83"/>
      <c r="F16" s="83"/>
      <c r="G16" s="83"/>
      <c r="H16" s="83"/>
      <c r="I16" s="83"/>
      <c r="J16" s="123"/>
      <c r="L16" s="124"/>
      <c r="M16" s="125"/>
      <c r="N16" s="125"/>
      <c r="O16" s="126"/>
      <c r="P16" s="126"/>
      <c r="Q16" s="125"/>
      <c r="R16" s="125"/>
      <c r="S16" s="125"/>
      <c r="T16" s="135"/>
    </row>
    <row r="17" spans="1:1">
      <c r="A17" s="58">
        <f ca="1" t="shared" si="0"/>
        <v>5</v>
      </c>
    </row>
    <row r="18" spans="1:1">
      <c r="A18" s="58">
        <f ca="1" t="shared" si="0"/>
        <v>4</v>
      </c>
    </row>
    <row r="19" spans="1:1">
      <c r="A19" s="58">
        <f ca="1" t="shared" si="0"/>
        <v>3</v>
      </c>
    </row>
    <row r="20" spans="1:1">
      <c r="A20" s="58">
        <f ca="1" t="shared" si="0"/>
        <v>5</v>
      </c>
    </row>
    <row r="21" spans="1:1">
      <c r="A21" s="58">
        <f ca="1" t="shared" si="0"/>
        <v>3</v>
      </c>
    </row>
    <row r="22" spans="1:1">
      <c r="A22" s="58">
        <f ca="1" t="shared" si="0"/>
        <v>2</v>
      </c>
    </row>
    <row r="23" spans="1:1">
      <c r="A23" s="58">
        <f ca="1" t="shared" si="0"/>
        <v>4</v>
      </c>
    </row>
    <row r="24" spans="1:1">
      <c r="A24" s="58">
        <f ca="1" t="shared" si="0"/>
        <v>4</v>
      </c>
    </row>
    <row r="25" spans="1:1">
      <c r="A25" s="58"/>
    </row>
    <row r="26" spans="1:1">
      <c r="A26" s="58"/>
    </row>
    <row r="27" spans="1:1">
      <c r="A27" s="58"/>
    </row>
    <row r="28" spans="1:1">
      <c r="A28" s="58"/>
    </row>
    <row r="29" spans="1:1">
      <c r="A29" s="58"/>
    </row>
    <row r="30" spans="1:1">
      <c r="A30" s="58"/>
    </row>
    <row r="31" spans="1:1">
      <c r="A31" s="58"/>
    </row>
    <row r="32" spans="1:1">
      <c r="A32" s="58"/>
    </row>
    <row r="33" spans="1:1">
      <c r="A33" s="58"/>
    </row>
    <row r="34" spans="1:1">
      <c r="A34" s="58"/>
    </row>
  </sheetData>
  <sheetProtection sheet="1" selectLockedCells="1" objects="1"/>
  <mergeCells count="36">
    <mergeCell ref="B2:J2"/>
    <mergeCell ref="L2:T2"/>
    <mergeCell ref="L11:T11"/>
    <mergeCell ref="B3:B4"/>
    <mergeCell ref="B5:B6"/>
    <mergeCell ref="B7:B8"/>
    <mergeCell ref="C3:C4"/>
    <mergeCell ref="C5:C6"/>
    <mergeCell ref="C7:C8"/>
    <mergeCell ref="E3:E4"/>
    <mergeCell ref="E5:E6"/>
    <mergeCell ref="E7:E8"/>
    <mergeCell ref="F3:F4"/>
    <mergeCell ref="F5:F6"/>
    <mergeCell ref="F7:F8"/>
    <mergeCell ref="H3:H4"/>
    <mergeCell ref="H5:H6"/>
    <mergeCell ref="H7:H8"/>
    <mergeCell ref="I3:I4"/>
    <mergeCell ref="I5:I6"/>
    <mergeCell ref="I7:J8"/>
    <mergeCell ref="B11:J12"/>
    <mergeCell ref="F15:J16"/>
    <mergeCell ref="B15:E16"/>
    <mergeCell ref="L3:N4"/>
    <mergeCell ref="O3:Q4"/>
    <mergeCell ref="R3:T4"/>
    <mergeCell ref="L7:N8"/>
    <mergeCell ref="O7:Q8"/>
    <mergeCell ref="R7:T8"/>
    <mergeCell ref="L5:N6"/>
    <mergeCell ref="O5:Q6"/>
    <mergeCell ref="R5:T6"/>
    <mergeCell ref="Q12:T16"/>
    <mergeCell ref="O12:P16"/>
    <mergeCell ref="L12:N16"/>
  </mergeCells>
  <dataValidations count="2">
    <dataValidation allowBlank="1" showErrorMessage="1" sqref="I7 S7 S16"/>
    <dataValidation allowBlank="1" showInputMessage="1" showErrorMessage="1" promptTitle="Tips" prompt="年龄大于20时，做EDU进步检定(详见年龄)：投1D100，若大于当前EDU，则永久增加1D10的EDU。" sqref="I5:I6 S5:S6 S14:S15"/>
  </dataValidation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16"/>
  <sheetViews>
    <sheetView showGridLines="0" showRowColHeaders="0" workbookViewId="0">
      <selection activeCell="M21" sqref="M21"/>
    </sheetView>
  </sheetViews>
  <sheetFormatPr defaultColWidth="9" defaultRowHeight="16.5"/>
  <cols>
    <col min="1" max="10" width="8.25" style="45" customWidth="1"/>
    <col min="11" max="11" width="11.25" style="45" customWidth="1"/>
    <col min="12" max="256" width="8.25" style="45" customWidth="1"/>
  </cols>
  <sheetData>
    <row r="2" s="44" customFormat="1" spans="2:15">
      <c r="B2" s="46" t="s">
        <v>49</v>
      </c>
      <c r="C2" s="47"/>
      <c r="E2" s="46" t="s">
        <v>70</v>
      </c>
      <c r="F2" s="47"/>
      <c r="H2" s="46" t="s">
        <v>72</v>
      </c>
      <c r="I2" s="47"/>
      <c r="K2" s="46" t="s">
        <v>77</v>
      </c>
      <c r="L2" s="47"/>
      <c r="N2" s="46" t="s">
        <v>168</v>
      </c>
      <c r="O2" s="47"/>
    </row>
    <row r="3" spans="2:15">
      <c r="B3" s="48" t="s">
        <v>169</v>
      </c>
      <c r="C3" s="49" t="s">
        <v>170</v>
      </c>
      <c r="E3" s="48" t="s">
        <v>169</v>
      </c>
      <c r="F3" s="49" t="s">
        <v>170</v>
      </c>
      <c r="H3" s="48" t="s">
        <v>169</v>
      </c>
      <c r="I3" s="49" t="s">
        <v>170</v>
      </c>
      <c r="K3" s="48" t="s">
        <v>169</v>
      </c>
      <c r="L3" s="49" t="s">
        <v>170</v>
      </c>
      <c r="N3" s="48" t="s">
        <v>169</v>
      </c>
      <c r="O3" s="49" t="s">
        <v>170</v>
      </c>
    </row>
    <row r="4" spans="2:15">
      <c r="B4" s="50" t="s">
        <v>171</v>
      </c>
      <c r="C4" s="51">
        <v>5</v>
      </c>
      <c r="E4" s="50" t="s">
        <v>172</v>
      </c>
      <c r="F4" s="51">
        <v>1</v>
      </c>
      <c r="H4" s="50" t="s">
        <v>173</v>
      </c>
      <c r="I4" s="51">
        <v>5</v>
      </c>
      <c r="K4" s="50" t="s">
        <v>174</v>
      </c>
      <c r="L4" s="51">
        <v>25</v>
      </c>
      <c r="N4" s="50" t="s">
        <v>175</v>
      </c>
      <c r="O4" s="51">
        <v>1</v>
      </c>
    </row>
    <row r="5" spans="2:15">
      <c r="B5" s="48" t="s">
        <v>176</v>
      </c>
      <c r="C5" s="49">
        <v>5</v>
      </c>
      <c r="E5" s="48" t="s">
        <v>177</v>
      </c>
      <c r="F5" s="49">
        <v>1</v>
      </c>
      <c r="H5" s="48" t="s">
        <v>178</v>
      </c>
      <c r="I5" s="49">
        <v>10</v>
      </c>
      <c r="K5" s="48" t="s">
        <v>80</v>
      </c>
      <c r="L5" s="49">
        <v>15</v>
      </c>
      <c r="N5" s="48" t="s">
        <v>179</v>
      </c>
      <c r="O5" s="49">
        <v>1</v>
      </c>
    </row>
    <row r="6" spans="2:15">
      <c r="B6" s="50" t="s">
        <v>180</v>
      </c>
      <c r="C6" s="51">
        <v>5</v>
      </c>
      <c r="E6" s="50" t="s">
        <v>181</v>
      </c>
      <c r="F6" s="51">
        <v>1</v>
      </c>
      <c r="H6" s="50" t="s">
        <v>73</v>
      </c>
      <c r="I6" s="51">
        <v>25</v>
      </c>
      <c r="K6" s="50" t="s">
        <v>182</v>
      </c>
      <c r="L6" s="51">
        <v>15</v>
      </c>
      <c r="N6" s="50" t="s">
        <v>183</v>
      </c>
      <c r="O6" s="51">
        <v>1</v>
      </c>
    </row>
    <row r="7" spans="2:15">
      <c r="B7" s="48" t="s">
        <v>184</v>
      </c>
      <c r="C7" s="49">
        <v>5</v>
      </c>
      <c r="E7" s="48" t="s">
        <v>185</v>
      </c>
      <c r="F7" s="49">
        <v>1</v>
      </c>
      <c r="H7" s="48" t="s">
        <v>186</v>
      </c>
      <c r="I7" s="49">
        <v>15</v>
      </c>
      <c r="K7" s="48" t="s">
        <v>187</v>
      </c>
      <c r="L7" s="49">
        <v>10</v>
      </c>
      <c r="N7" s="48" t="s">
        <v>188</v>
      </c>
      <c r="O7" s="49">
        <v>1</v>
      </c>
    </row>
    <row r="8" spans="2:15">
      <c r="B8" s="50" t="s">
        <v>189</v>
      </c>
      <c r="C8" s="51">
        <v>5</v>
      </c>
      <c r="E8" s="50" t="s">
        <v>190</v>
      </c>
      <c r="F8" s="51">
        <v>1</v>
      </c>
      <c r="H8" s="50" t="s">
        <v>191</v>
      </c>
      <c r="I8" s="51">
        <v>20</v>
      </c>
      <c r="K8" s="50" t="s">
        <v>192</v>
      </c>
      <c r="L8" s="51">
        <v>10</v>
      </c>
      <c r="N8" s="50" t="s">
        <v>193</v>
      </c>
      <c r="O8" s="51">
        <v>1</v>
      </c>
    </row>
    <row r="9" ht="17.25" spans="2:15">
      <c r="B9" s="48" t="s">
        <v>194</v>
      </c>
      <c r="C9" s="49">
        <v>5</v>
      </c>
      <c r="E9" s="48" t="s">
        <v>195</v>
      </c>
      <c r="F9" s="49">
        <v>1</v>
      </c>
      <c r="H9" s="48" t="s">
        <v>196</v>
      </c>
      <c r="I9" s="49">
        <v>15</v>
      </c>
      <c r="K9" s="48" t="s">
        <v>78</v>
      </c>
      <c r="L9" s="49">
        <v>20</v>
      </c>
      <c r="N9" s="52" t="s">
        <v>197</v>
      </c>
      <c r="O9" s="53">
        <v>5</v>
      </c>
    </row>
    <row r="10" ht="17.25" spans="2:12">
      <c r="B10" s="50" t="s">
        <v>198</v>
      </c>
      <c r="C10" s="51">
        <v>5</v>
      </c>
      <c r="E10" s="50" t="s">
        <v>199</v>
      </c>
      <c r="F10" s="51">
        <v>1</v>
      </c>
      <c r="H10" s="50" t="s">
        <v>200</v>
      </c>
      <c r="I10" s="51">
        <v>10</v>
      </c>
      <c r="K10" s="55" t="s">
        <v>201</v>
      </c>
      <c r="L10" s="56">
        <v>10</v>
      </c>
    </row>
    <row r="11" ht="17.25" spans="2:9">
      <c r="B11" s="52" t="s">
        <v>202</v>
      </c>
      <c r="C11" s="53">
        <v>5</v>
      </c>
      <c r="E11" s="48" t="s">
        <v>203</v>
      </c>
      <c r="F11" s="49">
        <v>1</v>
      </c>
      <c r="H11" s="52" t="s">
        <v>204</v>
      </c>
      <c r="I11" s="53">
        <v>20</v>
      </c>
    </row>
    <row r="12" spans="2:6">
      <c r="B12" s="54"/>
      <c r="E12" s="50" t="s">
        <v>205</v>
      </c>
      <c r="F12" s="51">
        <v>1</v>
      </c>
    </row>
    <row r="13" spans="5:6">
      <c r="E13" s="48" t="s">
        <v>206</v>
      </c>
      <c r="F13" s="49">
        <v>1</v>
      </c>
    </row>
    <row r="14" spans="5:6">
      <c r="E14" s="50" t="s">
        <v>207</v>
      </c>
      <c r="F14" s="51">
        <v>1</v>
      </c>
    </row>
    <row r="15" spans="5:6">
      <c r="E15" s="48" t="s">
        <v>208</v>
      </c>
      <c r="F15" s="49">
        <v>1</v>
      </c>
    </row>
    <row r="16" ht="17.25" spans="5:6">
      <c r="E16" s="55" t="s">
        <v>209</v>
      </c>
      <c r="F16" s="56">
        <v>1</v>
      </c>
    </row>
  </sheetData>
  <sheetProtection sheet="1" objects="1"/>
  <mergeCells count="6">
    <mergeCell ref="A1:P1"/>
    <mergeCell ref="B2:C2"/>
    <mergeCell ref="E2:F2"/>
    <mergeCell ref="H2:I2"/>
    <mergeCell ref="K2:L2"/>
    <mergeCell ref="N2:O2"/>
  </mergeCells>
  <dataValidations count="38">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dataValidation allowBlank="1" showInputMessage="1" showErrorMessage="1" promptTitle="Submachine Gun (15%)" prompt="用于发射任何一把机械手枪或是半机枪；也包括使用连发的突击步枪。" sqref="K5"/>
    <dataValidation allowBlank="1" showInputMessage="1" showErrorMessage="1" promptTitle="Whip (05%)" prompt="套牛绳和鞭子。" sqref="H4"/>
    <dataValidation allowBlank="1" showInputMessage="1" showErrorMessage="1" promptTitle="Acting (05%)" prompt="表演者拥有戏剧与电影（包括电视）表演的训练，能够扮演角色、记忆台词并利用舞台化妆来改变他的外貌。请见伪装。" sqref="B4"/>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Bow (15%)" prompt="用于弓、十字弓、中世纪长弓、强力合成弓。" sqref="K6"/>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Chainsaw (10%)" prompt="即电锯&#10;第一个量产的瓦斯动力的链锯于1927 年面世；早期也有各种版本存在。" sqref="H5"/>
    <dataValidation allowBlank="1" showInputMessage="1" showErrorMessage="1" promptTitle="Demolitions (01%)" prompt="有这个技能的使用者，更容易安全地使用炸弹，包括设置与拆除爆破物。使用地雷或是类似设计优良的装置不需要进行掷骰，但是移除将更加困难。&#10;这个技能也包括军用炸弹（防步兵地雷、塑胶炸弹等）。&#10;若有足够的时间与资源，老手能够透过爆破物来炸毁建筑、清理堵塞隧道与改造爆破装置（如降低爆破音量、制作饵雷等）。" sqref="N4"/>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10;读唇也可以用于与另一个人进行安静沟通（如果两人都有此技能），允许相对复杂的语意传达。" sqref="N5"/>
    <dataValidation allowBlank="1" showInputMessage="1" showErrorMessage="1" promptTitle="Sword (20%)" prompt="所有半米长以上的刃器。" sqref="H8"/>
    <dataValidation allowBlank="1" showInputMessage="1" showErrorMessage="1" promptTitle="Photography (05%)" prompt="包含静态与动态的摄影。此技能能让人拍下清楚的照片，或适当地冲洗它们，或增强隐晦的细节。&#10;&#10;一般的照相不需要掷技能骰。需要掷骰的是动态摄影、或是进行细节的捕捉－－特别是长距离的、快速的或是在微光中。这个技能也可以让探索者判断照片是否经过合成或伪造，及判断拍摄的角度与站位。" sqref="B6"/>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dataValidation allowBlank="1" showInputMessage="1" showErrorMessage="1" promptTitle="Axe (15%)" prompt="使用长柄斧的技能。如果是短柄小斧则使用打架。如果拿来投掷，使用投掷技能。" sqref="H7"/>
    <dataValidation allowBlank="1" showInputMessage="1" showErrorMessage="1" promptTitle="Flamethrower (10%)" prompt="喷射可燃性液体或瓦斯的武器。可以由使用者带着或是安装在交通工具上。" sqref="K7"/>
    <dataValidation allowBlank="1" showInputMessage="1" showErrorMessage="1" prompt="这是门关于大气的科学研究，包括天气系统和形态，以及大气现象。使用这技能可以判断长期的天气形态以及对其影响进行预报，例如雨、雪以及雾。" sqref="E15"/>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10;&#10;随着游戏的年代不同，有不同的专门技能，包括加农炮、榴弹炮、迫击炮与火箭发射器。" sqref="N7"/>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通过潜水训练，可以使用与维持潜水设备进行潜水，包括深水导航、适当配重与危机处理程序。&#10;于1942 年水中氧气筒发明之前，空气是透过空气帮浦从水面上用连接的管子打进潜水服装中。&#10;在现代，装备水下呼吸器的潜水员将熟悉潜水的物理学、空气压力，以及呼吸加压空气时的生理过程。" sqref="N8"/>
    <dataValidation allowBlank="1" showInputMessage="1" showErrorMessage="1" promptTitle="Animal Handling (05%)" prompt="用于命令、训练驯服动物进行简单任务的技能。这技能最常用在狗身上，但也不排除鸟、猫、猴子，或是其他（由Keeper 判定）。&#10;&#10;参考骑术。" sqref="N9"/>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dataValidation allowBlank="1" showInputMessage="1" showErrorMessage="1" promptTitle="Handgun (20%)" prompt="用于所有类似手枪的非连发火器。因此一些现代的机械手枪（MAC-11、Uzi 手枪等），在进行连发时，使用半自动枪技能。" sqref="K9"/>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dataValidation allowBlank="1" showInputMessage="1" showErrorMessage="1" promptTitle="Flail (10%)" prompt="双节棍、流星锤和其他中世纪武器。" sqref="H10"/>
    <dataValidation allowBlank="1" showInputMessage="1" showErrorMessage="1" promptTitle="Heavy Weapons (10%)" prompt="用于榴弹发射器、反坦克火箭等。" sqref="K1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dataValidation allowBlank="1" showInputMessage="1" showErrorMessage="1" promptTitle="Spear (20%)" prompt="长矛和鱼叉。如果拿来投掷，使用投掷技能。" sqref="H11"/>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dataValidations>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16"/>
  <sheetViews>
    <sheetView showGridLines="0" workbookViewId="0">
      <pane ySplit="1" topLeftCell="A80" activePane="bottomLeft" state="frozen"/>
      <selection/>
      <selection pane="bottomLeft" activeCell="E3" sqref="E3"/>
    </sheetView>
  </sheetViews>
  <sheetFormatPr defaultColWidth="9" defaultRowHeight="13.5" outlineLevelCol="6"/>
  <cols>
    <col min="1" max="1" width="9" style="7" customWidth="1"/>
    <col min="2" max="2" width="22.5" style="8" customWidth="1"/>
    <col min="3" max="3" width="9" style="9" customWidth="1"/>
    <col min="4" max="4" width="9" style="10" customWidth="1"/>
    <col min="5" max="5" width="21.25" style="11" customWidth="1"/>
    <col min="6" max="6" width="8.13333333333333" style="7" customWidth="1"/>
    <col min="7" max="7" width="140" style="12" customWidth="1"/>
    <col min="8" max="256" width="9" style="7" customWidth="1"/>
  </cols>
  <sheetData>
    <row r="1" spans="1:7">
      <c r="A1" s="13" t="s">
        <v>210</v>
      </c>
      <c r="B1" s="14" t="s">
        <v>12</v>
      </c>
      <c r="C1" s="15" t="s">
        <v>58</v>
      </c>
      <c r="D1" s="16" t="s">
        <v>211</v>
      </c>
      <c r="E1" s="17" t="s">
        <v>212</v>
      </c>
      <c r="F1" s="14" t="s">
        <v>213</v>
      </c>
      <c r="G1" s="18" t="s">
        <v>214</v>
      </c>
    </row>
    <row r="2" spans="1:7">
      <c r="A2" s="19">
        <v>0</v>
      </c>
      <c r="B2" s="20" t="s">
        <v>215</v>
      </c>
      <c r="C2" s="20"/>
      <c r="D2" s="20"/>
      <c r="E2" s="20"/>
      <c r="F2" s="20"/>
      <c r="G2" s="21"/>
    </row>
    <row r="3" spans="1:7">
      <c r="A3" s="22">
        <v>1</v>
      </c>
      <c r="B3" s="23" t="s">
        <v>216</v>
      </c>
      <c r="C3" s="24" t="s">
        <v>217</v>
      </c>
      <c r="D3" s="25">
        <v>0</v>
      </c>
      <c r="E3" s="26"/>
      <c r="F3" s="27">
        <f>IF(E3=0,人物卡!P5*4,人物卡!P5*2+职业列表!E3*2)</f>
        <v>272</v>
      </c>
      <c r="G3" s="28" t="s">
        <v>218</v>
      </c>
    </row>
    <row r="4" spans="1:7">
      <c r="A4" s="19">
        <v>2</v>
      </c>
      <c r="B4" s="29" t="s">
        <v>219</v>
      </c>
      <c r="C4" s="30" t="s">
        <v>220</v>
      </c>
      <c r="D4" s="31">
        <v>30</v>
      </c>
      <c r="E4" s="32" t="s">
        <v>221</v>
      </c>
      <c r="F4" s="30">
        <f>人物卡!P5*4</f>
        <v>272</v>
      </c>
      <c r="G4" s="33" t="s">
        <v>222</v>
      </c>
    </row>
    <row r="5" spans="1:7">
      <c r="A5" s="22">
        <v>3</v>
      </c>
      <c r="B5" s="34" t="s">
        <v>223</v>
      </c>
      <c r="C5" s="35" t="s">
        <v>224</v>
      </c>
      <c r="D5" s="36">
        <v>9</v>
      </c>
      <c r="E5" s="37" t="s">
        <v>225</v>
      </c>
      <c r="F5" s="27">
        <f>人物卡!P5*2+人物卡!M3*2</f>
        <v>316</v>
      </c>
      <c r="G5" s="28" t="s">
        <v>226</v>
      </c>
    </row>
    <row r="6" spans="1:7">
      <c r="A6" s="19">
        <v>4</v>
      </c>
      <c r="B6" s="29" t="s">
        <v>227</v>
      </c>
      <c r="C6" s="30" t="s">
        <v>228</v>
      </c>
      <c r="D6" s="31">
        <v>9</v>
      </c>
      <c r="E6" s="32" t="s">
        <v>229</v>
      </c>
      <c r="F6" s="30">
        <f>人物卡!P5*2+人物卡!M5*2</f>
        <v>256</v>
      </c>
      <c r="G6" s="33" t="s">
        <v>230</v>
      </c>
    </row>
    <row r="7" spans="1:7">
      <c r="A7" s="22">
        <v>5</v>
      </c>
      <c r="B7" s="34" t="s">
        <v>231</v>
      </c>
      <c r="C7" s="35" t="s">
        <v>232</v>
      </c>
      <c r="D7" s="36">
        <v>20</v>
      </c>
      <c r="E7" s="37" t="s">
        <v>229</v>
      </c>
      <c r="F7" s="27">
        <f>人物卡!P5*2+人物卡!M5*2</f>
        <v>256</v>
      </c>
      <c r="G7" s="28" t="s">
        <v>233</v>
      </c>
    </row>
    <row r="8" ht="27" spans="1:7">
      <c r="A8" s="19">
        <v>6</v>
      </c>
      <c r="B8" s="29" t="s">
        <v>234</v>
      </c>
      <c r="C8" s="30" t="s">
        <v>235</v>
      </c>
      <c r="D8" s="31">
        <v>20</v>
      </c>
      <c r="E8" s="32" t="s">
        <v>236</v>
      </c>
      <c r="F8" s="30">
        <f>人物卡!P5*2+MAX(人物卡!M3,人物卡!J3)*2</f>
        <v>316</v>
      </c>
      <c r="G8" s="33" t="s">
        <v>237</v>
      </c>
    </row>
    <row r="9" spans="1:7">
      <c r="A9" s="22">
        <v>7</v>
      </c>
      <c r="B9" s="34" t="s">
        <v>238</v>
      </c>
      <c r="C9" s="35" t="s">
        <v>239</v>
      </c>
      <c r="D9" s="36">
        <v>10</v>
      </c>
      <c r="E9" s="37" t="s">
        <v>240</v>
      </c>
      <c r="F9" s="27">
        <f>人物卡!P5*4</f>
        <v>272</v>
      </c>
      <c r="G9" s="28" t="s">
        <v>241</v>
      </c>
    </row>
    <row r="10" ht="27" spans="1:7">
      <c r="A10" s="19">
        <v>8</v>
      </c>
      <c r="B10" s="29" t="s">
        <v>242</v>
      </c>
      <c r="C10" s="30" t="s">
        <v>243</v>
      </c>
      <c r="D10" s="31">
        <v>10</v>
      </c>
      <c r="E10" s="32" t="s">
        <v>244</v>
      </c>
      <c r="F10" s="30">
        <f>人物卡!P5*2+MAX(人物卡!M5,人物卡!P3)*2</f>
        <v>296</v>
      </c>
      <c r="G10" s="33" t="s">
        <v>245</v>
      </c>
    </row>
    <row r="11" spans="1:7">
      <c r="A11" s="22">
        <v>9</v>
      </c>
      <c r="B11" s="34" t="s">
        <v>246</v>
      </c>
      <c r="C11" s="35" t="s">
        <v>220</v>
      </c>
      <c r="D11" s="36">
        <v>30</v>
      </c>
      <c r="E11" s="37" t="s">
        <v>240</v>
      </c>
      <c r="F11" s="27">
        <f>人物卡!P5*4</f>
        <v>272</v>
      </c>
      <c r="G11" s="28" t="s">
        <v>247</v>
      </c>
    </row>
    <row r="12" spans="1:7">
      <c r="A12" s="19">
        <v>10</v>
      </c>
      <c r="B12" s="29" t="s">
        <v>248</v>
      </c>
      <c r="C12" s="30" t="s">
        <v>249</v>
      </c>
      <c r="D12" s="31">
        <v>30</v>
      </c>
      <c r="E12" s="32" t="s">
        <v>240</v>
      </c>
      <c r="F12" s="30">
        <f>人物卡!P5*4</f>
        <v>272</v>
      </c>
      <c r="G12" s="33" t="s">
        <v>250</v>
      </c>
    </row>
    <row r="13" spans="1:7">
      <c r="A13" s="22">
        <v>11</v>
      </c>
      <c r="B13" s="34" t="s">
        <v>251</v>
      </c>
      <c r="C13" s="35" t="s">
        <v>243</v>
      </c>
      <c r="D13" s="36">
        <v>10</v>
      </c>
      <c r="E13" s="37" t="s">
        <v>240</v>
      </c>
      <c r="F13" s="27">
        <f>人物卡!P5*4</f>
        <v>272</v>
      </c>
      <c r="G13" s="28" t="s">
        <v>252</v>
      </c>
    </row>
    <row r="14" spans="1:7">
      <c r="A14" s="19">
        <v>12</v>
      </c>
      <c r="B14" s="29" t="s">
        <v>253</v>
      </c>
      <c r="C14" s="30" t="s">
        <v>220</v>
      </c>
      <c r="D14" s="31">
        <v>30</v>
      </c>
      <c r="E14" s="32" t="s">
        <v>240</v>
      </c>
      <c r="F14" s="30">
        <f>人物卡!P5*4</f>
        <v>272</v>
      </c>
      <c r="G14" s="33" t="s">
        <v>254</v>
      </c>
    </row>
    <row r="15" ht="17.25" customHeight="1" spans="1:7">
      <c r="A15" s="22">
        <v>13</v>
      </c>
      <c r="B15" s="34" t="s">
        <v>255</v>
      </c>
      <c r="C15" s="35" t="s">
        <v>256</v>
      </c>
      <c r="D15" s="36">
        <v>9</v>
      </c>
      <c r="E15" s="37" t="s">
        <v>257</v>
      </c>
      <c r="F15" s="27">
        <f>人物卡!P5*2+MAX(人物卡!M3,人物卡!P3)*2</f>
        <v>316</v>
      </c>
      <c r="G15" s="28" t="s">
        <v>258</v>
      </c>
    </row>
    <row r="16" ht="17.25" customHeight="1" spans="1:7">
      <c r="A16" s="19">
        <v>14</v>
      </c>
      <c r="B16" s="29" t="s">
        <v>259</v>
      </c>
      <c r="C16" s="30" t="s">
        <v>260</v>
      </c>
      <c r="D16" s="31">
        <v>8</v>
      </c>
      <c r="E16" s="32" t="s">
        <v>261</v>
      </c>
      <c r="F16" s="30">
        <f>人物卡!P5*2+MAX(人物卡!M3,人物卡!J3)*2</f>
        <v>316</v>
      </c>
      <c r="G16" s="33" t="s">
        <v>262</v>
      </c>
    </row>
    <row r="17" ht="16.5" customHeight="1" spans="1:7">
      <c r="A17" s="22">
        <v>15</v>
      </c>
      <c r="B17" s="34" t="s">
        <v>263</v>
      </c>
      <c r="C17" s="35" t="s">
        <v>264</v>
      </c>
      <c r="D17" s="36">
        <v>9</v>
      </c>
      <c r="E17" s="37" t="s">
        <v>265</v>
      </c>
      <c r="F17" s="27">
        <f>人物卡!P5*2+MAX(人物卡!M3,人物卡!J3)*2</f>
        <v>316</v>
      </c>
      <c r="G17" s="28" t="s">
        <v>266</v>
      </c>
    </row>
    <row r="18" spans="1:7">
      <c r="A18" s="19">
        <v>16</v>
      </c>
      <c r="B18" s="29" t="s">
        <v>267</v>
      </c>
      <c r="C18" s="30" t="s">
        <v>268</v>
      </c>
      <c r="D18" s="31">
        <v>9</v>
      </c>
      <c r="E18" s="32" t="s">
        <v>240</v>
      </c>
      <c r="F18" s="30">
        <f>人物卡!P5*4</f>
        <v>272</v>
      </c>
      <c r="G18" s="33" t="s">
        <v>269</v>
      </c>
    </row>
    <row r="19" ht="16.5" customHeight="1" spans="1:7">
      <c r="A19" s="22">
        <v>17</v>
      </c>
      <c r="B19" s="34" t="s">
        <v>270</v>
      </c>
      <c r="C19" s="35" t="s">
        <v>271</v>
      </c>
      <c r="D19" s="36">
        <v>8</v>
      </c>
      <c r="E19" s="37" t="s">
        <v>229</v>
      </c>
      <c r="F19" s="27">
        <f>人物卡!P5*2+人物卡!M5*2</f>
        <v>256</v>
      </c>
      <c r="G19" s="28" t="s">
        <v>272</v>
      </c>
    </row>
    <row r="20" ht="16.5" customHeight="1" spans="1:7">
      <c r="A20" s="19">
        <v>18</v>
      </c>
      <c r="B20" s="29" t="s">
        <v>273</v>
      </c>
      <c r="C20" s="30" t="s">
        <v>274</v>
      </c>
      <c r="D20" s="31">
        <v>20</v>
      </c>
      <c r="E20" s="32" t="s">
        <v>265</v>
      </c>
      <c r="F20" s="30">
        <f>人物卡!P5*2+MAX(人物卡!M3,人物卡!J3)*2</f>
        <v>316</v>
      </c>
      <c r="G20" s="33" t="s">
        <v>275</v>
      </c>
    </row>
    <row r="21" spans="1:7">
      <c r="A21" s="22">
        <v>19</v>
      </c>
      <c r="B21" s="34" t="s">
        <v>276</v>
      </c>
      <c r="C21" s="35" t="s">
        <v>277</v>
      </c>
      <c r="D21" s="36">
        <v>20</v>
      </c>
      <c r="E21" s="37" t="s">
        <v>240</v>
      </c>
      <c r="F21" s="27">
        <f>人物卡!P5*4</f>
        <v>272</v>
      </c>
      <c r="G21" s="28" t="s">
        <v>278</v>
      </c>
    </row>
    <row r="22" ht="16.5" customHeight="1" spans="1:7">
      <c r="A22" s="19">
        <v>20</v>
      </c>
      <c r="B22" s="29" t="s">
        <v>279</v>
      </c>
      <c r="C22" s="30" t="s">
        <v>268</v>
      </c>
      <c r="D22" s="31">
        <v>9</v>
      </c>
      <c r="E22" s="32" t="s">
        <v>265</v>
      </c>
      <c r="F22" s="30">
        <f>人物卡!P5*2+MAX(人物卡!M3,人物卡!J3)*2</f>
        <v>316</v>
      </c>
      <c r="G22" s="33" t="s">
        <v>280</v>
      </c>
    </row>
    <row r="23" ht="16.5" customHeight="1" spans="1:7">
      <c r="A23" s="22">
        <v>21</v>
      </c>
      <c r="B23" s="34" t="s">
        <v>281</v>
      </c>
      <c r="C23" s="35" t="s">
        <v>282</v>
      </c>
      <c r="D23" s="36">
        <v>9</v>
      </c>
      <c r="E23" s="37" t="s">
        <v>283</v>
      </c>
      <c r="F23" s="27">
        <f>人物卡!P5*2+人物卡!J3*2</f>
        <v>256</v>
      </c>
      <c r="G23" s="28" t="s">
        <v>284</v>
      </c>
    </row>
    <row r="24" spans="1:7">
      <c r="A24" s="19">
        <v>22</v>
      </c>
      <c r="B24" s="29" t="s">
        <v>285</v>
      </c>
      <c r="C24" s="30" t="s">
        <v>228</v>
      </c>
      <c r="D24" s="31">
        <v>9</v>
      </c>
      <c r="E24" s="32" t="s">
        <v>240</v>
      </c>
      <c r="F24" s="30">
        <f>人物卡!P5*4</f>
        <v>272</v>
      </c>
      <c r="G24" s="33" t="s">
        <v>286</v>
      </c>
    </row>
    <row r="25" spans="1:7">
      <c r="A25" s="22">
        <v>23</v>
      </c>
      <c r="B25" s="34" t="s">
        <v>287</v>
      </c>
      <c r="C25" s="35" t="s">
        <v>282</v>
      </c>
      <c r="D25" s="36">
        <v>9</v>
      </c>
      <c r="E25" s="37" t="s">
        <v>240</v>
      </c>
      <c r="F25" s="27">
        <f>人物卡!P5*4</f>
        <v>272</v>
      </c>
      <c r="G25" s="28" t="s">
        <v>288</v>
      </c>
    </row>
    <row r="26" spans="1:7">
      <c r="A26" s="19">
        <v>24</v>
      </c>
      <c r="B26" s="29" t="s">
        <v>289</v>
      </c>
      <c r="C26" s="30" t="s">
        <v>290</v>
      </c>
      <c r="D26" s="31">
        <v>10</v>
      </c>
      <c r="E26" s="32" t="s">
        <v>240</v>
      </c>
      <c r="F26" s="30">
        <f>人物卡!P5*4</f>
        <v>272</v>
      </c>
      <c r="G26" s="33" t="s">
        <v>291</v>
      </c>
    </row>
    <row r="27" spans="1:7">
      <c r="A27" s="22">
        <v>25</v>
      </c>
      <c r="B27" s="34" t="s">
        <v>292</v>
      </c>
      <c r="C27" s="35" t="s">
        <v>290</v>
      </c>
      <c r="D27" s="36">
        <v>10</v>
      </c>
      <c r="E27" s="37" t="s">
        <v>240</v>
      </c>
      <c r="F27" s="27">
        <f>人物卡!P5*4</f>
        <v>272</v>
      </c>
      <c r="G27" s="28" t="s">
        <v>293</v>
      </c>
    </row>
    <row r="28" ht="17.25" customHeight="1" spans="1:7">
      <c r="A28" s="19">
        <v>26</v>
      </c>
      <c r="B28" s="29" t="s">
        <v>294</v>
      </c>
      <c r="C28" s="30" t="s">
        <v>224</v>
      </c>
      <c r="D28" s="31">
        <v>9</v>
      </c>
      <c r="E28" s="32" t="s">
        <v>295</v>
      </c>
      <c r="F28" s="30">
        <f>人物卡!P5*2+MAX(人物卡!M3,人物卡!J3)*2</f>
        <v>316</v>
      </c>
      <c r="G28" s="33" t="s">
        <v>296</v>
      </c>
    </row>
    <row r="29" ht="16.5" customHeight="1" spans="1:7">
      <c r="A29" s="22">
        <v>27</v>
      </c>
      <c r="B29" s="34" t="s">
        <v>297</v>
      </c>
      <c r="C29" s="35" t="s">
        <v>243</v>
      </c>
      <c r="D29" s="36">
        <v>10</v>
      </c>
      <c r="E29" s="37" t="s">
        <v>298</v>
      </c>
      <c r="F29" s="27">
        <f>人物卡!P5*2+人物卡!M3*2</f>
        <v>316</v>
      </c>
      <c r="G29" s="28" t="s">
        <v>299</v>
      </c>
    </row>
    <row r="30" ht="17.25" customHeight="1" spans="1:7">
      <c r="A30" s="19">
        <v>28</v>
      </c>
      <c r="B30" s="29" t="s">
        <v>300</v>
      </c>
      <c r="C30" s="30" t="s">
        <v>301</v>
      </c>
      <c r="D30" s="31">
        <v>30</v>
      </c>
      <c r="E30" s="32" t="s">
        <v>302</v>
      </c>
      <c r="F30" s="30">
        <f>人物卡!P5*2+MAX(人物卡!M3,人物卡!J3)*2</f>
        <v>316</v>
      </c>
      <c r="G30" s="33" t="s">
        <v>303</v>
      </c>
    </row>
    <row r="31" ht="17.25" customHeight="1" spans="1:7">
      <c r="A31" s="22">
        <v>29</v>
      </c>
      <c r="B31" s="34" t="s">
        <v>304</v>
      </c>
      <c r="C31" s="35" t="s">
        <v>305</v>
      </c>
      <c r="D31" s="36">
        <v>5</v>
      </c>
      <c r="E31" s="37" t="s">
        <v>261</v>
      </c>
      <c r="F31" s="27">
        <f>人物卡!P5*2+MAX(人物卡!M3,人物卡!J3)*2</f>
        <v>316</v>
      </c>
      <c r="G31" s="28" t="s">
        <v>306</v>
      </c>
    </row>
    <row r="32" ht="17.25" customHeight="1" spans="1:7">
      <c r="A32" s="19">
        <v>30</v>
      </c>
      <c r="B32" s="29" t="s">
        <v>307</v>
      </c>
      <c r="C32" s="30" t="s">
        <v>308</v>
      </c>
      <c r="D32" s="31">
        <v>5</v>
      </c>
      <c r="E32" s="32" t="s">
        <v>309</v>
      </c>
      <c r="F32" s="30">
        <f>人物卡!P5*2+人物卡!J3*2</f>
        <v>256</v>
      </c>
      <c r="G32" s="33" t="s">
        <v>310</v>
      </c>
    </row>
    <row r="33" ht="17.25" customHeight="1" spans="1:7">
      <c r="A33" s="22">
        <v>31</v>
      </c>
      <c r="B33" s="34" t="s">
        <v>311</v>
      </c>
      <c r="C33" s="35" t="s">
        <v>312</v>
      </c>
      <c r="D33" s="36">
        <v>5</v>
      </c>
      <c r="E33" s="37" t="s">
        <v>225</v>
      </c>
      <c r="F33" s="27">
        <f>人物卡!P5*2+人物卡!M3*2</f>
        <v>316</v>
      </c>
      <c r="G33" s="28" t="s">
        <v>313</v>
      </c>
    </row>
    <row r="34" ht="17.25" customHeight="1" spans="1:7">
      <c r="A34" s="19">
        <v>32</v>
      </c>
      <c r="B34" s="29" t="s">
        <v>314</v>
      </c>
      <c r="C34" s="30" t="s">
        <v>315</v>
      </c>
      <c r="D34" s="31">
        <v>10</v>
      </c>
      <c r="E34" s="32" t="s">
        <v>316</v>
      </c>
      <c r="F34" s="30">
        <f>人物卡!P5*2+人物卡!M5*2</f>
        <v>256</v>
      </c>
      <c r="G34" s="33" t="s">
        <v>317</v>
      </c>
    </row>
    <row r="35" ht="17.25" customHeight="1" spans="1:7">
      <c r="A35" s="22">
        <v>33</v>
      </c>
      <c r="B35" s="34" t="s">
        <v>318</v>
      </c>
      <c r="C35" s="35" t="s">
        <v>319</v>
      </c>
      <c r="D35" s="36">
        <v>5</v>
      </c>
      <c r="E35" s="37" t="s">
        <v>320</v>
      </c>
      <c r="F35" s="27">
        <f>人物卡!P5*2+MAX(人物卡!M5,人物卡!M3)*2</f>
        <v>316</v>
      </c>
      <c r="G35" s="28" t="s">
        <v>321</v>
      </c>
    </row>
    <row r="36" ht="17.25" customHeight="1" spans="1:7">
      <c r="A36" s="19">
        <v>34</v>
      </c>
      <c r="B36" s="29" t="s">
        <v>322</v>
      </c>
      <c r="C36" s="30" t="s">
        <v>323</v>
      </c>
      <c r="D36" s="31">
        <v>10</v>
      </c>
      <c r="E36" s="32" t="s">
        <v>316</v>
      </c>
      <c r="F36" s="30">
        <f>人物卡!P5*2+人物卡!M5*2</f>
        <v>256</v>
      </c>
      <c r="G36" s="33" t="s">
        <v>324</v>
      </c>
    </row>
    <row r="37" ht="17.25" customHeight="1" spans="1:7">
      <c r="A37" s="22">
        <v>35</v>
      </c>
      <c r="B37" s="34" t="s">
        <v>325</v>
      </c>
      <c r="C37" s="35" t="s">
        <v>277</v>
      </c>
      <c r="D37" s="36">
        <v>20</v>
      </c>
      <c r="E37" s="37" t="s">
        <v>316</v>
      </c>
      <c r="F37" s="27">
        <f>人物卡!P5*2+人物卡!M5*2</f>
        <v>256</v>
      </c>
      <c r="G37" s="28" t="s">
        <v>326</v>
      </c>
    </row>
    <row r="38" spans="1:7">
      <c r="A38" s="19">
        <v>36</v>
      </c>
      <c r="B38" s="29" t="s">
        <v>327</v>
      </c>
      <c r="C38" s="30" t="s">
        <v>328</v>
      </c>
      <c r="D38" s="31">
        <v>20</v>
      </c>
      <c r="E38" s="32" t="s">
        <v>240</v>
      </c>
      <c r="F38" s="30">
        <f>人物卡!P5*4</f>
        <v>272</v>
      </c>
      <c r="G38" s="33" t="s">
        <v>329</v>
      </c>
    </row>
    <row r="39" ht="17.25" customHeight="1" spans="1:7">
      <c r="A39" s="22">
        <v>37</v>
      </c>
      <c r="B39" s="34" t="s">
        <v>330</v>
      </c>
      <c r="C39" s="35" t="s">
        <v>328</v>
      </c>
      <c r="D39" s="36">
        <v>20</v>
      </c>
      <c r="E39" s="37" t="s">
        <v>331</v>
      </c>
      <c r="F39" s="27">
        <f>人物卡!P5*2+MAX(人物卡!M5,人物卡!M3)*2</f>
        <v>316</v>
      </c>
      <c r="G39" s="28" t="s">
        <v>332</v>
      </c>
    </row>
    <row r="40" ht="17.25" customHeight="1" spans="1:7">
      <c r="A40" s="19">
        <v>38</v>
      </c>
      <c r="B40" s="29" t="s">
        <v>333</v>
      </c>
      <c r="C40" s="30" t="s">
        <v>334</v>
      </c>
      <c r="D40" s="31">
        <v>3</v>
      </c>
      <c r="E40" s="32" t="s">
        <v>302</v>
      </c>
      <c r="F40" s="30">
        <f>人物卡!P5*2+MAX(人物卡!M3,人物卡!J3)*2</f>
        <v>316</v>
      </c>
      <c r="G40" s="33" t="s">
        <v>335</v>
      </c>
    </row>
    <row r="41" spans="1:7">
      <c r="A41" s="22">
        <v>39</v>
      </c>
      <c r="B41" s="34" t="s">
        <v>336</v>
      </c>
      <c r="C41" s="35" t="s">
        <v>301</v>
      </c>
      <c r="D41" s="36">
        <v>30</v>
      </c>
      <c r="E41" s="37" t="s">
        <v>240</v>
      </c>
      <c r="F41" s="27">
        <f>人物卡!P5*4</f>
        <v>272</v>
      </c>
      <c r="G41" s="28" t="s">
        <v>337</v>
      </c>
    </row>
    <row r="42" spans="1:7">
      <c r="A42" s="19">
        <v>40</v>
      </c>
      <c r="B42" s="29" t="s">
        <v>338</v>
      </c>
      <c r="C42" s="30" t="s">
        <v>274</v>
      </c>
      <c r="D42" s="31">
        <v>20</v>
      </c>
      <c r="E42" s="32" t="s">
        <v>240</v>
      </c>
      <c r="F42" s="30">
        <f>人物卡!P5*4</f>
        <v>272</v>
      </c>
      <c r="G42" s="33" t="s">
        <v>339</v>
      </c>
    </row>
    <row r="43" spans="1:7">
      <c r="A43" s="22">
        <v>41</v>
      </c>
      <c r="B43" s="34" t="s">
        <v>340</v>
      </c>
      <c r="C43" s="35" t="s">
        <v>328</v>
      </c>
      <c r="D43" s="36">
        <v>20</v>
      </c>
      <c r="E43" s="37" t="s">
        <v>240</v>
      </c>
      <c r="F43" s="27">
        <f>人物卡!P5*4</f>
        <v>272</v>
      </c>
      <c r="G43" s="28" t="s">
        <v>341</v>
      </c>
    </row>
    <row r="44" ht="17.25" customHeight="1" spans="1:7">
      <c r="A44" s="19">
        <v>42</v>
      </c>
      <c r="B44" s="29" t="s">
        <v>342</v>
      </c>
      <c r="C44" s="30" t="s">
        <v>343</v>
      </c>
      <c r="D44" s="31">
        <v>50</v>
      </c>
      <c r="E44" s="32" t="s">
        <v>229</v>
      </c>
      <c r="F44" s="30">
        <f>人物卡!P5*2+人物卡!M5*2</f>
        <v>256</v>
      </c>
      <c r="G44" s="33" t="s">
        <v>344</v>
      </c>
    </row>
    <row r="45" ht="17.25" customHeight="1" spans="1:7">
      <c r="A45" s="22">
        <v>43</v>
      </c>
      <c r="B45" s="34" t="s">
        <v>345</v>
      </c>
      <c r="C45" s="35" t="s">
        <v>268</v>
      </c>
      <c r="D45" s="36">
        <v>9</v>
      </c>
      <c r="E45" s="37" t="s">
        <v>225</v>
      </c>
      <c r="F45" s="27">
        <f>人物卡!P5*2+人物卡!M3*2</f>
        <v>316</v>
      </c>
      <c r="G45" s="28" t="s">
        <v>346</v>
      </c>
    </row>
    <row r="46" spans="1:7">
      <c r="A46" s="19">
        <v>44</v>
      </c>
      <c r="B46" s="29" t="s">
        <v>347</v>
      </c>
      <c r="C46" s="30" t="s">
        <v>348</v>
      </c>
      <c r="D46" s="31">
        <v>30</v>
      </c>
      <c r="E46" s="32" t="s">
        <v>240</v>
      </c>
      <c r="F46" s="30">
        <f>人物卡!P5*4</f>
        <v>272</v>
      </c>
      <c r="G46" s="33" t="s">
        <v>349</v>
      </c>
    </row>
    <row r="47" ht="33" customHeight="1" spans="1:7">
      <c r="A47" s="22">
        <v>45</v>
      </c>
      <c r="B47" s="34" t="s">
        <v>350</v>
      </c>
      <c r="C47" s="35" t="s">
        <v>351</v>
      </c>
      <c r="D47" s="36">
        <v>0</v>
      </c>
      <c r="E47" s="37" t="s">
        <v>352</v>
      </c>
      <c r="F47" s="27">
        <f>(MAX(人物卡!M5,人物卡!M3,人物卡!J3))*2+人物卡!P5*2</f>
        <v>316</v>
      </c>
      <c r="G47" s="28" t="s">
        <v>353</v>
      </c>
    </row>
    <row r="48" ht="17.25" customHeight="1" spans="1:7">
      <c r="A48" s="19">
        <v>46</v>
      </c>
      <c r="B48" s="29" t="s">
        <v>354</v>
      </c>
      <c r="C48" s="30" t="s">
        <v>243</v>
      </c>
      <c r="D48" s="31">
        <v>10</v>
      </c>
      <c r="E48" s="32" t="s">
        <v>225</v>
      </c>
      <c r="F48" s="30">
        <f>人物卡!P5*2+人物卡!M3*2</f>
        <v>316</v>
      </c>
      <c r="G48" s="33" t="s">
        <v>355</v>
      </c>
    </row>
    <row r="49" ht="17.25" customHeight="1" spans="1:7">
      <c r="A49" s="22">
        <v>47</v>
      </c>
      <c r="B49" s="34" t="s">
        <v>356</v>
      </c>
      <c r="C49" s="35" t="s">
        <v>224</v>
      </c>
      <c r="D49" s="36">
        <v>9</v>
      </c>
      <c r="E49" s="37" t="s">
        <v>302</v>
      </c>
      <c r="F49" s="27">
        <f>人物卡!P5*2+MAX(人物卡!M3,人物卡!J3)*2</f>
        <v>316</v>
      </c>
      <c r="G49" s="28" t="s">
        <v>357</v>
      </c>
    </row>
    <row r="50" ht="17.25" customHeight="1" spans="1:7">
      <c r="A50" s="19">
        <v>48</v>
      </c>
      <c r="B50" s="29" t="s">
        <v>358</v>
      </c>
      <c r="C50" s="30" t="s">
        <v>268</v>
      </c>
      <c r="D50" s="31">
        <v>9</v>
      </c>
      <c r="E50" s="32" t="s">
        <v>225</v>
      </c>
      <c r="F50" s="30">
        <f>人物卡!P5*2+人物卡!M3*2</f>
        <v>316</v>
      </c>
      <c r="G50" s="33" t="s">
        <v>359</v>
      </c>
    </row>
    <row r="51" spans="1:7">
      <c r="A51" s="22">
        <v>49</v>
      </c>
      <c r="B51" s="34" t="s">
        <v>360</v>
      </c>
      <c r="C51" s="35" t="s">
        <v>361</v>
      </c>
      <c r="D51" s="36">
        <v>10</v>
      </c>
      <c r="E51" s="37" t="s">
        <v>240</v>
      </c>
      <c r="F51" s="27">
        <f>人物卡!P5*4</f>
        <v>272</v>
      </c>
      <c r="G51" s="28" t="s">
        <v>362</v>
      </c>
    </row>
    <row r="52" ht="17.25" customHeight="1" spans="1:7">
      <c r="A52" s="19">
        <v>50</v>
      </c>
      <c r="B52" s="29" t="s">
        <v>363</v>
      </c>
      <c r="C52" s="30" t="s">
        <v>364</v>
      </c>
      <c r="D52" s="31">
        <v>50</v>
      </c>
      <c r="E52" s="32" t="s">
        <v>316</v>
      </c>
      <c r="F52" s="30">
        <f>人物卡!P5*2+人物卡!M5*2</f>
        <v>256</v>
      </c>
      <c r="G52" s="33" t="s">
        <v>365</v>
      </c>
    </row>
    <row r="53" spans="1:7">
      <c r="A53" s="22">
        <v>51</v>
      </c>
      <c r="B53" s="34" t="s">
        <v>366</v>
      </c>
      <c r="C53" s="35" t="s">
        <v>301</v>
      </c>
      <c r="D53" s="36">
        <v>30</v>
      </c>
      <c r="E53" s="37" t="s">
        <v>240</v>
      </c>
      <c r="F53" s="27">
        <f>人物卡!P5*4</f>
        <v>272</v>
      </c>
      <c r="G53" s="28" t="s">
        <v>367</v>
      </c>
    </row>
    <row r="54" ht="16.5" customHeight="1" spans="1:7">
      <c r="A54" s="19">
        <v>52</v>
      </c>
      <c r="B54" s="29" t="s">
        <v>368</v>
      </c>
      <c r="C54" s="30" t="s">
        <v>264</v>
      </c>
      <c r="D54" s="31">
        <v>9</v>
      </c>
      <c r="E54" s="32" t="s">
        <v>229</v>
      </c>
      <c r="F54" s="30">
        <f>人物卡!P5*2+人物卡!M5*2</f>
        <v>256</v>
      </c>
      <c r="G54" s="33" t="s">
        <v>369</v>
      </c>
    </row>
    <row r="55" ht="33" customHeight="1" spans="1:7">
      <c r="A55" s="22">
        <v>53</v>
      </c>
      <c r="B55" s="34" t="s">
        <v>370</v>
      </c>
      <c r="C55" s="35" t="s">
        <v>371</v>
      </c>
      <c r="D55" s="36">
        <v>55</v>
      </c>
      <c r="E55" s="37" t="s">
        <v>352</v>
      </c>
      <c r="F55" s="27">
        <f>(MAX(人物卡!M5,人物卡!M3,人物卡!J3))*2+人物卡!P5*2</f>
        <v>316</v>
      </c>
      <c r="G55" s="28" t="s">
        <v>372</v>
      </c>
    </row>
    <row r="56" ht="16.5" customHeight="1" spans="1:7">
      <c r="A56" s="19">
        <v>54</v>
      </c>
      <c r="B56" s="29" t="s">
        <v>373</v>
      </c>
      <c r="C56" s="30" t="s">
        <v>268</v>
      </c>
      <c r="D56" s="31">
        <v>9</v>
      </c>
      <c r="E56" s="32" t="s">
        <v>265</v>
      </c>
      <c r="F56" s="30">
        <f>人物卡!P5*2+MAX(人物卡!M3,人物卡!J3)*2</f>
        <v>316</v>
      </c>
      <c r="G56" s="33" t="s">
        <v>374</v>
      </c>
    </row>
    <row r="57" spans="1:7">
      <c r="A57" s="22">
        <v>55</v>
      </c>
      <c r="B57" s="34" t="s">
        <v>375</v>
      </c>
      <c r="C57" s="35" t="s">
        <v>277</v>
      </c>
      <c r="D57" s="36">
        <v>20</v>
      </c>
      <c r="E57" s="37" t="s">
        <v>240</v>
      </c>
      <c r="F57" s="27">
        <f>人物卡!P5*4</f>
        <v>272</v>
      </c>
      <c r="G57" s="28" t="s">
        <v>376</v>
      </c>
    </row>
    <row r="58" ht="16.5" customHeight="1" spans="1:7">
      <c r="A58" s="19">
        <v>56</v>
      </c>
      <c r="B58" s="29" t="s">
        <v>377</v>
      </c>
      <c r="C58" s="30" t="s">
        <v>268</v>
      </c>
      <c r="D58" s="31">
        <v>9</v>
      </c>
      <c r="E58" s="32" t="s">
        <v>265</v>
      </c>
      <c r="F58" s="30">
        <f>人物卡!P5*2+MAX(人物卡!M3,人物卡!J3)*2</f>
        <v>316</v>
      </c>
      <c r="G58" s="33" t="s">
        <v>378</v>
      </c>
    </row>
    <row r="59" spans="1:7">
      <c r="A59" s="22">
        <v>57</v>
      </c>
      <c r="B59" s="34" t="s">
        <v>379</v>
      </c>
      <c r="C59" s="35" t="s">
        <v>243</v>
      </c>
      <c r="D59" s="36">
        <v>10</v>
      </c>
      <c r="E59" s="37" t="s">
        <v>240</v>
      </c>
      <c r="F59" s="27">
        <f>人物卡!P5*4</f>
        <v>272</v>
      </c>
      <c r="G59" s="28" t="s">
        <v>380</v>
      </c>
    </row>
    <row r="60" spans="1:7">
      <c r="A60" s="19">
        <v>58</v>
      </c>
      <c r="B60" s="29" t="s">
        <v>381</v>
      </c>
      <c r="C60" s="30" t="s">
        <v>382</v>
      </c>
      <c r="D60" s="31">
        <v>40</v>
      </c>
      <c r="E60" s="32" t="s">
        <v>240</v>
      </c>
      <c r="F60" s="30">
        <f>人物卡!P5*4</f>
        <v>272</v>
      </c>
      <c r="G60" s="33" t="s">
        <v>383</v>
      </c>
    </row>
    <row r="61" spans="1:7">
      <c r="A61" s="22">
        <v>59</v>
      </c>
      <c r="B61" s="34" t="s">
        <v>384</v>
      </c>
      <c r="C61" s="35" t="s">
        <v>385</v>
      </c>
      <c r="D61" s="36">
        <v>8</v>
      </c>
      <c r="E61" s="37" t="s">
        <v>331</v>
      </c>
      <c r="F61" s="27">
        <f>人物卡!P5*2+MAX(人物卡!M5,人物卡!M3)*2</f>
        <v>316</v>
      </c>
      <c r="G61" s="28" t="s">
        <v>386</v>
      </c>
    </row>
    <row r="62" spans="1:7">
      <c r="A62" s="19">
        <v>60</v>
      </c>
      <c r="B62" s="29" t="s">
        <v>387</v>
      </c>
      <c r="C62" s="30" t="s">
        <v>388</v>
      </c>
      <c r="D62" s="31">
        <v>60</v>
      </c>
      <c r="E62" s="32" t="s">
        <v>229</v>
      </c>
      <c r="F62" s="30">
        <f>人物卡!P5*2+人物卡!M5*2</f>
        <v>256</v>
      </c>
      <c r="G62" s="33" t="s">
        <v>389</v>
      </c>
    </row>
    <row r="63" ht="27" spans="1:7">
      <c r="A63" s="22">
        <v>61</v>
      </c>
      <c r="B63" s="34" t="s">
        <v>390</v>
      </c>
      <c r="C63" s="35" t="s">
        <v>224</v>
      </c>
      <c r="D63" s="36">
        <v>9</v>
      </c>
      <c r="E63" s="37" t="s">
        <v>265</v>
      </c>
      <c r="F63" s="27">
        <f>人物卡!P5*2+MAX(人物卡!M3,人物卡!J3)*2</f>
        <v>316</v>
      </c>
      <c r="G63" s="28" t="s">
        <v>391</v>
      </c>
    </row>
    <row r="64" spans="1:7">
      <c r="A64" s="19">
        <v>62</v>
      </c>
      <c r="B64" s="29" t="s">
        <v>392</v>
      </c>
      <c r="C64" s="30" t="s">
        <v>393</v>
      </c>
      <c r="D64" s="31">
        <v>40</v>
      </c>
      <c r="E64" s="32" t="s">
        <v>316</v>
      </c>
      <c r="F64" s="30">
        <f>人物卡!P5*2+人物卡!M5*2</f>
        <v>256</v>
      </c>
      <c r="G64" s="33" t="s">
        <v>394</v>
      </c>
    </row>
    <row r="65" ht="27" spans="1:7">
      <c r="A65" s="22">
        <v>63</v>
      </c>
      <c r="B65" s="34" t="s">
        <v>395</v>
      </c>
      <c r="C65" s="35" t="s">
        <v>351</v>
      </c>
      <c r="D65" s="36">
        <v>0</v>
      </c>
      <c r="E65" s="37" t="s">
        <v>396</v>
      </c>
      <c r="F65" s="27">
        <f>人物卡!P5*2+MAX(人物卡!M5,人物卡!M3)*2</f>
        <v>316</v>
      </c>
      <c r="G65" s="28" t="s">
        <v>397</v>
      </c>
    </row>
    <row r="66" spans="1:7">
      <c r="A66" s="19">
        <v>64</v>
      </c>
      <c r="B66" s="29" t="s">
        <v>398</v>
      </c>
      <c r="C66" s="30" t="s">
        <v>399</v>
      </c>
      <c r="D66" s="31">
        <v>6</v>
      </c>
      <c r="E66" s="32" t="s">
        <v>309</v>
      </c>
      <c r="F66" s="30">
        <f>人物卡!P5*2+人物卡!J3*2</f>
        <v>256</v>
      </c>
      <c r="G66" s="33" t="s">
        <v>400</v>
      </c>
    </row>
    <row r="67" spans="1:7">
      <c r="A67" s="22">
        <v>65</v>
      </c>
      <c r="B67" s="34" t="s">
        <v>401</v>
      </c>
      <c r="C67" s="35" t="s">
        <v>268</v>
      </c>
      <c r="D67" s="36">
        <v>9</v>
      </c>
      <c r="E67" s="37" t="s">
        <v>240</v>
      </c>
      <c r="F67" s="27">
        <f>人物卡!P5*4</f>
        <v>272</v>
      </c>
      <c r="G67" s="28" t="s">
        <v>402</v>
      </c>
    </row>
    <row r="68" spans="1:7">
      <c r="A68" s="19">
        <v>66</v>
      </c>
      <c r="B68" s="29" t="s">
        <v>403</v>
      </c>
      <c r="C68" s="30" t="s">
        <v>268</v>
      </c>
      <c r="D68" s="31">
        <v>9</v>
      </c>
      <c r="E68" s="32" t="s">
        <v>240</v>
      </c>
      <c r="F68" s="30">
        <f>人物卡!P5*4</f>
        <v>272</v>
      </c>
      <c r="G68" s="33" t="s">
        <v>404</v>
      </c>
    </row>
    <row r="69" spans="1:7">
      <c r="A69" s="22">
        <v>67</v>
      </c>
      <c r="B69" s="34" t="s">
        <v>405</v>
      </c>
      <c r="C69" s="35" t="s">
        <v>406</v>
      </c>
      <c r="D69" s="36">
        <v>50</v>
      </c>
      <c r="E69" s="37" t="s">
        <v>240</v>
      </c>
      <c r="F69" s="27">
        <f>人物卡!P5*4</f>
        <v>272</v>
      </c>
      <c r="G69" s="28" t="s">
        <v>407</v>
      </c>
    </row>
    <row r="70" spans="1:7">
      <c r="A70" s="19">
        <v>68</v>
      </c>
      <c r="B70" s="29" t="s">
        <v>408</v>
      </c>
      <c r="C70" s="30" t="s">
        <v>361</v>
      </c>
      <c r="D70" s="31">
        <v>10</v>
      </c>
      <c r="E70" s="32" t="s">
        <v>240</v>
      </c>
      <c r="F70" s="30">
        <f>人物卡!P5*4</f>
        <v>272</v>
      </c>
      <c r="G70" s="33" t="s">
        <v>409</v>
      </c>
    </row>
    <row r="71" ht="16.5" customHeight="1" spans="1:7">
      <c r="A71" s="22">
        <v>69</v>
      </c>
      <c r="B71" s="34" t="s">
        <v>410</v>
      </c>
      <c r="C71" s="35" t="s">
        <v>268</v>
      </c>
      <c r="D71" s="36">
        <v>9</v>
      </c>
      <c r="E71" s="37" t="s">
        <v>265</v>
      </c>
      <c r="F71" s="27">
        <f>人物卡!P5*2+MAX(人物卡!M3,人物卡!J3)*2</f>
        <v>316</v>
      </c>
      <c r="G71" s="28" t="s">
        <v>411</v>
      </c>
    </row>
    <row r="72" ht="16.5" customHeight="1" spans="1:7">
      <c r="A72" s="19">
        <v>70</v>
      </c>
      <c r="B72" s="29" t="s">
        <v>412</v>
      </c>
      <c r="C72" s="30" t="s">
        <v>268</v>
      </c>
      <c r="D72" s="31">
        <v>9</v>
      </c>
      <c r="E72" s="32" t="s">
        <v>265</v>
      </c>
      <c r="F72" s="30">
        <f>人物卡!P5*2+MAX(人物卡!M3,人物卡!J3)*2</f>
        <v>316</v>
      </c>
      <c r="G72" s="33" t="s">
        <v>413</v>
      </c>
    </row>
    <row r="73" spans="1:7">
      <c r="A73" s="22">
        <v>71</v>
      </c>
      <c r="B73" s="34" t="s">
        <v>414</v>
      </c>
      <c r="C73" s="35" t="s">
        <v>348</v>
      </c>
      <c r="D73" s="36">
        <v>30</v>
      </c>
      <c r="E73" s="37" t="s">
        <v>240</v>
      </c>
      <c r="F73" s="27">
        <f>人物卡!P5*4</f>
        <v>272</v>
      </c>
      <c r="G73" s="28" t="s">
        <v>415</v>
      </c>
    </row>
    <row r="74" spans="1:7">
      <c r="A74" s="19">
        <v>72</v>
      </c>
      <c r="B74" s="29" t="s">
        <v>416</v>
      </c>
      <c r="C74" s="30" t="s">
        <v>417</v>
      </c>
      <c r="D74" s="31">
        <v>9</v>
      </c>
      <c r="E74" s="32" t="s">
        <v>240</v>
      </c>
      <c r="F74" s="30">
        <f>人物卡!P5*4</f>
        <v>272</v>
      </c>
      <c r="G74" s="33" t="s">
        <v>418</v>
      </c>
    </row>
    <row r="75" spans="1:7">
      <c r="A75" s="22">
        <v>73</v>
      </c>
      <c r="B75" s="34" t="s">
        <v>419</v>
      </c>
      <c r="C75" s="35" t="s">
        <v>228</v>
      </c>
      <c r="D75" s="36">
        <v>9</v>
      </c>
      <c r="E75" s="37" t="s">
        <v>240</v>
      </c>
      <c r="F75" s="27">
        <f>人物卡!P5*4</f>
        <v>272</v>
      </c>
      <c r="G75" s="28" t="s">
        <v>420</v>
      </c>
    </row>
    <row r="76" ht="16.5" customHeight="1" spans="1:7">
      <c r="A76" s="19">
        <v>74</v>
      </c>
      <c r="B76" s="29" t="s">
        <v>421</v>
      </c>
      <c r="C76" s="30" t="s">
        <v>422</v>
      </c>
      <c r="D76" s="31">
        <v>20</v>
      </c>
      <c r="E76" s="32" t="s">
        <v>265</v>
      </c>
      <c r="F76" s="30">
        <f>人物卡!P5*2+MAX(人物卡!M3,人物卡!J3)*2</f>
        <v>316</v>
      </c>
      <c r="G76" s="33" t="s">
        <v>423</v>
      </c>
    </row>
    <row r="77" ht="17.25" customHeight="1" spans="1:7">
      <c r="A77" s="22">
        <v>75</v>
      </c>
      <c r="B77" s="34" t="s">
        <v>424</v>
      </c>
      <c r="C77" s="35" t="s">
        <v>425</v>
      </c>
      <c r="D77" s="36">
        <v>0</v>
      </c>
      <c r="E77" s="37" t="s">
        <v>229</v>
      </c>
      <c r="F77" s="27">
        <f>人物卡!P5*2+人物卡!M5*2</f>
        <v>256</v>
      </c>
      <c r="G77" s="28" t="s">
        <v>426</v>
      </c>
    </row>
    <row r="78" ht="17.25" customHeight="1" spans="1:7">
      <c r="A78" s="19">
        <v>76</v>
      </c>
      <c r="B78" s="29" t="s">
        <v>427</v>
      </c>
      <c r="C78" s="30" t="s">
        <v>301</v>
      </c>
      <c r="D78" s="31">
        <v>30</v>
      </c>
      <c r="E78" s="32" t="s">
        <v>302</v>
      </c>
      <c r="F78" s="30">
        <f>人物卡!P5*2+MAX(人物卡!M3,人物卡!J3)*2</f>
        <v>316</v>
      </c>
      <c r="G78" s="33" t="s">
        <v>428</v>
      </c>
    </row>
    <row r="79" spans="1:7">
      <c r="A79" s="22">
        <v>77</v>
      </c>
      <c r="B79" s="34" t="s">
        <v>429</v>
      </c>
      <c r="C79" s="35" t="s">
        <v>361</v>
      </c>
      <c r="D79" s="36">
        <v>10</v>
      </c>
      <c r="E79" s="37" t="s">
        <v>240</v>
      </c>
      <c r="F79" s="27">
        <f>人物卡!P5*4</f>
        <v>272</v>
      </c>
      <c r="G79" s="28" t="s">
        <v>430</v>
      </c>
    </row>
    <row r="80" ht="16.5" customHeight="1" spans="1:7">
      <c r="A80" s="19">
        <v>78</v>
      </c>
      <c r="B80" s="29" t="s">
        <v>431</v>
      </c>
      <c r="C80" s="30" t="s">
        <v>268</v>
      </c>
      <c r="D80" s="31">
        <v>9</v>
      </c>
      <c r="E80" s="32" t="s">
        <v>432</v>
      </c>
      <c r="F80" s="30">
        <f>人物卡!P5*2+MAX(人物卡!M3,人物卡!P3)*2</f>
        <v>316</v>
      </c>
      <c r="G80" s="33" t="s">
        <v>433</v>
      </c>
    </row>
    <row r="81" spans="1:7">
      <c r="A81" s="22">
        <v>79</v>
      </c>
      <c r="B81" s="34" t="s">
        <v>434</v>
      </c>
      <c r="C81" s="35" t="s">
        <v>268</v>
      </c>
      <c r="D81" s="36">
        <v>9</v>
      </c>
      <c r="E81" s="37" t="s">
        <v>240</v>
      </c>
      <c r="F81" s="27">
        <f>人物卡!P5*4</f>
        <v>272</v>
      </c>
      <c r="G81" s="28" t="s">
        <v>435</v>
      </c>
    </row>
    <row r="82" spans="1:7">
      <c r="A82" s="19">
        <v>80</v>
      </c>
      <c r="B82" s="29" t="s">
        <v>436</v>
      </c>
      <c r="C82" s="30" t="s">
        <v>437</v>
      </c>
      <c r="D82" s="31">
        <v>9</v>
      </c>
      <c r="E82" s="32" t="s">
        <v>240</v>
      </c>
      <c r="F82" s="30">
        <f>人物卡!P5*4</f>
        <v>272</v>
      </c>
      <c r="G82" s="33" t="s">
        <v>438</v>
      </c>
    </row>
    <row r="83" ht="16.5" customHeight="1" spans="1:7">
      <c r="A83" s="22">
        <v>81</v>
      </c>
      <c r="B83" s="34" t="s">
        <v>439</v>
      </c>
      <c r="C83" s="35" t="s">
        <v>440</v>
      </c>
      <c r="D83" s="36">
        <v>5</v>
      </c>
      <c r="E83" s="37" t="s">
        <v>265</v>
      </c>
      <c r="F83" s="27">
        <f>人物卡!P5*2+MAX(人物卡!M3,人物卡!J3)*2</f>
        <v>316</v>
      </c>
      <c r="G83" s="28" t="s">
        <v>441</v>
      </c>
    </row>
    <row r="84" spans="1:7">
      <c r="A84" s="19">
        <v>82</v>
      </c>
      <c r="B84" s="29" t="s">
        <v>442</v>
      </c>
      <c r="C84" s="30" t="s">
        <v>268</v>
      </c>
      <c r="D84" s="31">
        <v>9</v>
      </c>
      <c r="E84" s="32" t="s">
        <v>240</v>
      </c>
      <c r="F84" s="30">
        <f>人物卡!P5*4</f>
        <v>272</v>
      </c>
      <c r="G84" s="33" t="s">
        <v>443</v>
      </c>
    </row>
    <row r="85" spans="1:7">
      <c r="A85" s="22">
        <v>83</v>
      </c>
      <c r="B85" s="34" t="s">
        <v>444</v>
      </c>
      <c r="C85" s="35" t="s">
        <v>445</v>
      </c>
      <c r="D85" s="36">
        <v>35</v>
      </c>
      <c r="E85" s="37" t="s">
        <v>240</v>
      </c>
      <c r="F85" s="27">
        <f>人物卡!P5*4</f>
        <v>272</v>
      </c>
      <c r="G85" s="28" t="s">
        <v>446</v>
      </c>
    </row>
    <row r="86" spans="1:7">
      <c r="A86" s="19">
        <v>84</v>
      </c>
      <c r="B86" s="29" t="s">
        <v>447</v>
      </c>
      <c r="C86" s="30" t="s">
        <v>268</v>
      </c>
      <c r="D86" s="31">
        <v>9</v>
      </c>
      <c r="E86" s="32" t="s">
        <v>240</v>
      </c>
      <c r="F86" s="30">
        <f>人物卡!P5*4</f>
        <v>272</v>
      </c>
      <c r="G86" s="33" t="s">
        <v>448</v>
      </c>
    </row>
    <row r="87" spans="1:7">
      <c r="A87" s="22">
        <v>85</v>
      </c>
      <c r="B87" s="34" t="s">
        <v>449</v>
      </c>
      <c r="C87" s="35" t="s">
        <v>361</v>
      </c>
      <c r="D87" s="36">
        <v>10</v>
      </c>
      <c r="E87" s="37" t="s">
        <v>240</v>
      </c>
      <c r="F87" s="27">
        <f>人物卡!P5*4</f>
        <v>272</v>
      </c>
      <c r="G87" s="28" t="s">
        <v>450</v>
      </c>
    </row>
    <row r="88" ht="16.5" customHeight="1" spans="1:7">
      <c r="A88" s="19">
        <v>86</v>
      </c>
      <c r="B88" s="29" t="s">
        <v>451</v>
      </c>
      <c r="C88" s="30" t="s">
        <v>422</v>
      </c>
      <c r="D88" s="31">
        <v>20</v>
      </c>
      <c r="E88" s="32" t="s">
        <v>298</v>
      </c>
      <c r="F88" s="30">
        <f>人物卡!P5*2+人物卡!M3*2</f>
        <v>316</v>
      </c>
      <c r="G88" s="33" t="s">
        <v>452</v>
      </c>
    </row>
    <row r="89" spans="1:7">
      <c r="A89" s="22">
        <v>87</v>
      </c>
      <c r="B89" s="34" t="s">
        <v>453</v>
      </c>
      <c r="C89" s="35" t="s">
        <v>301</v>
      </c>
      <c r="D89" s="36">
        <v>30</v>
      </c>
      <c r="E89" s="37" t="s">
        <v>240</v>
      </c>
      <c r="F89" s="27">
        <f>人物卡!P5*4</f>
        <v>272</v>
      </c>
      <c r="G89" s="28" t="s">
        <v>454</v>
      </c>
    </row>
    <row r="90" ht="16.5" customHeight="1" spans="1:7">
      <c r="A90" s="19">
        <v>88</v>
      </c>
      <c r="B90" s="29" t="s">
        <v>455</v>
      </c>
      <c r="C90" s="30" t="s">
        <v>274</v>
      </c>
      <c r="D90" s="31">
        <v>20</v>
      </c>
      <c r="E90" s="32" t="s">
        <v>265</v>
      </c>
      <c r="F90" s="30">
        <f>人物卡!P5*2+MAX(人物卡!M3,人物卡!J3)*2</f>
        <v>316</v>
      </c>
      <c r="G90" s="33" t="s">
        <v>456</v>
      </c>
    </row>
    <row r="91" ht="16.5" customHeight="1" spans="1:7">
      <c r="A91" s="22">
        <v>89</v>
      </c>
      <c r="B91" s="34" t="s">
        <v>457</v>
      </c>
      <c r="C91" s="35" t="s">
        <v>268</v>
      </c>
      <c r="D91" s="36">
        <v>9</v>
      </c>
      <c r="E91" s="37" t="s">
        <v>265</v>
      </c>
      <c r="F91" s="27">
        <f>人物卡!P5*2+MAX(人物卡!M3,人物卡!J3)*2</f>
        <v>316</v>
      </c>
      <c r="G91" s="28" t="s">
        <v>458</v>
      </c>
    </row>
    <row r="92" ht="16.5" customHeight="1" spans="1:7">
      <c r="A92" s="19">
        <v>90</v>
      </c>
      <c r="B92" s="29" t="s">
        <v>459</v>
      </c>
      <c r="C92" s="30" t="s">
        <v>268</v>
      </c>
      <c r="D92" s="31">
        <v>9</v>
      </c>
      <c r="E92" s="32" t="s">
        <v>265</v>
      </c>
      <c r="F92" s="30">
        <f>人物卡!P5*2+MAX(人物卡!M3,人物卡!J3)*2</f>
        <v>316</v>
      </c>
      <c r="G92" s="33" t="s">
        <v>460</v>
      </c>
    </row>
    <row r="93" spans="1:7">
      <c r="A93" s="22">
        <v>91</v>
      </c>
      <c r="B93" s="34" t="s">
        <v>461</v>
      </c>
      <c r="C93" s="35" t="s">
        <v>422</v>
      </c>
      <c r="D93" s="36">
        <v>20</v>
      </c>
      <c r="E93" s="37" t="s">
        <v>240</v>
      </c>
      <c r="F93" s="27">
        <f>人物卡!P5*4</f>
        <v>272</v>
      </c>
      <c r="G93" s="28" t="s">
        <v>462</v>
      </c>
    </row>
    <row r="94" ht="16.5" customHeight="1" spans="1:7">
      <c r="A94" s="19">
        <v>92</v>
      </c>
      <c r="B94" s="29" t="s">
        <v>463</v>
      </c>
      <c r="C94" s="30" t="s">
        <v>464</v>
      </c>
      <c r="D94" s="31">
        <v>0</v>
      </c>
      <c r="E94" s="32" t="s">
        <v>265</v>
      </c>
      <c r="F94" s="30">
        <f>人物卡!P5*2+MAX(人物卡!M3,人物卡!J3)*2</f>
        <v>316</v>
      </c>
      <c r="G94" s="33" t="s">
        <v>465</v>
      </c>
    </row>
    <row r="95" ht="17.25" customHeight="1" spans="1:7">
      <c r="A95" s="22">
        <v>93</v>
      </c>
      <c r="B95" s="34" t="s">
        <v>466</v>
      </c>
      <c r="C95" s="35" t="s">
        <v>467</v>
      </c>
      <c r="D95" s="36">
        <v>5</v>
      </c>
      <c r="E95" s="37" t="s">
        <v>229</v>
      </c>
      <c r="F95" s="27">
        <f>人物卡!P5*2+人物卡!M5*2</f>
        <v>256</v>
      </c>
      <c r="G95" s="28" t="s">
        <v>468</v>
      </c>
    </row>
    <row r="96" spans="1:7">
      <c r="A96" s="19">
        <v>94</v>
      </c>
      <c r="B96" s="29" t="s">
        <v>469</v>
      </c>
      <c r="C96" s="30" t="s">
        <v>348</v>
      </c>
      <c r="D96" s="31">
        <v>30</v>
      </c>
      <c r="E96" s="32" t="s">
        <v>240</v>
      </c>
      <c r="F96" s="30">
        <f>人物卡!P5*4</f>
        <v>272</v>
      </c>
      <c r="G96" s="33" t="s">
        <v>470</v>
      </c>
    </row>
    <row r="97" spans="1:7">
      <c r="A97" s="22">
        <v>95</v>
      </c>
      <c r="B97" s="34" t="s">
        <v>471</v>
      </c>
      <c r="C97" s="35" t="s">
        <v>243</v>
      </c>
      <c r="D97" s="36">
        <v>10</v>
      </c>
      <c r="E97" s="37" t="s">
        <v>240</v>
      </c>
      <c r="F97" s="27">
        <f>人物卡!P5*4</f>
        <v>272</v>
      </c>
      <c r="G97" s="28" t="s">
        <v>472</v>
      </c>
    </row>
    <row r="98" spans="1:7">
      <c r="A98" s="19">
        <v>96</v>
      </c>
      <c r="B98" s="29" t="s">
        <v>473</v>
      </c>
      <c r="C98" s="30" t="s">
        <v>268</v>
      </c>
      <c r="D98" s="31">
        <v>9</v>
      </c>
      <c r="E98" s="32" t="s">
        <v>240</v>
      </c>
      <c r="F98" s="30">
        <f>人物卡!P5*4</f>
        <v>272</v>
      </c>
      <c r="G98" s="33" t="s">
        <v>474</v>
      </c>
    </row>
    <row r="99" spans="1:7">
      <c r="A99" s="22">
        <v>97</v>
      </c>
      <c r="B99" s="34" t="s">
        <v>475</v>
      </c>
      <c r="C99" s="35" t="s">
        <v>268</v>
      </c>
      <c r="D99" s="36">
        <v>9</v>
      </c>
      <c r="E99" s="37" t="s">
        <v>240</v>
      </c>
      <c r="F99" s="27">
        <f>人物卡!P5*4</f>
        <v>272</v>
      </c>
      <c r="G99" s="28" t="s">
        <v>476</v>
      </c>
    </row>
    <row r="100" spans="1:7">
      <c r="A100" s="19">
        <v>98</v>
      </c>
      <c r="B100" s="29" t="s">
        <v>477</v>
      </c>
      <c r="C100" s="30" t="s">
        <v>277</v>
      </c>
      <c r="D100" s="31">
        <v>20</v>
      </c>
      <c r="E100" s="32" t="s">
        <v>240</v>
      </c>
      <c r="F100" s="30">
        <f>人物卡!P5*4</f>
        <v>272</v>
      </c>
      <c r="G100" s="33" t="s">
        <v>478</v>
      </c>
    </row>
    <row r="101" ht="17.25" customHeight="1" spans="1:7">
      <c r="A101" s="22">
        <v>99</v>
      </c>
      <c r="B101" s="34" t="s">
        <v>479</v>
      </c>
      <c r="C101" s="35" t="s">
        <v>228</v>
      </c>
      <c r="D101" s="36">
        <v>9</v>
      </c>
      <c r="E101" s="37" t="s">
        <v>316</v>
      </c>
      <c r="F101" s="27">
        <f>人物卡!P5*2+人物卡!M5*2</f>
        <v>256</v>
      </c>
      <c r="G101" s="28" t="s">
        <v>480</v>
      </c>
    </row>
    <row r="102" spans="1:7">
      <c r="A102" s="19">
        <v>100</v>
      </c>
      <c r="B102" s="29" t="s">
        <v>481</v>
      </c>
      <c r="C102" s="30" t="s">
        <v>256</v>
      </c>
      <c r="D102" s="31">
        <v>9</v>
      </c>
      <c r="E102" s="32" t="s">
        <v>240</v>
      </c>
      <c r="F102" s="30">
        <f>人物卡!P5*4</f>
        <v>272</v>
      </c>
      <c r="G102" s="33" t="s">
        <v>482</v>
      </c>
    </row>
    <row r="103" ht="17.25" customHeight="1" spans="1:7">
      <c r="A103" s="22">
        <v>101</v>
      </c>
      <c r="B103" s="34" t="s">
        <v>483</v>
      </c>
      <c r="C103" s="35" t="s">
        <v>268</v>
      </c>
      <c r="D103" s="36">
        <v>9</v>
      </c>
      <c r="E103" s="37" t="s">
        <v>320</v>
      </c>
      <c r="F103" s="27">
        <f>人物卡!P5*2+MAX(人物卡!M5,人物卡!M3)*2</f>
        <v>316</v>
      </c>
      <c r="G103" s="28" t="s">
        <v>484</v>
      </c>
    </row>
    <row r="104" ht="17.25" customHeight="1" spans="1:7">
      <c r="A104" s="19">
        <v>102</v>
      </c>
      <c r="B104" s="29" t="s">
        <v>485</v>
      </c>
      <c r="C104" s="30" t="s">
        <v>277</v>
      </c>
      <c r="D104" s="31">
        <v>20</v>
      </c>
      <c r="E104" s="32" t="s">
        <v>331</v>
      </c>
      <c r="F104" s="30">
        <f>人物卡!P5*2+MAX(人物卡!M5,人物卡!M3)*2</f>
        <v>316</v>
      </c>
      <c r="G104" s="33" t="s">
        <v>486</v>
      </c>
    </row>
    <row r="105" ht="16.5" customHeight="1" spans="1:7">
      <c r="A105" s="22">
        <v>103</v>
      </c>
      <c r="B105" s="34" t="s">
        <v>487</v>
      </c>
      <c r="C105" s="35" t="s">
        <v>268</v>
      </c>
      <c r="D105" s="36">
        <v>9</v>
      </c>
      <c r="E105" s="37" t="s">
        <v>265</v>
      </c>
      <c r="F105" s="27">
        <f>人物卡!P5*2+MAX(人物卡!M3,人物卡!J3)*2</f>
        <v>316</v>
      </c>
      <c r="G105" s="28" t="s">
        <v>488</v>
      </c>
    </row>
    <row r="106" ht="17.25" customHeight="1" spans="1:7">
      <c r="A106" s="19">
        <v>104</v>
      </c>
      <c r="B106" s="29" t="s">
        <v>489</v>
      </c>
      <c r="C106" s="30" t="s">
        <v>328</v>
      </c>
      <c r="D106" s="31">
        <v>20</v>
      </c>
      <c r="E106" s="32" t="s">
        <v>331</v>
      </c>
      <c r="F106" s="30">
        <f>人物卡!P5*2+MAX(人物卡!M5,人物卡!M3)*2</f>
        <v>316</v>
      </c>
      <c r="G106" s="33" t="s">
        <v>490</v>
      </c>
    </row>
    <row r="107" spans="1:7">
      <c r="A107" s="22">
        <v>105</v>
      </c>
      <c r="B107" s="34" t="s">
        <v>491</v>
      </c>
      <c r="C107" s="35" t="s">
        <v>492</v>
      </c>
      <c r="D107" s="36">
        <v>5</v>
      </c>
      <c r="E107" s="37" t="s">
        <v>240</v>
      </c>
      <c r="F107" s="27">
        <f>人物卡!P5*4</f>
        <v>272</v>
      </c>
      <c r="G107" s="28" t="s">
        <v>493</v>
      </c>
    </row>
    <row r="108" ht="16.5" customHeight="1" spans="1:7">
      <c r="A108" s="19">
        <v>106</v>
      </c>
      <c r="B108" s="29" t="s">
        <v>494</v>
      </c>
      <c r="C108" s="30" t="s">
        <v>495</v>
      </c>
      <c r="D108" s="31">
        <v>10</v>
      </c>
      <c r="E108" s="32" t="s">
        <v>265</v>
      </c>
      <c r="F108" s="30">
        <f>人物卡!P5*2+MAX(人物卡!M3,人物卡!J3)*2</f>
        <v>316</v>
      </c>
      <c r="G108" s="33" t="s">
        <v>496</v>
      </c>
    </row>
    <row r="109" ht="16.5" customHeight="1" spans="1:7">
      <c r="A109" s="22">
        <v>107</v>
      </c>
      <c r="B109" s="34" t="s">
        <v>497</v>
      </c>
      <c r="C109" s="35" t="s">
        <v>498</v>
      </c>
      <c r="D109" s="36">
        <v>0</v>
      </c>
      <c r="E109" s="37" t="s">
        <v>265</v>
      </c>
      <c r="F109" s="27">
        <f>人物卡!P5*2+MAX(人物卡!M3,人物卡!J3)*2</f>
        <v>316</v>
      </c>
      <c r="G109" s="28" t="s">
        <v>499</v>
      </c>
    </row>
    <row r="110" spans="1:7">
      <c r="A110" s="19">
        <v>108</v>
      </c>
      <c r="B110" s="29" t="s">
        <v>500</v>
      </c>
      <c r="C110" s="30" t="s">
        <v>277</v>
      </c>
      <c r="D110" s="31">
        <v>20</v>
      </c>
      <c r="E110" s="32" t="s">
        <v>240</v>
      </c>
      <c r="F110" s="30">
        <f>人物卡!P5*4</f>
        <v>272</v>
      </c>
      <c r="G110" s="33" t="s">
        <v>501</v>
      </c>
    </row>
    <row r="111" spans="1:7">
      <c r="A111" s="22">
        <v>109</v>
      </c>
      <c r="B111" s="34" t="s">
        <v>502</v>
      </c>
      <c r="C111" s="35" t="s">
        <v>467</v>
      </c>
      <c r="D111" s="36">
        <v>5</v>
      </c>
      <c r="E111" s="37" t="s">
        <v>240</v>
      </c>
      <c r="F111" s="27">
        <f>人物卡!P5*4</f>
        <v>272</v>
      </c>
      <c r="G111" s="28" t="s">
        <v>503</v>
      </c>
    </row>
    <row r="112" ht="17.25" customHeight="1" spans="1:7">
      <c r="A112" s="19">
        <v>110</v>
      </c>
      <c r="B112" s="29" t="s">
        <v>504</v>
      </c>
      <c r="C112" s="30" t="s">
        <v>224</v>
      </c>
      <c r="D112" s="31">
        <v>9</v>
      </c>
      <c r="E112" s="32" t="s">
        <v>396</v>
      </c>
      <c r="F112" s="30">
        <f>人物卡!P5*2+MAX(人物卡!M5,人物卡!M3)*2</f>
        <v>316</v>
      </c>
      <c r="G112" s="33" t="s">
        <v>505</v>
      </c>
    </row>
    <row r="113" spans="1:7">
      <c r="A113" s="22">
        <v>111</v>
      </c>
      <c r="B113" s="34" t="s">
        <v>506</v>
      </c>
      <c r="C113" s="35" t="s">
        <v>224</v>
      </c>
      <c r="D113" s="36">
        <v>9</v>
      </c>
      <c r="E113" s="37" t="s">
        <v>240</v>
      </c>
      <c r="F113" s="27">
        <f>人物卡!P5*4</f>
        <v>272</v>
      </c>
      <c r="G113" s="28" t="s">
        <v>507</v>
      </c>
    </row>
    <row r="114" spans="1:7">
      <c r="A114" s="19">
        <v>112</v>
      </c>
      <c r="B114" s="29" t="s">
        <v>508</v>
      </c>
      <c r="C114" s="30" t="s">
        <v>509</v>
      </c>
      <c r="D114" s="31">
        <v>20</v>
      </c>
      <c r="E114" s="32" t="s">
        <v>240</v>
      </c>
      <c r="F114" s="30">
        <f>人物卡!P5*4</f>
        <v>272</v>
      </c>
      <c r="G114" s="33" t="s">
        <v>510</v>
      </c>
    </row>
    <row r="115" ht="16.5" customHeight="1" spans="1:7">
      <c r="A115" s="22">
        <v>113</v>
      </c>
      <c r="B115" s="34" t="s">
        <v>511</v>
      </c>
      <c r="C115" s="35" t="s">
        <v>425</v>
      </c>
      <c r="D115" s="36">
        <v>0</v>
      </c>
      <c r="E115" s="37" t="s">
        <v>244</v>
      </c>
      <c r="F115" s="27">
        <f>人物卡!P5*2+MAX(人物卡!M5,人物卡!P3)*2</f>
        <v>296</v>
      </c>
      <c r="G115" s="28" t="s">
        <v>512</v>
      </c>
    </row>
    <row r="116" ht="14.25" spans="1:7">
      <c r="A116" s="38">
        <v>114</v>
      </c>
      <c r="B116" s="39" t="s">
        <v>513</v>
      </c>
      <c r="C116" s="40" t="s">
        <v>228</v>
      </c>
      <c r="D116" s="41">
        <v>9</v>
      </c>
      <c r="E116" s="42" t="s">
        <v>240</v>
      </c>
      <c r="F116" s="40">
        <f>人物卡!P5*4</f>
        <v>272</v>
      </c>
      <c r="G116" s="43" t="s">
        <v>514</v>
      </c>
    </row>
  </sheetData>
  <sheetProtection sheet="1" selectLockedCells="1" objects="1"/>
  <mergeCells count="1">
    <mergeCell ref="B2:G2"/>
  </mergeCell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61"/>
  <sheetViews>
    <sheetView showGridLines="0" showRowColHeaders="0" workbookViewId="0">
      <selection activeCell="B20" sqref="B20"/>
    </sheetView>
  </sheetViews>
  <sheetFormatPr defaultColWidth="8.89166666666667" defaultRowHeight="13.5"/>
  <cols>
    <col min="1" max="1" width="19.5583333333333" customWidth="1"/>
    <col min="2" max="2" width="10.3333333333333" customWidth="1"/>
    <col min="3" max="3" width="14.8916666666667" customWidth="1"/>
  </cols>
  <sheetData>
    <row r="1" ht="16.8" customHeight="1" spans="1:10">
      <c r="A1" s="1" t="s">
        <v>515</v>
      </c>
      <c r="B1" s="2" t="s">
        <v>516</v>
      </c>
      <c r="C1" s="2" t="s">
        <v>94</v>
      </c>
      <c r="D1" s="2" t="s">
        <v>95</v>
      </c>
      <c r="E1" s="2" t="s">
        <v>96</v>
      </c>
      <c r="F1" s="2" t="s">
        <v>97</v>
      </c>
      <c r="G1" s="2" t="s">
        <v>98</v>
      </c>
      <c r="H1" s="2" t="s">
        <v>99</v>
      </c>
      <c r="I1" s="5" t="s">
        <v>517</v>
      </c>
      <c r="J1" s="5" t="s">
        <v>518</v>
      </c>
    </row>
    <row r="2" ht="14.25" spans="1:10">
      <c r="A2" s="3" t="s">
        <v>519</v>
      </c>
      <c r="B2" s="2" t="s">
        <v>182</v>
      </c>
      <c r="C2" s="2" t="s">
        <v>520</v>
      </c>
      <c r="D2" s="2" t="s">
        <v>521</v>
      </c>
      <c r="E2" s="2" t="s">
        <v>104</v>
      </c>
      <c r="F2" s="2" t="s">
        <v>522</v>
      </c>
      <c r="G2" s="2" t="s">
        <v>522</v>
      </c>
      <c r="H2" s="2" t="s">
        <v>523</v>
      </c>
      <c r="I2" s="2" t="s">
        <v>524</v>
      </c>
      <c r="J2" s="2" t="s">
        <v>525</v>
      </c>
    </row>
    <row r="3" ht="14.25" spans="1:10">
      <c r="A3" s="3" t="s">
        <v>526</v>
      </c>
      <c r="B3" s="4" t="s">
        <v>73</v>
      </c>
      <c r="C3" s="4" t="s">
        <v>527</v>
      </c>
      <c r="D3" s="4" t="s">
        <v>528</v>
      </c>
      <c r="E3" s="4" t="s">
        <v>104</v>
      </c>
      <c r="F3" s="4" t="s">
        <v>522</v>
      </c>
      <c r="G3" s="4" t="s">
        <v>103</v>
      </c>
      <c r="H3" s="4" t="s">
        <v>103</v>
      </c>
      <c r="I3" s="4" t="s">
        <v>524</v>
      </c>
      <c r="J3" s="4" t="s">
        <v>529</v>
      </c>
    </row>
    <row r="4" ht="14.25" spans="1:10">
      <c r="A4" s="3" t="s">
        <v>530</v>
      </c>
      <c r="B4" s="4" t="s">
        <v>173</v>
      </c>
      <c r="C4" s="4" t="s">
        <v>531</v>
      </c>
      <c r="D4" s="4" t="s">
        <v>532</v>
      </c>
      <c r="E4" s="4" t="s">
        <v>104</v>
      </c>
      <c r="F4" s="4" t="s">
        <v>522</v>
      </c>
      <c r="G4" s="4" t="s">
        <v>103</v>
      </c>
      <c r="H4" s="4" t="s">
        <v>103</v>
      </c>
      <c r="I4" s="4" t="s">
        <v>533</v>
      </c>
      <c r="J4" s="4" t="s">
        <v>534</v>
      </c>
    </row>
    <row r="5" ht="14.25" spans="1:10">
      <c r="A5" s="3" t="s">
        <v>535</v>
      </c>
      <c r="B5" s="4" t="s">
        <v>73</v>
      </c>
      <c r="C5" s="4" t="s">
        <v>536</v>
      </c>
      <c r="D5" s="4" t="s">
        <v>528</v>
      </c>
      <c r="E5" s="4" t="s">
        <v>104</v>
      </c>
      <c r="F5" s="4" t="s">
        <v>522</v>
      </c>
      <c r="G5" s="4" t="s">
        <v>103</v>
      </c>
      <c r="H5" s="4" t="s">
        <v>103</v>
      </c>
      <c r="I5" s="4" t="s">
        <v>524</v>
      </c>
      <c r="J5" s="4" t="s">
        <v>537</v>
      </c>
    </row>
    <row r="6" ht="14.25" spans="1:10">
      <c r="A6" s="3" t="s">
        <v>178</v>
      </c>
      <c r="B6" s="4" t="s">
        <v>178</v>
      </c>
      <c r="C6" s="4" t="s">
        <v>538</v>
      </c>
      <c r="D6" s="4" t="s">
        <v>528</v>
      </c>
      <c r="E6" s="4" t="s">
        <v>539</v>
      </c>
      <c r="F6" s="4" t="s">
        <v>522</v>
      </c>
      <c r="G6" s="4" t="s">
        <v>103</v>
      </c>
      <c r="H6" s="4" t="s">
        <v>540</v>
      </c>
      <c r="I6" s="4" t="s">
        <v>11</v>
      </c>
      <c r="J6" s="4" t="s">
        <v>541</v>
      </c>
    </row>
    <row r="7" ht="14.25" spans="1:10">
      <c r="A7" s="3" t="s">
        <v>542</v>
      </c>
      <c r="B7" s="4" t="s">
        <v>73</v>
      </c>
      <c r="C7" s="4" t="s">
        <v>543</v>
      </c>
      <c r="D7" s="4" t="s">
        <v>528</v>
      </c>
      <c r="E7" s="4" t="s">
        <v>104</v>
      </c>
      <c r="F7" s="4" t="s">
        <v>522</v>
      </c>
      <c r="G7" s="4" t="s">
        <v>103</v>
      </c>
      <c r="H7" s="4" t="s">
        <v>103</v>
      </c>
      <c r="I7" s="4" t="s">
        <v>524</v>
      </c>
      <c r="J7" s="4" t="s">
        <v>544</v>
      </c>
    </row>
    <row r="8" ht="21.75" spans="1:10">
      <c r="A8" s="3" t="s">
        <v>545</v>
      </c>
      <c r="B8" s="4" t="s">
        <v>73</v>
      </c>
      <c r="C8" s="4" t="s">
        <v>543</v>
      </c>
      <c r="D8" s="4" t="s">
        <v>528</v>
      </c>
      <c r="E8" s="4" t="s">
        <v>104</v>
      </c>
      <c r="F8" s="4" t="s">
        <v>522</v>
      </c>
      <c r="G8" s="4" t="s">
        <v>103</v>
      </c>
      <c r="H8" s="4" t="s">
        <v>103</v>
      </c>
      <c r="I8" s="4" t="s">
        <v>524</v>
      </c>
      <c r="J8" s="4" t="s">
        <v>546</v>
      </c>
    </row>
    <row r="9" ht="14.25" spans="1:10">
      <c r="A9" s="3" t="s">
        <v>547</v>
      </c>
      <c r="B9" s="4" t="s">
        <v>73</v>
      </c>
      <c r="C9" s="4" t="s">
        <v>548</v>
      </c>
      <c r="D9" s="4" t="s">
        <v>528</v>
      </c>
      <c r="E9" s="4" t="s">
        <v>104</v>
      </c>
      <c r="F9" s="4" t="s">
        <v>522</v>
      </c>
      <c r="G9" s="4" t="s">
        <v>103</v>
      </c>
      <c r="H9" s="4" t="s">
        <v>103</v>
      </c>
      <c r="I9" s="4" t="s">
        <v>524</v>
      </c>
      <c r="J9" s="4" t="s">
        <v>546</v>
      </c>
    </row>
    <row r="10" ht="14.25" spans="1:10">
      <c r="A10" s="3" t="s">
        <v>549</v>
      </c>
      <c r="B10" s="4" t="s">
        <v>182</v>
      </c>
      <c r="C10" s="4" t="s">
        <v>550</v>
      </c>
      <c r="D10" s="4" t="s">
        <v>551</v>
      </c>
      <c r="E10" s="4" t="s">
        <v>539</v>
      </c>
      <c r="F10" s="4" t="s">
        <v>552</v>
      </c>
      <c r="G10" s="4" t="s">
        <v>522</v>
      </c>
      <c r="H10" s="4" t="s">
        <v>553</v>
      </c>
      <c r="I10" s="4" t="s">
        <v>524</v>
      </c>
      <c r="J10" s="4" t="s">
        <v>554</v>
      </c>
    </row>
    <row r="11" ht="14.25" spans="1:10">
      <c r="A11" s="3" t="s">
        <v>196</v>
      </c>
      <c r="B11" s="4" t="s">
        <v>196</v>
      </c>
      <c r="C11" s="4" t="s">
        <v>548</v>
      </c>
      <c r="D11" s="4" t="s">
        <v>528</v>
      </c>
      <c r="E11" s="4" t="s">
        <v>539</v>
      </c>
      <c r="F11" s="4" t="s">
        <v>522</v>
      </c>
      <c r="G11" s="4" t="s">
        <v>103</v>
      </c>
      <c r="H11" s="4" t="s">
        <v>103</v>
      </c>
      <c r="I11" s="4" t="s">
        <v>524</v>
      </c>
      <c r="J11" s="4" t="s">
        <v>555</v>
      </c>
    </row>
    <row r="12" ht="14.25" spans="1:10">
      <c r="A12" s="3" t="s">
        <v>556</v>
      </c>
      <c r="B12" s="4" t="s">
        <v>186</v>
      </c>
      <c r="C12" s="4" t="s">
        <v>557</v>
      </c>
      <c r="D12" s="4" t="s">
        <v>528</v>
      </c>
      <c r="E12" s="4" t="s">
        <v>539</v>
      </c>
      <c r="F12" s="4" t="s">
        <v>522</v>
      </c>
      <c r="G12" s="4" t="s">
        <v>103</v>
      </c>
      <c r="H12" s="4" t="s">
        <v>103</v>
      </c>
      <c r="I12" s="4" t="s">
        <v>524</v>
      </c>
      <c r="J12" s="4" t="s">
        <v>558</v>
      </c>
    </row>
    <row r="13" ht="14.25" spans="1:10">
      <c r="A13" s="3" t="s">
        <v>559</v>
      </c>
      <c r="B13" s="4" t="s">
        <v>73</v>
      </c>
      <c r="C13" s="4" t="s">
        <v>543</v>
      </c>
      <c r="D13" s="4" t="s">
        <v>528</v>
      </c>
      <c r="E13" s="4" t="s">
        <v>539</v>
      </c>
      <c r="F13" s="4" t="s">
        <v>522</v>
      </c>
      <c r="G13" s="4" t="s">
        <v>103</v>
      </c>
      <c r="H13" s="4" t="s">
        <v>103</v>
      </c>
      <c r="I13" s="4" t="s">
        <v>524</v>
      </c>
      <c r="J13" s="4" t="s">
        <v>560</v>
      </c>
    </row>
    <row r="14" ht="14.25" spans="1:10">
      <c r="A14" s="3" t="s">
        <v>108</v>
      </c>
      <c r="B14" s="4" t="s">
        <v>73</v>
      </c>
      <c r="C14" s="4" t="s">
        <v>561</v>
      </c>
      <c r="D14" s="4" t="s">
        <v>528</v>
      </c>
      <c r="E14" s="4" t="s">
        <v>539</v>
      </c>
      <c r="F14" s="4" t="s">
        <v>522</v>
      </c>
      <c r="G14" s="4" t="s">
        <v>103</v>
      </c>
      <c r="H14" s="4" t="s">
        <v>103</v>
      </c>
      <c r="I14" s="4" t="s">
        <v>524</v>
      </c>
      <c r="J14" s="4" t="s">
        <v>544</v>
      </c>
    </row>
    <row r="15" ht="14.25" spans="1:10">
      <c r="A15" s="3" t="s">
        <v>562</v>
      </c>
      <c r="B15" s="4" t="s">
        <v>73</v>
      </c>
      <c r="C15" s="4" t="s">
        <v>563</v>
      </c>
      <c r="D15" s="4" t="s">
        <v>528</v>
      </c>
      <c r="E15" s="4" t="s">
        <v>539</v>
      </c>
      <c r="F15" s="4" t="s">
        <v>522</v>
      </c>
      <c r="G15" s="4" t="s">
        <v>103</v>
      </c>
      <c r="H15" s="4" t="s">
        <v>103</v>
      </c>
      <c r="I15" s="4" t="s">
        <v>524</v>
      </c>
      <c r="J15" s="4" t="s">
        <v>564</v>
      </c>
    </row>
    <row r="16" ht="14.25" spans="1:10">
      <c r="A16" s="3" t="s">
        <v>565</v>
      </c>
      <c r="B16" s="4" t="s">
        <v>73</v>
      </c>
      <c r="C16" s="4" t="s">
        <v>566</v>
      </c>
      <c r="D16" s="4" t="s">
        <v>528</v>
      </c>
      <c r="E16" s="4" t="s">
        <v>104</v>
      </c>
      <c r="F16" s="4" t="s">
        <v>522</v>
      </c>
      <c r="G16" s="4" t="s">
        <v>103</v>
      </c>
      <c r="H16" s="4" t="s">
        <v>540</v>
      </c>
      <c r="I16" s="4" t="s">
        <v>11</v>
      </c>
      <c r="J16" s="4" t="s">
        <v>103</v>
      </c>
    </row>
    <row r="17" ht="14.25" spans="1:10">
      <c r="A17" s="3" t="s">
        <v>567</v>
      </c>
      <c r="B17" s="4" t="s">
        <v>73</v>
      </c>
      <c r="C17" s="4" t="s">
        <v>568</v>
      </c>
      <c r="D17" s="4" t="s">
        <v>569</v>
      </c>
      <c r="E17" s="4" t="s">
        <v>104</v>
      </c>
      <c r="F17" s="4" t="s">
        <v>522</v>
      </c>
      <c r="G17" s="4" t="s">
        <v>570</v>
      </c>
      <c r="H17" s="4" t="s">
        <v>540</v>
      </c>
      <c r="I17" s="4" t="s">
        <v>524</v>
      </c>
      <c r="J17" s="4" t="s">
        <v>571</v>
      </c>
    </row>
    <row r="18" ht="14.25" spans="1:10">
      <c r="A18" s="3" t="s">
        <v>572</v>
      </c>
      <c r="B18" s="4" t="s">
        <v>200</v>
      </c>
      <c r="C18" s="4" t="s">
        <v>543</v>
      </c>
      <c r="D18" s="4" t="s">
        <v>528</v>
      </c>
      <c r="E18" s="4" t="s">
        <v>104</v>
      </c>
      <c r="F18" s="4" t="s">
        <v>522</v>
      </c>
      <c r="G18" s="4" t="s">
        <v>103</v>
      </c>
      <c r="H18" s="4" t="s">
        <v>103</v>
      </c>
      <c r="I18" s="4" t="s">
        <v>524</v>
      </c>
      <c r="J18" s="4" t="s">
        <v>529</v>
      </c>
    </row>
    <row r="19" ht="14.25" spans="1:10">
      <c r="A19" s="3" t="s">
        <v>573</v>
      </c>
      <c r="B19" s="4" t="s">
        <v>82</v>
      </c>
      <c r="C19" s="4" t="s">
        <v>574</v>
      </c>
      <c r="D19" s="4" t="s">
        <v>575</v>
      </c>
      <c r="E19" s="4" t="s">
        <v>104</v>
      </c>
      <c r="F19" s="4" t="s">
        <v>522</v>
      </c>
      <c r="G19" s="4" t="s">
        <v>103</v>
      </c>
      <c r="H19" s="4" t="s">
        <v>103</v>
      </c>
      <c r="I19" s="4" t="s">
        <v>524</v>
      </c>
      <c r="J19" s="4" t="s">
        <v>103</v>
      </c>
    </row>
    <row r="20" ht="14.25" spans="1:10">
      <c r="A20" s="3" t="s">
        <v>576</v>
      </c>
      <c r="B20" s="4" t="s">
        <v>82</v>
      </c>
      <c r="C20" s="4" t="s">
        <v>531</v>
      </c>
      <c r="D20" s="4" t="s">
        <v>577</v>
      </c>
      <c r="E20" s="4" t="s">
        <v>539</v>
      </c>
      <c r="F20" s="4" t="s">
        <v>578</v>
      </c>
      <c r="G20" s="4" t="s">
        <v>579</v>
      </c>
      <c r="H20" s="4" t="s">
        <v>580</v>
      </c>
      <c r="I20" s="4" t="s">
        <v>524</v>
      </c>
      <c r="J20" s="4" t="s">
        <v>555</v>
      </c>
    </row>
    <row r="21" ht="14.25" spans="1:10">
      <c r="A21" s="3" t="s">
        <v>581</v>
      </c>
      <c r="B21" s="4" t="s">
        <v>204</v>
      </c>
      <c r="C21" s="4" t="s">
        <v>582</v>
      </c>
      <c r="D21" s="4" t="s">
        <v>528</v>
      </c>
      <c r="E21" s="4" t="s">
        <v>104</v>
      </c>
      <c r="F21" s="4" t="s">
        <v>522</v>
      </c>
      <c r="G21" s="4" t="s">
        <v>103</v>
      </c>
      <c r="H21" s="4" t="s">
        <v>103</v>
      </c>
      <c r="I21" s="4" t="s">
        <v>524</v>
      </c>
      <c r="J21" s="4" t="s">
        <v>583</v>
      </c>
    </row>
    <row r="22" ht="14.25" spans="1:10">
      <c r="A22" s="3" t="s">
        <v>584</v>
      </c>
      <c r="B22" s="4" t="s">
        <v>82</v>
      </c>
      <c r="C22" s="4" t="s">
        <v>585</v>
      </c>
      <c r="D22" s="4" t="s">
        <v>586</v>
      </c>
      <c r="E22" s="4" t="s">
        <v>539</v>
      </c>
      <c r="F22" s="4" t="s">
        <v>522</v>
      </c>
      <c r="G22" s="4" t="s">
        <v>103</v>
      </c>
      <c r="H22" s="4" t="s">
        <v>103</v>
      </c>
      <c r="I22" s="4" t="s">
        <v>86</v>
      </c>
      <c r="J22" s="4" t="s">
        <v>587</v>
      </c>
    </row>
    <row r="23" ht="14.25" spans="1:10">
      <c r="A23" s="3" t="s">
        <v>588</v>
      </c>
      <c r="B23" s="4" t="s">
        <v>191</v>
      </c>
      <c r="C23" s="4" t="s">
        <v>589</v>
      </c>
      <c r="D23" s="4" t="s">
        <v>528</v>
      </c>
      <c r="E23" s="4" t="s">
        <v>104</v>
      </c>
      <c r="F23" s="4" t="s">
        <v>522</v>
      </c>
      <c r="G23" s="4" t="s">
        <v>103</v>
      </c>
      <c r="H23" s="4" t="s">
        <v>103</v>
      </c>
      <c r="I23" s="4" t="s">
        <v>524</v>
      </c>
      <c r="J23" s="4" t="s">
        <v>590</v>
      </c>
    </row>
    <row r="24" ht="14.25" spans="1:10">
      <c r="A24" s="3" t="s">
        <v>591</v>
      </c>
      <c r="B24" s="4" t="s">
        <v>191</v>
      </c>
      <c r="C24" s="4" t="s">
        <v>557</v>
      </c>
      <c r="D24" s="4" t="s">
        <v>528</v>
      </c>
      <c r="E24" s="4" t="s">
        <v>539</v>
      </c>
      <c r="F24" s="4" t="s">
        <v>522</v>
      </c>
      <c r="G24" s="4" t="s">
        <v>103</v>
      </c>
      <c r="H24" s="4" t="s">
        <v>103</v>
      </c>
      <c r="I24" s="4" t="s">
        <v>524</v>
      </c>
      <c r="J24" s="4" t="s">
        <v>592</v>
      </c>
    </row>
    <row r="25" ht="14.25" spans="1:10">
      <c r="A25" s="3" t="s">
        <v>593</v>
      </c>
      <c r="B25" s="4" t="s">
        <v>191</v>
      </c>
      <c r="C25" s="4" t="s">
        <v>548</v>
      </c>
      <c r="D25" s="4" t="s">
        <v>528</v>
      </c>
      <c r="E25" s="4" t="s">
        <v>539</v>
      </c>
      <c r="F25" s="4" t="s">
        <v>522</v>
      </c>
      <c r="G25" s="4" t="s">
        <v>103</v>
      </c>
      <c r="H25" s="4" t="s">
        <v>103</v>
      </c>
      <c r="I25" s="4" t="s">
        <v>524</v>
      </c>
      <c r="J25" s="4" t="s">
        <v>594</v>
      </c>
    </row>
    <row r="26" ht="14.25" spans="1:10">
      <c r="A26" s="3" t="s">
        <v>595</v>
      </c>
      <c r="B26" s="4" t="s">
        <v>73</v>
      </c>
      <c r="C26" s="4" t="s">
        <v>596</v>
      </c>
      <c r="D26" s="4" t="s">
        <v>528</v>
      </c>
      <c r="E26" s="4" t="s">
        <v>104</v>
      </c>
      <c r="F26" s="4" t="s">
        <v>522</v>
      </c>
      <c r="G26" s="4" t="s">
        <v>597</v>
      </c>
      <c r="H26" s="4" t="s">
        <v>523</v>
      </c>
      <c r="I26" s="4" t="s">
        <v>11</v>
      </c>
      <c r="J26" s="4" t="s">
        <v>598</v>
      </c>
    </row>
    <row r="27" ht="14.25" spans="1:10">
      <c r="A27" s="3" t="s">
        <v>599</v>
      </c>
      <c r="B27" s="4" t="s">
        <v>78</v>
      </c>
      <c r="C27" s="4" t="s">
        <v>596</v>
      </c>
      <c r="D27" s="4" t="s">
        <v>600</v>
      </c>
      <c r="E27" s="4" t="s">
        <v>104</v>
      </c>
      <c r="F27" s="4" t="s">
        <v>522</v>
      </c>
      <c r="G27" s="4" t="s">
        <v>601</v>
      </c>
      <c r="H27" s="4" t="s">
        <v>540</v>
      </c>
      <c r="I27" s="4" t="s">
        <v>11</v>
      </c>
      <c r="J27" s="4" t="s">
        <v>602</v>
      </c>
    </row>
    <row r="28" ht="27.9" customHeight="1" spans="1:10">
      <c r="A28" s="3" t="s">
        <v>603</v>
      </c>
      <c r="B28" s="4" t="s">
        <v>82</v>
      </c>
      <c r="C28" s="4" t="s">
        <v>604</v>
      </c>
      <c r="D28" s="4" t="s">
        <v>586</v>
      </c>
      <c r="E28" s="4" t="s">
        <v>104</v>
      </c>
      <c r="F28" s="4" t="s">
        <v>522</v>
      </c>
      <c r="G28" s="4" t="s">
        <v>103</v>
      </c>
      <c r="H28" s="4" t="s">
        <v>103</v>
      </c>
      <c r="I28" s="4" t="s">
        <v>86</v>
      </c>
      <c r="J28" s="4" t="s">
        <v>605</v>
      </c>
    </row>
    <row r="29" ht="14.25" spans="1:10">
      <c r="A29" s="3" t="s">
        <v>606</v>
      </c>
      <c r="B29" s="4" t="s">
        <v>186</v>
      </c>
      <c r="C29" s="4" t="s">
        <v>607</v>
      </c>
      <c r="D29" s="4" t="s">
        <v>528</v>
      </c>
      <c r="E29" s="4" t="s">
        <v>539</v>
      </c>
      <c r="F29" s="4" t="s">
        <v>522</v>
      </c>
      <c r="G29" s="4" t="s">
        <v>103</v>
      </c>
      <c r="H29" s="4" t="s">
        <v>103</v>
      </c>
      <c r="I29" s="4" t="s">
        <v>524</v>
      </c>
      <c r="J29" s="4" t="s">
        <v>608</v>
      </c>
    </row>
    <row r="30" ht="15.3" customHeight="1" spans="1:10">
      <c r="A30" s="3" t="s">
        <v>609</v>
      </c>
      <c r="B30" s="2" t="s">
        <v>78</v>
      </c>
      <c r="C30" s="2" t="s">
        <v>610</v>
      </c>
      <c r="D30" s="2" t="s">
        <v>611</v>
      </c>
      <c r="E30" s="2" t="s">
        <v>539</v>
      </c>
      <c r="F30" s="2" t="s">
        <v>612</v>
      </c>
      <c r="G30" s="2" t="s">
        <v>522</v>
      </c>
      <c r="H30" s="2" t="s">
        <v>540</v>
      </c>
      <c r="I30" s="2" t="s">
        <v>86</v>
      </c>
      <c r="J30" s="2" t="s">
        <v>613</v>
      </c>
    </row>
    <row r="31" ht="14.25" spans="1:10">
      <c r="A31" s="3" t="s">
        <v>614</v>
      </c>
      <c r="B31" s="2" t="s">
        <v>78</v>
      </c>
      <c r="C31" s="4" t="s">
        <v>615</v>
      </c>
      <c r="D31" s="4" t="s">
        <v>611</v>
      </c>
      <c r="E31" s="4" t="s">
        <v>539</v>
      </c>
      <c r="F31" s="4" t="s">
        <v>616</v>
      </c>
      <c r="G31" s="4" t="s">
        <v>617</v>
      </c>
      <c r="H31" s="4" t="s">
        <v>580</v>
      </c>
      <c r="I31" s="4" t="s">
        <v>524</v>
      </c>
      <c r="J31" s="4" t="s">
        <v>618</v>
      </c>
    </row>
    <row r="32" ht="14.25" spans="1:10">
      <c r="A32" s="3" t="s">
        <v>619</v>
      </c>
      <c r="B32" s="2" t="s">
        <v>78</v>
      </c>
      <c r="C32" s="4" t="s">
        <v>615</v>
      </c>
      <c r="D32" s="4" t="s">
        <v>601</v>
      </c>
      <c r="E32" s="4" t="s">
        <v>539</v>
      </c>
      <c r="F32" s="4" t="s">
        <v>522</v>
      </c>
      <c r="G32" s="4" t="s">
        <v>522</v>
      </c>
      <c r="H32" s="4" t="s">
        <v>580</v>
      </c>
      <c r="I32" s="4" t="s">
        <v>533</v>
      </c>
      <c r="J32" s="4" t="s">
        <v>620</v>
      </c>
    </row>
    <row r="33" ht="14.25" spans="1:10">
      <c r="A33" s="3" t="s">
        <v>621</v>
      </c>
      <c r="B33" s="2" t="s">
        <v>78</v>
      </c>
      <c r="C33" s="4" t="s">
        <v>622</v>
      </c>
      <c r="D33" s="4" t="s">
        <v>623</v>
      </c>
      <c r="E33" s="4" t="s">
        <v>539</v>
      </c>
      <c r="F33" s="4" t="s">
        <v>616</v>
      </c>
      <c r="G33" s="4" t="s">
        <v>617</v>
      </c>
      <c r="H33" s="4" t="s">
        <v>580</v>
      </c>
      <c r="I33" s="4" t="s">
        <v>524</v>
      </c>
      <c r="J33" s="4" t="s">
        <v>624</v>
      </c>
    </row>
    <row r="34" ht="14.25" spans="1:10">
      <c r="A34" s="3" t="s">
        <v>625</v>
      </c>
      <c r="B34" s="2" t="s">
        <v>78</v>
      </c>
      <c r="C34" s="4" t="s">
        <v>622</v>
      </c>
      <c r="D34" s="4" t="s">
        <v>623</v>
      </c>
      <c r="E34" s="4" t="s">
        <v>539</v>
      </c>
      <c r="F34" s="4" t="s">
        <v>616</v>
      </c>
      <c r="G34" s="4" t="s">
        <v>626</v>
      </c>
      <c r="H34" s="4" t="s">
        <v>627</v>
      </c>
      <c r="I34" s="4" t="s">
        <v>524</v>
      </c>
      <c r="J34" s="4" t="s">
        <v>628</v>
      </c>
    </row>
    <row r="35" ht="14.25" spans="1:10">
      <c r="A35" s="3" t="s">
        <v>629</v>
      </c>
      <c r="B35" s="2" t="s">
        <v>78</v>
      </c>
      <c r="C35" s="4" t="s">
        <v>630</v>
      </c>
      <c r="D35" s="4" t="s">
        <v>623</v>
      </c>
      <c r="E35" s="4" t="s">
        <v>539</v>
      </c>
      <c r="F35" s="4" t="s">
        <v>616</v>
      </c>
      <c r="G35" s="4" t="s">
        <v>617</v>
      </c>
      <c r="H35" s="4" t="s">
        <v>580</v>
      </c>
      <c r="I35" s="4" t="s">
        <v>11</v>
      </c>
      <c r="J35" s="4" t="s">
        <v>631</v>
      </c>
    </row>
    <row r="36" ht="14.25" spans="1:10">
      <c r="A36" s="3" t="s">
        <v>632</v>
      </c>
      <c r="B36" s="2" t="s">
        <v>78</v>
      </c>
      <c r="C36" s="4" t="s">
        <v>633</v>
      </c>
      <c r="D36" s="4" t="s">
        <v>623</v>
      </c>
      <c r="E36" s="4" t="s">
        <v>539</v>
      </c>
      <c r="F36" s="4" t="s">
        <v>616</v>
      </c>
      <c r="G36" s="4" t="s">
        <v>617</v>
      </c>
      <c r="H36" s="4" t="s">
        <v>580</v>
      </c>
      <c r="I36" s="4" t="s">
        <v>524</v>
      </c>
      <c r="J36" s="4" t="s">
        <v>634</v>
      </c>
    </row>
    <row r="37" ht="14.25" spans="1:10">
      <c r="A37" s="3" t="s">
        <v>635</v>
      </c>
      <c r="B37" s="2" t="s">
        <v>78</v>
      </c>
      <c r="C37" s="4" t="s">
        <v>633</v>
      </c>
      <c r="D37" s="4" t="s">
        <v>623</v>
      </c>
      <c r="E37" s="4" t="s">
        <v>539</v>
      </c>
      <c r="F37" s="4" t="s">
        <v>616</v>
      </c>
      <c r="G37" s="4" t="s">
        <v>626</v>
      </c>
      <c r="H37" s="4" t="s">
        <v>627</v>
      </c>
      <c r="I37" s="4" t="s">
        <v>524</v>
      </c>
      <c r="J37" s="4" t="s">
        <v>636</v>
      </c>
    </row>
    <row r="38" ht="14.25" spans="1:10">
      <c r="A38" s="3" t="s">
        <v>637</v>
      </c>
      <c r="B38" s="2" t="s">
        <v>78</v>
      </c>
      <c r="C38" s="4" t="s">
        <v>633</v>
      </c>
      <c r="D38" s="4" t="s">
        <v>623</v>
      </c>
      <c r="E38" s="4" t="s">
        <v>539</v>
      </c>
      <c r="F38" s="4" t="s">
        <v>616</v>
      </c>
      <c r="G38" s="4" t="s">
        <v>623</v>
      </c>
      <c r="H38" s="4" t="s">
        <v>638</v>
      </c>
      <c r="I38" s="4" t="s">
        <v>11</v>
      </c>
      <c r="J38" s="4" t="s">
        <v>639</v>
      </c>
    </row>
    <row r="39" ht="14.25" spans="1:10">
      <c r="A39" s="3" t="s">
        <v>640</v>
      </c>
      <c r="B39" s="2" t="s">
        <v>78</v>
      </c>
      <c r="C39" s="4" t="s">
        <v>633</v>
      </c>
      <c r="D39" s="4" t="s">
        <v>623</v>
      </c>
      <c r="E39" s="4" t="s">
        <v>539</v>
      </c>
      <c r="F39" s="4" t="s">
        <v>616</v>
      </c>
      <c r="G39" s="4" t="s">
        <v>641</v>
      </c>
      <c r="H39" s="4" t="s">
        <v>638</v>
      </c>
      <c r="I39" s="4" t="s">
        <v>11</v>
      </c>
      <c r="J39" s="4" t="s">
        <v>639</v>
      </c>
    </row>
    <row r="40" ht="14.25" spans="1:10">
      <c r="A40" s="3" t="s">
        <v>642</v>
      </c>
      <c r="B40" s="2" t="s">
        <v>78</v>
      </c>
      <c r="C40" s="4" t="s">
        <v>633</v>
      </c>
      <c r="D40" s="4" t="s">
        <v>623</v>
      </c>
      <c r="E40" s="4" t="s">
        <v>539</v>
      </c>
      <c r="F40" s="4" t="s">
        <v>616</v>
      </c>
      <c r="G40" s="4" t="s">
        <v>626</v>
      </c>
      <c r="H40" s="4" t="s">
        <v>627</v>
      </c>
      <c r="I40" s="4" t="s">
        <v>524</v>
      </c>
      <c r="J40" s="4" t="s">
        <v>643</v>
      </c>
    </row>
    <row r="41" ht="14.25" spans="1:10">
      <c r="A41" s="3" t="s">
        <v>644</v>
      </c>
      <c r="B41" s="2" t="s">
        <v>78</v>
      </c>
      <c r="C41" s="4" t="s">
        <v>633</v>
      </c>
      <c r="D41" s="4" t="s">
        <v>623</v>
      </c>
      <c r="E41" s="4" t="s">
        <v>539</v>
      </c>
      <c r="F41" s="4" t="s">
        <v>616</v>
      </c>
      <c r="G41" s="4" t="s">
        <v>626</v>
      </c>
      <c r="H41" s="4" t="s">
        <v>580</v>
      </c>
      <c r="I41" s="4" t="s">
        <v>645</v>
      </c>
      <c r="J41" s="4" t="s">
        <v>646</v>
      </c>
    </row>
    <row r="42" ht="14.25" spans="1:10">
      <c r="A42" s="3" t="s">
        <v>647</v>
      </c>
      <c r="B42" s="2" t="s">
        <v>78</v>
      </c>
      <c r="C42" s="4" t="s">
        <v>648</v>
      </c>
      <c r="D42" s="4" t="s">
        <v>623</v>
      </c>
      <c r="E42" s="4" t="s">
        <v>539</v>
      </c>
      <c r="F42" s="4" t="s">
        <v>616</v>
      </c>
      <c r="G42" s="4" t="s">
        <v>617</v>
      </c>
      <c r="H42" s="4" t="s">
        <v>580</v>
      </c>
      <c r="I42" s="4" t="s">
        <v>11</v>
      </c>
      <c r="J42" s="4" t="s">
        <v>649</v>
      </c>
    </row>
    <row r="43" ht="14.25" spans="1:10">
      <c r="A43" s="3" t="s">
        <v>650</v>
      </c>
      <c r="B43" s="2" t="s">
        <v>78</v>
      </c>
      <c r="C43" s="4" t="s">
        <v>651</v>
      </c>
      <c r="D43" s="4" t="s">
        <v>623</v>
      </c>
      <c r="E43" s="4" t="s">
        <v>539</v>
      </c>
      <c r="F43" s="4" t="s">
        <v>616</v>
      </c>
      <c r="G43" s="4" t="s">
        <v>617</v>
      </c>
      <c r="H43" s="4" t="s">
        <v>580</v>
      </c>
      <c r="I43" s="4" t="s">
        <v>524</v>
      </c>
      <c r="J43" s="4" t="s">
        <v>613</v>
      </c>
    </row>
    <row r="44" ht="15.3" customHeight="1" spans="1:10">
      <c r="A44" s="3" t="s">
        <v>107</v>
      </c>
      <c r="B44" s="2" t="s">
        <v>78</v>
      </c>
      <c r="C44" s="4" t="s">
        <v>651</v>
      </c>
      <c r="D44" s="4" t="s">
        <v>623</v>
      </c>
      <c r="E44" s="4" t="s">
        <v>539</v>
      </c>
      <c r="F44" s="4" t="s">
        <v>616</v>
      </c>
      <c r="G44" s="4" t="s">
        <v>652</v>
      </c>
      <c r="H44" s="4" t="s">
        <v>580</v>
      </c>
      <c r="I44" s="4" t="s">
        <v>524</v>
      </c>
      <c r="J44" s="4" t="s">
        <v>653</v>
      </c>
    </row>
    <row r="45" ht="14.25" spans="1:10">
      <c r="A45" s="3" t="s">
        <v>654</v>
      </c>
      <c r="B45" s="2" t="s">
        <v>78</v>
      </c>
      <c r="C45" s="4" t="s">
        <v>655</v>
      </c>
      <c r="D45" s="4" t="s">
        <v>623</v>
      </c>
      <c r="E45" s="4" t="s">
        <v>539</v>
      </c>
      <c r="F45" s="4" t="s">
        <v>616</v>
      </c>
      <c r="G45" s="4" t="s">
        <v>652</v>
      </c>
      <c r="H45" s="4" t="s">
        <v>656</v>
      </c>
      <c r="I45" s="4" t="s">
        <v>11</v>
      </c>
      <c r="J45" s="4" t="s">
        <v>657</v>
      </c>
    </row>
    <row r="46" ht="27.9" customHeight="1" spans="1:10">
      <c r="A46" s="3" t="s">
        <v>658</v>
      </c>
      <c r="B46" s="2" t="s">
        <v>174</v>
      </c>
      <c r="C46" s="2" t="s">
        <v>659</v>
      </c>
      <c r="D46" s="2" t="s">
        <v>660</v>
      </c>
      <c r="E46" s="2" t="s">
        <v>539</v>
      </c>
      <c r="F46" s="2" t="s">
        <v>612</v>
      </c>
      <c r="G46" s="2" t="s">
        <v>522</v>
      </c>
      <c r="H46" s="2" t="s">
        <v>540</v>
      </c>
      <c r="I46" s="2" t="s">
        <v>86</v>
      </c>
      <c r="J46" s="2" t="s">
        <v>661</v>
      </c>
    </row>
    <row r="47" ht="14.25" spans="1:10">
      <c r="A47" s="3" t="s">
        <v>662</v>
      </c>
      <c r="B47" s="2" t="s">
        <v>174</v>
      </c>
      <c r="C47" s="4" t="s">
        <v>610</v>
      </c>
      <c r="D47" s="4" t="s">
        <v>663</v>
      </c>
      <c r="E47" s="4" t="s">
        <v>539</v>
      </c>
      <c r="F47" s="4" t="s">
        <v>522</v>
      </c>
      <c r="G47" s="4" t="s">
        <v>617</v>
      </c>
      <c r="H47" s="4" t="s">
        <v>627</v>
      </c>
      <c r="I47" s="4" t="s">
        <v>524</v>
      </c>
      <c r="J47" s="4" t="s">
        <v>664</v>
      </c>
    </row>
    <row r="48" ht="14.25" spans="1:10">
      <c r="A48" s="3" t="s">
        <v>665</v>
      </c>
      <c r="B48" s="2" t="s">
        <v>174</v>
      </c>
      <c r="C48" s="4" t="s">
        <v>666</v>
      </c>
      <c r="D48" s="4" t="s">
        <v>667</v>
      </c>
      <c r="E48" s="4" t="s">
        <v>539</v>
      </c>
      <c r="F48" s="4" t="s">
        <v>522</v>
      </c>
      <c r="G48" s="4" t="s">
        <v>617</v>
      </c>
      <c r="H48" s="4" t="s">
        <v>638</v>
      </c>
      <c r="I48" s="4" t="s">
        <v>524</v>
      </c>
      <c r="J48" s="4" t="s">
        <v>668</v>
      </c>
    </row>
    <row r="49" ht="14.25" spans="1:10">
      <c r="A49" s="3" t="s">
        <v>669</v>
      </c>
      <c r="B49" s="2" t="s">
        <v>174</v>
      </c>
      <c r="C49" s="4" t="s">
        <v>670</v>
      </c>
      <c r="D49" s="4" t="s">
        <v>671</v>
      </c>
      <c r="E49" s="4" t="s">
        <v>539</v>
      </c>
      <c r="F49" s="4" t="s">
        <v>672</v>
      </c>
      <c r="G49" s="4" t="s">
        <v>522</v>
      </c>
      <c r="H49" s="4" t="s">
        <v>580</v>
      </c>
      <c r="I49" s="4" t="s">
        <v>533</v>
      </c>
      <c r="J49" s="4" t="s">
        <v>673</v>
      </c>
    </row>
    <row r="50" ht="14.25" spans="1:10">
      <c r="A50" s="3" t="s">
        <v>674</v>
      </c>
      <c r="B50" s="2" t="s">
        <v>174</v>
      </c>
      <c r="C50" s="4" t="s">
        <v>675</v>
      </c>
      <c r="D50" s="4" t="s">
        <v>676</v>
      </c>
      <c r="E50" s="4" t="s">
        <v>539</v>
      </c>
      <c r="F50" s="4" t="s">
        <v>672</v>
      </c>
      <c r="G50" s="4" t="s">
        <v>522</v>
      </c>
      <c r="H50" s="4" t="s">
        <v>677</v>
      </c>
      <c r="I50" s="4" t="s">
        <v>533</v>
      </c>
      <c r="J50" s="4" t="s">
        <v>678</v>
      </c>
    </row>
    <row r="51" ht="14.25" spans="1:10">
      <c r="A51" s="3" t="s">
        <v>679</v>
      </c>
      <c r="B51" s="2" t="s">
        <v>174</v>
      </c>
      <c r="C51" s="4" t="s">
        <v>680</v>
      </c>
      <c r="D51" s="4" t="s">
        <v>681</v>
      </c>
      <c r="E51" s="4" t="s">
        <v>539</v>
      </c>
      <c r="F51" s="4" t="s">
        <v>522</v>
      </c>
      <c r="G51" s="4" t="s">
        <v>626</v>
      </c>
      <c r="H51" s="4" t="s">
        <v>580</v>
      </c>
      <c r="I51" s="4" t="s">
        <v>682</v>
      </c>
      <c r="J51" s="4" t="s">
        <v>683</v>
      </c>
    </row>
    <row r="52" ht="14.25" spans="1:10">
      <c r="A52" s="3" t="s">
        <v>684</v>
      </c>
      <c r="B52" s="2" t="s">
        <v>174</v>
      </c>
      <c r="C52" s="4" t="s">
        <v>675</v>
      </c>
      <c r="D52" s="4" t="s">
        <v>685</v>
      </c>
      <c r="E52" s="4" t="s">
        <v>539</v>
      </c>
      <c r="F52" s="4" t="s">
        <v>686</v>
      </c>
      <c r="G52" s="4" t="s">
        <v>611</v>
      </c>
      <c r="H52" s="4" t="s">
        <v>523</v>
      </c>
      <c r="I52" s="4" t="s">
        <v>11</v>
      </c>
      <c r="J52" s="4" t="s">
        <v>687</v>
      </c>
    </row>
    <row r="53" ht="14.25" spans="1:10">
      <c r="A53" s="3" t="s">
        <v>688</v>
      </c>
      <c r="B53" s="2" t="s">
        <v>174</v>
      </c>
      <c r="C53" s="4" t="s">
        <v>680</v>
      </c>
      <c r="D53" s="4" t="s">
        <v>681</v>
      </c>
      <c r="E53" s="4" t="s">
        <v>539</v>
      </c>
      <c r="F53" s="4" t="s">
        <v>522</v>
      </c>
      <c r="G53" s="4" t="s">
        <v>689</v>
      </c>
      <c r="H53" s="4" t="s">
        <v>580</v>
      </c>
      <c r="I53" s="4" t="s">
        <v>524</v>
      </c>
      <c r="J53" s="4" t="s">
        <v>690</v>
      </c>
    </row>
    <row r="54" ht="21.75" spans="1:10">
      <c r="A54" s="3" t="s">
        <v>691</v>
      </c>
      <c r="B54" s="2" t="s">
        <v>174</v>
      </c>
      <c r="C54" s="4" t="s">
        <v>680</v>
      </c>
      <c r="D54" s="4" t="s">
        <v>681</v>
      </c>
      <c r="E54" s="4" t="s">
        <v>539</v>
      </c>
      <c r="F54" s="4" t="s">
        <v>522</v>
      </c>
      <c r="G54" s="4" t="s">
        <v>689</v>
      </c>
      <c r="H54" s="4" t="s">
        <v>580</v>
      </c>
      <c r="I54" s="4" t="s">
        <v>524</v>
      </c>
      <c r="J54" s="4" t="s">
        <v>692</v>
      </c>
    </row>
    <row r="55" ht="14.25" spans="1:10">
      <c r="A55" s="3" t="s">
        <v>693</v>
      </c>
      <c r="B55" s="2" t="s">
        <v>174</v>
      </c>
      <c r="C55" s="4" t="s">
        <v>680</v>
      </c>
      <c r="D55" s="4" t="s">
        <v>681</v>
      </c>
      <c r="E55" s="4" t="s">
        <v>539</v>
      </c>
      <c r="F55" s="4" t="s">
        <v>522</v>
      </c>
      <c r="G55" s="4" t="s">
        <v>689</v>
      </c>
      <c r="H55" s="4" t="s">
        <v>580</v>
      </c>
      <c r="I55" s="4" t="s">
        <v>11</v>
      </c>
      <c r="J55" s="4" t="s">
        <v>694</v>
      </c>
    </row>
    <row r="56" ht="41.1" customHeight="1" spans="1:10">
      <c r="A56" s="3" t="s">
        <v>695</v>
      </c>
      <c r="B56" s="2" t="s">
        <v>174</v>
      </c>
      <c r="C56" s="4" t="s">
        <v>696</v>
      </c>
      <c r="D56" s="4" t="s">
        <v>681</v>
      </c>
      <c r="E56" s="4" t="s">
        <v>539</v>
      </c>
      <c r="F56" s="4" t="s">
        <v>522</v>
      </c>
      <c r="G56" s="4" t="s">
        <v>689</v>
      </c>
      <c r="H56" s="4" t="s">
        <v>638</v>
      </c>
      <c r="I56" s="4" t="s">
        <v>11</v>
      </c>
      <c r="J56" s="4" t="s">
        <v>683</v>
      </c>
    </row>
    <row r="57" ht="14.25" spans="1:10">
      <c r="A57" s="3" t="s">
        <v>697</v>
      </c>
      <c r="B57" s="2" t="s">
        <v>174</v>
      </c>
      <c r="C57" s="4" t="s">
        <v>698</v>
      </c>
      <c r="D57" s="4" t="s">
        <v>580</v>
      </c>
      <c r="E57" s="4" t="s">
        <v>539</v>
      </c>
      <c r="F57" s="4" t="s">
        <v>699</v>
      </c>
      <c r="G57" s="4" t="s">
        <v>578</v>
      </c>
      <c r="H57" s="4" t="s">
        <v>580</v>
      </c>
      <c r="I57" s="4" t="s">
        <v>524</v>
      </c>
      <c r="J57" s="4" t="s">
        <v>700</v>
      </c>
    </row>
    <row r="58" ht="27.9" customHeight="1" spans="1:10">
      <c r="A58" s="3" t="s">
        <v>701</v>
      </c>
      <c r="B58" s="2" t="s">
        <v>174</v>
      </c>
      <c r="C58" s="2" t="s">
        <v>702</v>
      </c>
      <c r="D58" s="2" t="s">
        <v>703</v>
      </c>
      <c r="E58" s="2" t="s">
        <v>104</v>
      </c>
      <c r="F58" s="2" t="s">
        <v>699</v>
      </c>
      <c r="G58" s="2" t="s">
        <v>578</v>
      </c>
      <c r="H58" s="2" t="s">
        <v>580</v>
      </c>
      <c r="I58" s="2" t="s">
        <v>533</v>
      </c>
      <c r="J58" s="2" t="s">
        <v>704</v>
      </c>
    </row>
    <row r="59" ht="14.25" spans="1:10">
      <c r="A59" s="3" t="s">
        <v>705</v>
      </c>
      <c r="B59" s="2" t="s">
        <v>174</v>
      </c>
      <c r="C59" s="4" t="s">
        <v>706</v>
      </c>
      <c r="D59" s="4" t="s">
        <v>703</v>
      </c>
      <c r="E59" s="4" t="s">
        <v>104</v>
      </c>
      <c r="F59" s="4" t="s">
        <v>699</v>
      </c>
      <c r="G59" s="4" t="s">
        <v>578</v>
      </c>
      <c r="H59" s="4" t="s">
        <v>580</v>
      </c>
      <c r="I59" s="4" t="s">
        <v>533</v>
      </c>
      <c r="J59" s="4" t="s">
        <v>707</v>
      </c>
    </row>
    <row r="60" ht="14.25" spans="1:10">
      <c r="A60" s="3" t="s">
        <v>708</v>
      </c>
      <c r="B60" s="2" t="s">
        <v>174</v>
      </c>
      <c r="C60" s="4" t="s">
        <v>709</v>
      </c>
      <c r="D60" s="4" t="s">
        <v>703</v>
      </c>
      <c r="E60" s="4" t="s">
        <v>104</v>
      </c>
      <c r="F60" s="4" t="s">
        <v>699</v>
      </c>
      <c r="G60" s="4" t="s">
        <v>578</v>
      </c>
      <c r="H60" s="4" t="s">
        <v>580</v>
      </c>
      <c r="I60" s="4" t="s">
        <v>524</v>
      </c>
      <c r="J60" s="4" t="s">
        <v>710</v>
      </c>
    </row>
    <row r="61" ht="14.25" spans="1:10">
      <c r="A61" s="3" t="s">
        <v>711</v>
      </c>
      <c r="B61" s="2" t="s">
        <v>174</v>
      </c>
      <c r="C61" s="4" t="s">
        <v>709</v>
      </c>
      <c r="D61" s="4" t="s">
        <v>703</v>
      </c>
      <c r="E61" s="4" t="s">
        <v>104</v>
      </c>
      <c r="F61" s="4" t="s">
        <v>522</v>
      </c>
      <c r="G61" s="4" t="s">
        <v>689</v>
      </c>
      <c r="H61" s="4" t="s">
        <v>580</v>
      </c>
      <c r="I61" s="4" t="s">
        <v>11</v>
      </c>
      <c r="J61" s="4" t="s">
        <v>712</v>
      </c>
    </row>
    <row r="62" ht="14.25" spans="1:10">
      <c r="A62" s="3" t="s">
        <v>713</v>
      </c>
      <c r="B62" s="2" t="s">
        <v>174</v>
      </c>
      <c r="C62" s="4" t="s">
        <v>709</v>
      </c>
      <c r="D62" s="4" t="s">
        <v>703</v>
      </c>
      <c r="E62" s="4" t="s">
        <v>104</v>
      </c>
      <c r="F62" s="4" t="s">
        <v>578</v>
      </c>
      <c r="G62" s="4" t="s">
        <v>689</v>
      </c>
      <c r="H62" s="4" t="s">
        <v>580</v>
      </c>
      <c r="I62" s="4" t="s">
        <v>11</v>
      </c>
      <c r="J62" s="4" t="s">
        <v>712</v>
      </c>
    </row>
    <row r="63" ht="14.25" spans="1:10">
      <c r="A63" s="3" t="s">
        <v>714</v>
      </c>
      <c r="B63" s="2" t="s">
        <v>174</v>
      </c>
      <c r="C63" s="4" t="s">
        <v>715</v>
      </c>
      <c r="D63" s="4" t="s">
        <v>608</v>
      </c>
      <c r="E63" s="4" t="s">
        <v>104</v>
      </c>
      <c r="F63" s="4" t="s">
        <v>699</v>
      </c>
      <c r="G63" s="4" t="s">
        <v>578</v>
      </c>
      <c r="H63" s="4" t="s">
        <v>580</v>
      </c>
      <c r="I63" s="4" t="s">
        <v>533</v>
      </c>
      <c r="J63" s="4" t="s">
        <v>716</v>
      </c>
    </row>
    <row r="64" ht="14.25" spans="1:10">
      <c r="A64" s="3" t="s">
        <v>717</v>
      </c>
      <c r="B64" s="2" t="s">
        <v>174</v>
      </c>
      <c r="C64" s="4" t="s">
        <v>718</v>
      </c>
      <c r="D64" s="4" t="s">
        <v>703</v>
      </c>
      <c r="E64" s="4" t="s">
        <v>104</v>
      </c>
      <c r="F64" s="4" t="s">
        <v>699</v>
      </c>
      <c r="G64" s="4" t="s">
        <v>578</v>
      </c>
      <c r="H64" s="4" t="s">
        <v>580</v>
      </c>
      <c r="I64" s="4" t="s">
        <v>719</v>
      </c>
      <c r="J64" s="4" t="s">
        <v>720</v>
      </c>
    </row>
    <row r="65" ht="41.1" customHeight="1" spans="1:10">
      <c r="A65" s="3" t="s">
        <v>721</v>
      </c>
      <c r="B65" s="2" t="s">
        <v>174</v>
      </c>
      <c r="C65" s="4" t="s">
        <v>709</v>
      </c>
      <c r="D65" s="4" t="s">
        <v>703</v>
      </c>
      <c r="E65" s="4" t="s">
        <v>104</v>
      </c>
      <c r="F65" s="4" t="s">
        <v>699</v>
      </c>
      <c r="G65" s="4" t="s">
        <v>652</v>
      </c>
      <c r="H65" s="4" t="s">
        <v>580</v>
      </c>
      <c r="I65" s="4" t="s">
        <v>11</v>
      </c>
      <c r="J65" s="4" t="s">
        <v>722</v>
      </c>
    </row>
    <row r="66" ht="14.25" spans="1:10">
      <c r="A66" s="3" t="s">
        <v>723</v>
      </c>
      <c r="B66" s="2" t="s">
        <v>174</v>
      </c>
      <c r="C66" s="4" t="s">
        <v>709</v>
      </c>
      <c r="D66" s="4" t="s">
        <v>703</v>
      </c>
      <c r="E66" s="4" t="s">
        <v>104</v>
      </c>
      <c r="F66" s="4" t="s">
        <v>522</v>
      </c>
      <c r="G66" s="4" t="s">
        <v>626</v>
      </c>
      <c r="H66" s="4" t="s">
        <v>638</v>
      </c>
      <c r="I66" s="4" t="s">
        <v>11</v>
      </c>
      <c r="J66" s="4" t="s">
        <v>724</v>
      </c>
    </row>
    <row r="67" ht="27.9" customHeight="1" spans="1:10">
      <c r="A67" s="3" t="s">
        <v>725</v>
      </c>
      <c r="B67" s="2" t="s">
        <v>174</v>
      </c>
      <c r="C67" s="2" t="s">
        <v>675</v>
      </c>
      <c r="D67" s="2" t="s">
        <v>580</v>
      </c>
      <c r="E67" s="2" t="s">
        <v>539</v>
      </c>
      <c r="F67" s="2" t="s">
        <v>726</v>
      </c>
      <c r="G67" s="2" t="s">
        <v>663</v>
      </c>
      <c r="H67" s="2" t="s">
        <v>580</v>
      </c>
      <c r="I67" s="2" t="s">
        <v>11</v>
      </c>
      <c r="J67" s="2" t="s">
        <v>598</v>
      </c>
    </row>
    <row r="68" ht="21.75" spans="1:10">
      <c r="A68" s="3" t="s">
        <v>727</v>
      </c>
      <c r="B68" s="2" t="s">
        <v>174</v>
      </c>
      <c r="C68" s="4" t="s">
        <v>666</v>
      </c>
      <c r="D68" s="4" t="s">
        <v>681</v>
      </c>
      <c r="E68" s="4" t="s">
        <v>539</v>
      </c>
      <c r="F68" s="4" t="s">
        <v>726</v>
      </c>
      <c r="G68" s="4" t="s">
        <v>663</v>
      </c>
      <c r="H68" s="4" t="s">
        <v>523</v>
      </c>
      <c r="I68" s="4" t="s">
        <v>11</v>
      </c>
      <c r="J68" s="4" t="s">
        <v>728</v>
      </c>
    </row>
    <row r="69" ht="14.25" spans="1:10">
      <c r="A69" s="3" t="s">
        <v>729</v>
      </c>
      <c r="B69" s="2" t="s">
        <v>174</v>
      </c>
      <c r="C69" s="4" t="s">
        <v>730</v>
      </c>
      <c r="D69" s="4" t="s">
        <v>731</v>
      </c>
      <c r="E69" s="4" t="s">
        <v>539</v>
      </c>
      <c r="F69" s="4" t="s">
        <v>522</v>
      </c>
      <c r="G69" s="4" t="s">
        <v>732</v>
      </c>
      <c r="H69" s="4" t="s">
        <v>553</v>
      </c>
      <c r="I69" s="4" t="s">
        <v>11</v>
      </c>
      <c r="J69" s="4" t="s">
        <v>733</v>
      </c>
    </row>
    <row r="70" ht="14.25" spans="1:10">
      <c r="A70" s="3" t="s">
        <v>734</v>
      </c>
      <c r="B70" s="2" t="s">
        <v>174</v>
      </c>
      <c r="C70" s="4" t="s">
        <v>680</v>
      </c>
      <c r="D70" s="4" t="s">
        <v>681</v>
      </c>
      <c r="E70" s="4" t="s">
        <v>539</v>
      </c>
      <c r="F70" s="4" t="s">
        <v>735</v>
      </c>
      <c r="G70" s="4" t="s">
        <v>676</v>
      </c>
      <c r="H70" s="4" t="s">
        <v>523</v>
      </c>
      <c r="I70" s="4" t="s">
        <v>11</v>
      </c>
      <c r="J70" s="4" t="s">
        <v>736</v>
      </c>
    </row>
    <row r="71" ht="14.25" spans="1:10">
      <c r="A71" s="3" t="s">
        <v>737</v>
      </c>
      <c r="B71" s="2" t="s">
        <v>174</v>
      </c>
      <c r="C71" s="4" t="s">
        <v>666</v>
      </c>
      <c r="D71" s="4" t="s">
        <v>681</v>
      </c>
      <c r="E71" s="4" t="s">
        <v>539</v>
      </c>
      <c r="F71" s="4" t="s">
        <v>735</v>
      </c>
      <c r="G71" s="4" t="s">
        <v>676</v>
      </c>
      <c r="H71" s="4" t="s">
        <v>638</v>
      </c>
      <c r="I71" s="4" t="s">
        <v>11</v>
      </c>
      <c r="J71" s="4" t="s">
        <v>738</v>
      </c>
    </row>
    <row r="72" ht="14.25" spans="1:10">
      <c r="A72" s="3" t="s">
        <v>739</v>
      </c>
      <c r="B72" s="2" t="s">
        <v>174</v>
      </c>
      <c r="C72" s="4" t="s">
        <v>666</v>
      </c>
      <c r="D72" s="4" t="s">
        <v>681</v>
      </c>
      <c r="E72" s="4" t="s">
        <v>539</v>
      </c>
      <c r="F72" s="4" t="s">
        <v>735</v>
      </c>
      <c r="G72" s="4" t="s">
        <v>663</v>
      </c>
      <c r="H72" s="4" t="s">
        <v>523</v>
      </c>
      <c r="I72" s="4" t="s">
        <v>11</v>
      </c>
      <c r="J72" s="4" t="s">
        <v>716</v>
      </c>
    </row>
    <row r="73" ht="14.25" spans="1:10">
      <c r="A73" s="3" t="s">
        <v>740</v>
      </c>
      <c r="B73" s="2" t="s">
        <v>174</v>
      </c>
      <c r="C73" s="4" t="s">
        <v>666</v>
      </c>
      <c r="D73" s="4" t="s">
        <v>685</v>
      </c>
      <c r="E73" s="4" t="s">
        <v>539</v>
      </c>
      <c r="F73" s="4" t="s">
        <v>735</v>
      </c>
      <c r="G73" s="4" t="s">
        <v>663</v>
      </c>
      <c r="H73" s="4" t="s">
        <v>523</v>
      </c>
      <c r="I73" s="4" t="s">
        <v>11</v>
      </c>
      <c r="J73" s="4" t="s">
        <v>716</v>
      </c>
    </row>
    <row r="74" ht="15.3" customHeight="1" spans="1:10">
      <c r="A74" s="3" t="s">
        <v>741</v>
      </c>
      <c r="B74" s="2" t="s">
        <v>174</v>
      </c>
      <c r="C74" s="4" t="s">
        <v>666</v>
      </c>
      <c r="D74" s="4" t="s">
        <v>681</v>
      </c>
      <c r="E74" s="4" t="s">
        <v>539</v>
      </c>
      <c r="F74" s="4" t="s">
        <v>726</v>
      </c>
      <c r="G74" s="4" t="s">
        <v>663</v>
      </c>
      <c r="H74" s="4" t="s">
        <v>627</v>
      </c>
      <c r="I74" s="4" t="s">
        <v>11</v>
      </c>
      <c r="J74" s="4" t="s">
        <v>742</v>
      </c>
    </row>
    <row r="75" ht="14.25" spans="1:10">
      <c r="A75" s="3" t="s">
        <v>743</v>
      </c>
      <c r="B75" s="2" t="s">
        <v>174</v>
      </c>
      <c r="C75" s="4" t="s">
        <v>666</v>
      </c>
      <c r="D75" s="4" t="s">
        <v>681</v>
      </c>
      <c r="E75" s="4" t="s">
        <v>539</v>
      </c>
      <c r="F75" s="4" t="s">
        <v>744</v>
      </c>
      <c r="G75" s="4" t="s">
        <v>663</v>
      </c>
      <c r="H75" s="4" t="s">
        <v>627</v>
      </c>
      <c r="I75" s="4" t="s">
        <v>11</v>
      </c>
      <c r="J75" s="4" t="s">
        <v>745</v>
      </c>
    </row>
    <row r="76" ht="41.1" customHeight="1" spans="1:10">
      <c r="A76" s="3" t="s">
        <v>746</v>
      </c>
      <c r="B76" s="2" t="s">
        <v>80</v>
      </c>
      <c r="C76" s="2" t="s">
        <v>633</v>
      </c>
      <c r="D76" s="2" t="s">
        <v>676</v>
      </c>
      <c r="E76" s="2" t="s">
        <v>539</v>
      </c>
      <c r="F76" s="2" t="s">
        <v>726</v>
      </c>
      <c r="G76" s="2" t="s">
        <v>747</v>
      </c>
      <c r="H76" s="2" t="s">
        <v>553</v>
      </c>
      <c r="I76" s="2" t="s">
        <v>533</v>
      </c>
      <c r="J76" s="2" t="s">
        <v>748</v>
      </c>
    </row>
    <row r="77" ht="21.75" spans="1:10">
      <c r="A77" s="3" t="s">
        <v>749</v>
      </c>
      <c r="B77" s="2" t="s">
        <v>80</v>
      </c>
      <c r="C77" s="4" t="s">
        <v>633</v>
      </c>
      <c r="D77" s="4" t="s">
        <v>676</v>
      </c>
      <c r="E77" s="4" t="s">
        <v>539</v>
      </c>
      <c r="F77" s="4" t="s">
        <v>726</v>
      </c>
      <c r="G77" s="4" t="s">
        <v>750</v>
      </c>
      <c r="H77" s="4" t="s">
        <v>523</v>
      </c>
      <c r="I77" s="4" t="s">
        <v>11</v>
      </c>
      <c r="J77" s="4" t="s">
        <v>716</v>
      </c>
    </row>
    <row r="78" ht="21.75" spans="1:10">
      <c r="A78" s="3" t="s">
        <v>751</v>
      </c>
      <c r="B78" s="2" t="s">
        <v>80</v>
      </c>
      <c r="C78" s="4" t="s">
        <v>633</v>
      </c>
      <c r="D78" s="4" t="s">
        <v>623</v>
      </c>
      <c r="E78" s="4" t="s">
        <v>539</v>
      </c>
      <c r="F78" s="4" t="s">
        <v>752</v>
      </c>
      <c r="G78" s="4" t="s">
        <v>753</v>
      </c>
      <c r="H78" s="4" t="s">
        <v>553</v>
      </c>
      <c r="I78" s="4" t="s">
        <v>11</v>
      </c>
      <c r="J78" s="4" t="s">
        <v>754</v>
      </c>
    </row>
    <row r="79" ht="21.75" spans="1:10">
      <c r="A79" s="3" t="s">
        <v>755</v>
      </c>
      <c r="B79" s="2" t="s">
        <v>80</v>
      </c>
      <c r="C79" s="4" t="s">
        <v>622</v>
      </c>
      <c r="D79" s="4" t="s">
        <v>623</v>
      </c>
      <c r="E79" s="4" t="s">
        <v>539</v>
      </c>
      <c r="F79" s="4" t="s">
        <v>752</v>
      </c>
      <c r="G79" s="4" t="s">
        <v>676</v>
      </c>
      <c r="H79" s="4" t="s">
        <v>553</v>
      </c>
      <c r="I79" s="4" t="s">
        <v>11</v>
      </c>
      <c r="J79" s="4" t="s">
        <v>716</v>
      </c>
    </row>
    <row r="80" ht="27.9" customHeight="1" spans="1:10">
      <c r="A80" s="3" t="s">
        <v>756</v>
      </c>
      <c r="B80" s="2" t="s">
        <v>80</v>
      </c>
      <c r="C80" s="4" t="s">
        <v>651</v>
      </c>
      <c r="D80" s="4" t="s">
        <v>676</v>
      </c>
      <c r="E80" s="4" t="s">
        <v>539</v>
      </c>
      <c r="F80" s="4" t="s">
        <v>757</v>
      </c>
      <c r="G80" s="4" t="s">
        <v>758</v>
      </c>
      <c r="H80" s="4" t="s">
        <v>553</v>
      </c>
      <c r="I80" s="4" t="s">
        <v>533</v>
      </c>
      <c r="J80" s="4" t="s">
        <v>759</v>
      </c>
    </row>
    <row r="81" ht="21.75" spans="1:10">
      <c r="A81" s="3" t="s">
        <v>105</v>
      </c>
      <c r="B81" s="2" t="s">
        <v>80</v>
      </c>
      <c r="C81" s="4" t="s">
        <v>633</v>
      </c>
      <c r="D81" s="4" t="s">
        <v>676</v>
      </c>
      <c r="E81" s="4" t="s">
        <v>539</v>
      </c>
      <c r="F81" s="4" t="s">
        <v>726</v>
      </c>
      <c r="G81" s="4" t="s">
        <v>753</v>
      </c>
      <c r="H81" s="4" t="s">
        <v>638</v>
      </c>
      <c r="I81" s="4" t="s">
        <v>11</v>
      </c>
      <c r="J81" s="4" t="s">
        <v>728</v>
      </c>
    </row>
    <row r="82" ht="27.9" customHeight="1" spans="1:10">
      <c r="A82" s="3" t="s">
        <v>760</v>
      </c>
      <c r="B82" s="2" t="s">
        <v>192</v>
      </c>
      <c r="C82" s="2" t="s">
        <v>680</v>
      </c>
      <c r="D82" s="2" t="s">
        <v>580</v>
      </c>
      <c r="E82" s="2" t="s">
        <v>539</v>
      </c>
      <c r="F82" s="2" t="s">
        <v>761</v>
      </c>
      <c r="G82" s="2" t="s">
        <v>678</v>
      </c>
      <c r="H82" s="2" t="s">
        <v>553</v>
      </c>
      <c r="I82" s="2" t="s">
        <v>719</v>
      </c>
      <c r="J82" s="2" t="s">
        <v>762</v>
      </c>
    </row>
    <row r="83" ht="21.75" spans="1:10">
      <c r="A83" s="3" t="s">
        <v>763</v>
      </c>
      <c r="B83" s="2" t="s">
        <v>192</v>
      </c>
      <c r="C83" s="4" t="s">
        <v>680</v>
      </c>
      <c r="D83" s="4" t="s">
        <v>685</v>
      </c>
      <c r="E83" s="4" t="s">
        <v>539</v>
      </c>
      <c r="F83" s="4" t="s">
        <v>726</v>
      </c>
      <c r="G83" s="4" t="s">
        <v>676</v>
      </c>
      <c r="H83" s="4" t="s">
        <v>580</v>
      </c>
      <c r="I83" s="4" t="s">
        <v>533</v>
      </c>
      <c r="J83" s="4" t="s">
        <v>764</v>
      </c>
    </row>
    <row r="84" ht="14.25" spans="1:10">
      <c r="A84" s="3" t="s">
        <v>765</v>
      </c>
      <c r="B84" s="2" t="s">
        <v>192</v>
      </c>
      <c r="C84" s="4" t="s">
        <v>680</v>
      </c>
      <c r="D84" s="4" t="s">
        <v>766</v>
      </c>
      <c r="E84" s="4" t="s">
        <v>539</v>
      </c>
      <c r="F84" s="4" t="s">
        <v>761</v>
      </c>
      <c r="G84" s="4" t="s">
        <v>731</v>
      </c>
      <c r="H84" s="4" t="s">
        <v>553</v>
      </c>
      <c r="I84" s="4" t="s">
        <v>533</v>
      </c>
      <c r="J84" s="4" t="s">
        <v>767</v>
      </c>
    </row>
    <row r="85" ht="14.25" spans="1:10">
      <c r="A85" s="3" t="s">
        <v>768</v>
      </c>
      <c r="B85" s="2" t="s">
        <v>192</v>
      </c>
      <c r="C85" s="4" t="s">
        <v>680</v>
      </c>
      <c r="D85" s="4" t="s">
        <v>681</v>
      </c>
      <c r="E85" s="4" t="s">
        <v>539</v>
      </c>
      <c r="F85" s="4" t="s">
        <v>757</v>
      </c>
      <c r="G85" s="4" t="s">
        <v>769</v>
      </c>
      <c r="H85" s="4" t="s">
        <v>553</v>
      </c>
      <c r="I85" s="4" t="s">
        <v>533</v>
      </c>
      <c r="J85" s="4" t="s">
        <v>770</v>
      </c>
    </row>
    <row r="86" ht="14.25" spans="1:10">
      <c r="A86" s="3" t="s">
        <v>771</v>
      </c>
      <c r="B86" s="2" t="s">
        <v>192</v>
      </c>
      <c r="C86" s="4" t="s">
        <v>680</v>
      </c>
      <c r="D86" s="4" t="s">
        <v>681</v>
      </c>
      <c r="E86" s="4" t="s">
        <v>539</v>
      </c>
      <c r="F86" s="4" t="s">
        <v>761</v>
      </c>
      <c r="G86" s="4" t="s">
        <v>772</v>
      </c>
      <c r="H86" s="4" t="s">
        <v>553</v>
      </c>
      <c r="I86" s="4" t="s">
        <v>533</v>
      </c>
      <c r="J86" s="4" t="s">
        <v>773</v>
      </c>
    </row>
    <row r="87" ht="14.25" spans="1:10">
      <c r="A87" s="3" t="s">
        <v>774</v>
      </c>
      <c r="B87" s="2" t="s">
        <v>192</v>
      </c>
      <c r="C87" s="4" t="s">
        <v>680</v>
      </c>
      <c r="D87" s="4" t="s">
        <v>678</v>
      </c>
      <c r="E87" s="4" t="s">
        <v>539</v>
      </c>
      <c r="F87" s="4" t="s">
        <v>761</v>
      </c>
      <c r="G87" s="4" t="s">
        <v>775</v>
      </c>
      <c r="H87" s="4" t="s">
        <v>638</v>
      </c>
      <c r="I87" s="4" t="s">
        <v>11</v>
      </c>
      <c r="J87" s="4" t="s">
        <v>716</v>
      </c>
    </row>
    <row r="88" ht="27.9" customHeight="1" spans="1:10">
      <c r="A88" s="3" t="s">
        <v>776</v>
      </c>
      <c r="B88" s="2" t="s">
        <v>192</v>
      </c>
      <c r="C88" s="4" t="s">
        <v>666</v>
      </c>
      <c r="D88" s="4" t="s">
        <v>681</v>
      </c>
      <c r="E88" s="4" t="s">
        <v>539</v>
      </c>
      <c r="F88" s="4" t="s">
        <v>761</v>
      </c>
      <c r="G88" s="4" t="s">
        <v>777</v>
      </c>
      <c r="H88" s="4" t="s">
        <v>627</v>
      </c>
      <c r="I88" s="4" t="s">
        <v>11</v>
      </c>
      <c r="J88" s="4" t="s">
        <v>716</v>
      </c>
    </row>
    <row r="89" ht="14.25" spans="1:10">
      <c r="A89" s="3" t="s">
        <v>778</v>
      </c>
      <c r="B89" s="2" t="s">
        <v>192</v>
      </c>
      <c r="C89" s="4" t="s">
        <v>680</v>
      </c>
      <c r="D89" s="4" t="s">
        <v>681</v>
      </c>
      <c r="E89" s="4" t="s">
        <v>539</v>
      </c>
      <c r="F89" s="4" t="s">
        <v>761</v>
      </c>
      <c r="G89" s="4" t="s">
        <v>731</v>
      </c>
      <c r="H89" s="4" t="s">
        <v>627</v>
      </c>
      <c r="I89" s="4" t="s">
        <v>533</v>
      </c>
      <c r="J89" s="4" t="s">
        <v>716</v>
      </c>
    </row>
    <row r="90" ht="14.25" spans="1:10">
      <c r="A90" s="3" t="s">
        <v>779</v>
      </c>
      <c r="B90" s="2" t="s">
        <v>82</v>
      </c>
      <c r="C90" s="2" t="s">
        <v>780</v>
      </c>
      <c r="D90" s="2" t="s">
        <v>586</v>
      </c>
      <c r="E90" s="2" t="s">
        <v>539</v>
      </c>
      <c r="F90" s="2" t="s">
        <v>552</v>
      </c>
      <c r="G90" s="2" t="s">
        <v>579</v>
      </c>
      <c r="H90" s="2" t="s">
        <v>540</v>
      </c>
      <c r="I90" s="2" t="s">
        <v>524</v>
      </c>
      <c r="J90" s="2" t="s">
        <v>716</v>
      </c>
    </row>
    <row r="91" ht="14.25" spans="1:10">
      <c r="A91" s="3" t="s">
        <v>781</v>
      </c>
      <c r="B91" s="4" t="s">
        <v>78</v>
      </c>
      <c r="C91" s="4" t="s">
        <v>782</v>
      </c>
      <c r="D91" s="4" t="s">
        <v>611</v>
      </c>
      <c r="E91" s="4" t="s">
        <v>539</v>
      </c>
      <c r="F91" s="4" t="s">
        <v>552</v>
      </c>
      <c r="G91" s="4" t="s">
        <v>522</v>
      </c>
      <c r="H91" s="4" t="s">
        <v>580</v>
      </c>
      <c r="I91" s="4" t="s">
        <v>524</v>
      </c>
      <c r="J91" s="4" t="s">
        <v>783</v>
      </c>
    </row>
    <row r="92" ht="14.25" spans="1:10">
      <c r="A92" s="3" t="s">
        <v>784</v>
      </c>
      <c r="B92" s="4" t="s">
        <v>201</v>
      </c>
      <c r="C92" s="4" t="s">
        <v>785</v>
      </c>
      <c r="D92" s="4" t="s">
        <v>676</v>
      </c>
      <c r="E92" s="4" t="s">
        <v>539</v>
      </c>
      <c r="F92" s="4" t="s">
        <v>672</v>
      </c>
      <c r="G92" s="4" t="s">
        <v>522</v>
      </c>
      <c r="H92" s="4" t="s">
        <v>627</v>
      </c>
      <c r="I92" s="4" t="s">
        <v>11</v>
      </c>
      <c r="J92" s="4" t="s">
        <v>716</v>
      </c>
    </row>
    <row r="93" ht="14.25" spans="1:10">
      <c r="A93" s="3" t="s">
        <v>786</v>
      </c>
      <c r="B93" s="4" t="s">
        <v>82</v>
      </c>
      <c r="C93" s="4" t="s">
        <v>787</v>
      </c>
      <c r="D93" s="4" t="s">
        <v>575</v>
      </c>
      <c r="E93" s="4" t="s">
        <v>539</v>
      </c>
      <c r="F93" s="4" t="s">
        <v>552</v>
      </c>
      <c r="G93" s="4" t="s">
        <v>579</v>
      </c>
      <c r="H93" s="4" t="s">
        <v>627</v>
      </c>
      <c r="I93" s="4" t="s">
        <v>524</v>
      </c>
      <c r="J93" s="4" t="s">
        <v>788</v>
      </c>
    </row>
    <row r="94" ht="14.25" spans="1:10">
      <c r="A94" s="3" t="s">
        <v>789</v>
      </c>
      <c r="B94" s="4" t="s">
        <v>790</v>
      </c>
      <c r="C94" s="4" t="s">
        <v>791</v>
      </c>
      <c r="D94" s="4" t="s">
        <v>716</v>
      </c>
      <c r="E94" s="4" t="s">
        <v>539</v>
      </c>
      <c r="F94" s="4" t="s">
        <v>716</v>
      </c>
      <c r="G94" s="4" t="s">
        <v>579</v>
      </c>
      <c r="H94" s="4" t="s">
        <v>580</v>
      </c>
      <c r="I94" s="4" t="s">
        <v>524</v>
      </c>
      <c r="J94" s="4" t="s">
        <v>792</v>
      </c>
    </row>
    <row r="95" ht="14.25" spans="1:10">
      <c r="A95" s="3" t="s">
        <v>793</v>
      </c>
      <c r="B95" s="4" t="s">
        <v>175</v>
      </c>
      <c r="C95" s="4" t="s">
        <v>794</v>
      </c>
      <c r="D95" s="4" t="s">
        <v>795</v>
      </c>
      <c r="E95" s="4" t="s">
        <v>539</v>
      </c>
      <c r="F95" s="4" t="s">
        <v>796</v>
      </c>
      <c r="G95" s="4" t="s">
        <v>579</v>
      </c>
      <c r="H95" s="4" t="s">
        <v>540</v>
      </c>
      <c r="I95" s="4" t="s">
        <v>524</v>
      </c>
      <c r="J95" s="4" t="s">
        <v>716</v>
      </c>
    </row>
    <row r="96" ht="14.25" spans="1:10">
      <c r="A96" s="3" t="s">
        <v>797</v>
      </c>
      <c r="B96" s="4" t="s">
        <v>175</v>
      </c>
      <c r="C96" s="4" t="s">
        <v>798</v>
      </c>
      <c r="D96" s="4" t="s">
        <v>795</v>
      </c>
      <c r="E96" s="4" t="s">
        <v>539</v>
      </c>
      <c r="F96" s="4" t="s">
        <v>796</v>
      </c>
      <c r="G96" s="4" t="s">
        <v>579</v>
      </c>
      <c r="H96" s="4" t="s">
        <v>627</v>
      </c>
      <c r="I96" s="4" t="s">
        <v>11</v>
      </c>
      <c r="J96" s="4" t="s">
        <v>716</v>
      </c>
    </row>
    <row r="97" ht="14.25" spans="1:10">
      <c r="A97" s="3" t="s">
        <v>799</v>
      </c>
      <c r="B97" s="4" t="s">
        <v>82</v>
      </c>
      <c r="C97" s="4" t="s">
        <v>787</v>
      </c>
      <c r="D97" s="4" t="s">
        <v>575</v>
      </c>
      <c r="E97" s="4" t="s">
        <v>539</v>
      </c>
      <c r="F97" s="4" t="s">
        <v>552</v>
      </c>
      <c r="G97" s="4" t="s">
        <v>579</v>
      </c>
      <c r="H97" s="4" t="s">
        <v>627</v>
      </c>
      <c r="I97" s="4" t="s">
        <v>524</v>
      </c>
      <c r="J97" s="4" t="s">
        <v>716</v>
      </c>
    </row>
    <row r="98" ht="14.25" spans="1:10">
      <c r="A98" s="3" t="s">
        <v>800</v>
      </c>
      <c r="B98" s="4" t="s">
        <v>188</v>
      </c>
      <c r="C98" s="4" t="s">
        <v>801</v>
      </c>
      <c r="D98" s="4" t="s">
        <v>802</v>
      </c>
      <c r="E98" s="4" t="s">
        <v>539</v>
      </c>
      <c r="F98" s="4" t="s">
        <v>578</v>
      </c>
      <c r="G98" s="4" t="s">
        <v>803</v>
      </c>
      <c r="H98" s="4" t="s">
        <v>580</v>
      </c>
      <c r="I98" s="4" t="s">
        <v>11</v>
      </c>
      <c r="J98" s="4" t="s">
        <v>716</v>
      </c>
    </row>
    <row r="99" ht="14.25" spans="1:10">
      <c r="A99" s="3" t="s">
        <v>804</v>
      </c>
      <c r="B99" s="4" t="s">
        <v>188</v>
      </c>
      <c r="C99" s="4" t="s">
        <v>805</v>
      </c>
      <c r="D99" s="4" t="s">
        <v>802</v>
      </c>
      <c r="E99" s="4" t="s">
        <v>539</v>
      </c>
      <c r="F99" s="4" t="s">
        <v>612</v>
      </c>
      <c r="G99" s="4" t="s">
        <v>803</v>
      </c>
      <c r="H99" s="4" t="s">
        <v>627</v>
      </c>
      <c r="I99" s="4" t="s">
        <v>524</v>
      </c>
      <c r="J99" s="4" t="s">
        <v>806</v>
      </c>
    </row>
    <row r="100" ht="14.25" spans="1:10">
      <c r="A100" s="3" t="s">
        <v>807</v>
      </c>
      <c r="B100" s="4" t="s">
        <v>188</v>
      </c>
      <c r="C100" s="4" t="s">
        <v>808</v>
      </c>
      <c r="D100" s="4" t="s">
        <v>809</v>
      </c>
      <c r="E100" s="4" t="s">
        <v>539</v>
      </c>
      <c r="F100" s="4" t="s">
        <v>522</v>
      </c>
      <c r="G100" s="4" t="s">
        <v>803</v>
      </c>
      <c r="H100" s="4" t="s">
        <v>580</v>
      </c>
      <c r="I100" s="4" t="s">
        <v>11</v>
      </c>
      <c r="J100" s="4" t="s">
        <v>716</v>
      </c>
    </row>
    <row r="101" ht="14.25" spans="1:10">
      <c r="A101" s="3" t="s">
        <v>810</v>
      </c>
      <c r="B101" s="4" t="s">
        <v>188</v>
      </c>
      <c r="C101" s="4" t="s">
        <v>811</v>
      </c>
      <c r="D101" s="4" t="s">
        <v>812</v>
      </c>
      <c r="E101" s="4" t="s">
        <v>539</v>
      </c>
      <c r="F101" s="4" t="s">
        <v>578</v>
      </c>
      <c r="G101" s="4" t="s">
        <v>813</v>
      </c>
      <c r="H101" s="4" t="s">
        <v>638</v>
      </c>
      <c r="I101" s="4" t="s">
        <v>11</v>
      </c>
      <c r="J101" s="4" t="s">
        <v>716</v>
      </c>
    </row>
    <row r="102" ht="14.25" spans="1:10">
      <c r="A102" s="3" t="s">
        <v>814</v>
      </c>
      <c r="B102" s="4" t="s">
        <v>175</v>
      </c>
      <c r="C102" s="4" t="s">
        <v>815</v>
      </c>
      <c r="D102" s="4" t="s">
        <v>795</v>
      </c>
      <c r="E102" s="4" t="s">
        <v>539</v>
      </c>
      <c r="F102" s="4" t="s">
        <v>795</v>
      </c>
      <c r="G102" s="4" t="s">
        <v>579</v>
      </c>
      <c r="H102" s="4" t="s">
        <v>627</v>
      </c>
      <c r="I102" s="4" t="s">
        <v>524</v>
      </c>
      <c r="J102" s="4" t="s">
        <v>716</v>
      </c>
    </row>
    <row r="103" ht="14.25" spans="1:10">
      <c r="A103" s="3" t="s">
        <v>816</v>
      </c>
      <c r="B103" s="4" t="s">
        <v>175</v>
      </c>
      <c r="C103" s="4" t="s">
        <v>817</v>
      </c>
      <c r="D103" s="4" t="s">
        <v>795</v>
      </c>
      <c r="E103" s="4" t="s">
        <v>539</v>
      </c>
      <c r="F103" s="4" t="s">
        <v>795</v>
      </c>
      <c r="G103" s="4" t="s">
        <v>579</v>
      </c>
      <c r="H103" s="4" t="s">
        <v>627</v>
      </c>
      <c r="I103" s="4" t="s">
        <v>11</v>
      </c>
      <c r="J103" s="4" t="s">
        <v>716</v>
      </c>
    </row>
    <row r="104" ht="14.25" spans="1:10">
      <c r="A104" s="3" t="s">
        <v>187</v>
      </c>
      <c r="B104" s="4" t="s">
        <v>187</v>
      </c>
      <c r="C104" s="4" t="s">
        <v>780</v>
      </c>
      <c r="D104" s="4" t="s">
        <v>818</v>
      </c>
      <c r="E104" s="4" t="s">
        <v>539</v>
      </c>
      <c r="F104" s="4" t="s">
        <v>522</v>
      </c>
      <c r="G104" s="4" t="s">
        <v>819</v>
      </c>
      <c r="H104" s="4" t="s">
        <v>820</v>
      </c>
      <c r="I104" s="4" t="s">
        <v>524</v>
      </c>
      <c r="J104" s="4" t="s">
        <v>716</v>
      </c>
    </row>
    <row r="105" ht="14.25" spans="1:10">
      <c r="A105" s="3" t="s">
        <v>821</v>
      </c>
      <c r="B105" s="4" t="s">
        <v>201</v>
      </c>
      <c r="C105" s="4" t="s">
        <v>822</v>
      </c>
      <c r="D105" s="4" t="s">
        <v>823</v>
      </c>
      <c r="E105" s="4" t="s">
        <v>539</v>
      </c>
      <c r="F105" s="4" t="s">
        <v>522</v>
      </c>
      <c r="G105" s="4" t="s">
        <v>522</v>
      </c>
      <c r="H105" s="4" t="s">
        <v>638</v>
      </c>
      <c r="I105" s="4" t="s">
        <v>11</v>
      </c>
      <c r="J105" s="4" t="s">
        <v>716</v>
      </c>
    </row>
    <row r="106" spans="1:10">
      <c r="A106" s="6"/>
      <c r="B106" s="6"/>
      <c r="C106" s="6"/>
      <c r="D106" s="6"/>
      <c r="E106" s="6"/>
      <c r="F106" s="6"/>
      <c r="G106" s="6"/>
      <c r="H106" s="6"/>
      <c r="I106" s="6"/>
      <c r="J106" s="6"/>
    </row>
    <row r="107" spans="1:10">
      <c r="A107" s="6"/>
      <c r="B107" s="6"/>
      <c r="C107" s="6"/>
      <c r="D107" s="6"/>
      <c r="E107" s="6"/>
      <c r="F107" s="6"/>
      <c r="G107" s="6"/>
      <c r="H107" s="6"/>
      <c r="I107" s="6"/>
      <c r="J107" s="6"/>
    </row>
    <row r="108" spans="1:10">
      <c r="A108" s="6"/>
      <c r="B108" s="6"/>
      <c r="C108" s="6"/>
      <c r="D108" s="6"/>
      <c r="E108" s="6"/>
      <c r="F108" s="6"/>
      <c r="G108" s="6"/>
      <c r="H108" s="6"/>
      <c r="I108" s="6"/>
      <c r="J108" s="6"/>
    </row>
    <row r="109" spans="1:10">
      <c r="A109" s="6"/>
      <c r="B109" s="6"/>
      <c r="C109" s="6"/>
      <c r="D109" s="6"/>
      <c r="E109" s="6"/>
      <c r="F109" s="6"/>
      <c r="G109" s="6"/>
      <c r="H109" s="6"/>
      <c r="I109" s="6"/>
      <c r="J109" s="6"/>
    </row>
    <row r="110" spans="1:10">
      <c r="A110" s="6"/>
      <c r="B110" s="6"/>
      <c r="C110" s="6"/>
      <c r="D110" s="6"/>
      <c r="E110" s="6"/>
      <c r="F110" s="6"/>
      <c r="G110" s="6"/>
      <c r="H110" s="6"/>
      <c r="I110" s="6"/>
      <c r="J110" s="6"/>
    </row>
    <row r="111" spans="1:10">
      <c r="A111" s="6"/>
      <c r="B111" s="6"/>
      <c r="C111" s="6"/>
      <c r="D111" s="6"/>
      <c r="E111" s="6"/>
      <c r="F111" s="6"/>
      <c r="G111" s="6"/>
      <c r="H111" s="6"/>
      <c r="I111" s="6"/>
      <c r="J111" s="6"/>
    </row>
    <row r="112" spans="1:10">
      <c r="A112" s="6"/>
      <c r="B112" s="6"/>
      <c r="C112" s="6"/>
      <c r="D112" s="6"/>
      <c r="E112" s="6"/>
      <c r="F112" s="6"/>
      <c r="G112" s="6"/>
      <c r="H112" s="6"/>
      <c r="I112" s="6"/>
      <c r="J112" s="6"/>
    </row>
    <row r="113" spans="1:10">
      <c r="A113" s="6"/>
      <c r="B113" s="6"/>
      <c r="C113" s="6"/>
      <c r="D113" s="6"/>
      <c r="E113" s="6"/>
      <c r="F113" s="6"/>
      <c r="G113" s="6"/>
      <c r="H113" s="6"/>
      <c r="I113" s="6"/>
      <c r="J113" s="6"/>
    </row>
    <row r="114" spans="1:10">
      <c r="A114" s="6"/>
      <c r="B114" s="6"/>
      <c r="C114" s="6"/>
      <c r="D114" s="6"/>
      <c r="E114" s="6"/>
      <c r="F114" s="6"/>
      <c r="G114" s="6"/>
      <c r="H114" s="6"/>
      <c r="I114" s="6"/>
      <c r="J114" s="6"/>
    </row>
    <row r="115" spans="1:10">
      <c r="A115" s="6"/>
      <c r="B115" s="6"/>
      <c r="C115" s="6"/>
      <c r="D115" s="6"/>
      <c r="E115" s="6"/>
      <c r="F115" s="6"/>
      <c r="G115" s="6"/>
      <c r="H115" s="6"/>
      <c r="I115" s="6"/>
      <c r="J115" s="6"/>
    </row>
    <row r="116" spans="1:10">
      <c r="A116" s="6"/>
      <c r="B116" s="6"/>
      <c r="C116" s="6"/>
      <c r="D116" s="6"/>
      <c r="E116" s="6"/>
      <c r="F116" s="6"/>
      <c r="G116" s="6"/>
      <c r="H116" s="6"/>
      <c r="I116" s="6"/>
      <c r="J116" s="6"/>
    </row>
    <row r="117" spans="1:10">
      <c r="A117" s="6"/>
      <c r="B117" s="6"/>
      <c r="C117" s="6"/>
      <c r="D117" s="6"/>
      <c r="E117" s="6"/>
      <c r="F117" s="6"/>
      <c r="G117" s="6"/>
      <c r="H117" s="6"/>
      <c r="I117" s="6"/>
      <c r="J117" s="6"/>
    </row>
    <row r="118" spans="1:10">
      <c r="A118" s="6"/>
      <c r="B118" s="6"/>
      <c r="C118" s="6"/>
      <c r="D118" s="6"/>
      <c r="E118" s="6"/>
      <c r="F118" s="6"/>
      <c r="G118" s="6"/>
      <c r="H118" s="6"/>
      <c r="I118" s="6"/>
      <c r="J118" s="6"/>
    </row>
    <row r="119" spans="1:10">
      <c r="A119" s="6"/>
      <c r="B119" s="6"/>
      <c r="C119" s="6"/>
      <c r="D119" s="6"/>
      <c r="E119" s="6"/>
      <c r="F119" s="6"/>
      <c r="G119" s="6"/>
      <c r="H119" s="6"/>
      <c r="I119" s="6"/>
      <c r="J119" s="6"/>
    </row>
    <row r="120" spans="1:10">
      <c r="A120" s="6"/>
      <c r="B120" s="6"/>
      <c r="C120" s="6"/>
      <c r="D120" s="6"/>
      <c r="E120" s="6"/>
      <c r="F120" s="6"/>
      <c r="G120" s="6"/>
      <c r="H120" s="6"/>
      <c r="I120" s="6"/>
      <c r="J120" s="6"/>
    </row>
    <row r="121" spans="1:10">
      <c r="A121" s="6"/>
      <c r="B121" s="6"/>
      <c r="C121" s="6"/>
      <c r="D121" s="6"/>
      <c r="E121" s="6"/>
      <c r="F121" s="6"/>
      <c r="G121" s="6"/>
      <c r="H121" s="6"/>
      <c r="I121" s="6"/>
      <c r="J121" s="6"/>
    </row>
    <row r="122" spans="1:10">
      <c r="A122" s="6"/>
      <c r="B122" s="6"/>
      <c r="C122" s="6"/>
      <c r="D122" s="6"/>
      <c r="E122" s="6"/>
      <c r="F122" s="6"/>
      <c r="G122" s="6"/>
      <c r="H122" s="6"/>
      <c r="I122" s="6"/>
      <c r="J122" s="6"/>
    </row>
    <row r="123" spans="1:10">
      <c r="A123" s="6"/>
      <c r="B123" s="6"/>
      <c r="C123" s="6"/>
      <c r="D123" s="6"/>
      <c r="E123" s="6"/>
      <c r="F123" s="6"/>
      <c r="G123" s="6"/>
      <c r="H123" s="6"/>
      <c r="I123" s="6"/>
      <c r="J123" s="6"/>
    </row>
    <row r="124" spans="1:10">
      <c r="A124" s="6"/>
      <c r="B124" s="6"/>
      <c r="C124" s="6"/>
      <c r="D124" s="6"/>
      <c r="E124" s="6"/>
      <c r="F124" s="6"/>
      <c r="G124" s="6"/>
      <c r="H124" s="6"/>
      <c r="I124" s="6"/>
      <c r="J124" s="6"/>
    </row>
    <row r="125" spans="1:10">
      <c r="A125" s="6"/>
      <c r="B125" s="6"/>
      <c r="C125" s="6"/>
      <c r="D125" s="6"/>
      <c r="E125" s="6"/>
      <c r="F125" s="6"/>
      <c r="G125" s="6"/>
      <c r="H125" s="6"/>
      <c r="I125" s="6"/>
      <c r="J125" s="6"/>
    </row>
    <row r="126" spans="1:10">
      <c r="A126" s="6"/>
      <c r="B126" s="6"/>
      <c r="C126" s="6"/>
      <c r="D126" s="6"/>
      <c r="E126" s="6"/>
      <c r="F126" s="6"/>
      <c r="G126" s="6"/>
      <c r="H126" s="6"/>
      <c r="I126" s="6"/>
      <c r="J126" s="6"/>
    </row>
    <row r="127" spans="1:10">
      <c r="A127" s="6"/>
      <c r="B127" s="6"/>
      <c r="C127" s="6"/>
      <c r="D127" s="6"/>
      <c r="E127" s="6"/>
      <c r="F127" s="6"/>
      <c r="G127" s="6"/>
      <c r="H127" s="6"/>
      <c r="I127" s="6"/>
      <c r="J127" s="6"/>
    </row>
    <row r="128" spans="1:10">
      <c r="A128" s="6"/>
      <c r="B128" s="6"/>
      <c r="C128" s="6"/>
      <c r="D128" s="6"/>
      <c r="E128" s="6"/>
      <c r="F128" s="6"/>
      <c r="G128" s="6"/>
      <c r="H128" s="6"/>
      <c r="I128" s="6"/>
      <c r="J128" s="6"/>
    </row>
    <row r="129" spans="1:10">
      <c r="A129" s="6"/>
      <c r="B129" s="6"/>
      <c r="C129" s="6"/>
      <c r="D129" s="6"/>
      <c r="E129" s="6"/>
      <c r="F129" s="6"/>
      <c r="G129" s="6"/>
      <c r="H129" s="6"/>
      <c r="I129" s="6"/>
      <c r="J129" s="6"/>
    </row>
    <row r="130" spans="1:10">
      <c r="A130" s="6"/>
      <c r="B130" s="6"/>
      <c r="C130" s="6"/>
      <c r="D130" s="6"/>
      <c r="E130" s="6"/>
      <c r="F130" s="6"/>
      <c r="G130" s="6"/>
      <c r="H130" s="6"/>
      <c r="I130" s="6"/>
      <c r="J130" s="6"/>
    </row>
    <row r="131" spans="1:10">
      <c r="A131" s="6"/>
      <c r="B131" s="6"/>
      <c r="C131" s="6"/>
      <c r="D131" s="6"/>
      <c r="E131" s="6"/>
      <c r="F131" s="6"/>
      <c r="G131" s="6"/>
      <c r="H131" s="6"/>
      <c r="I131" s="6"/>
      <c r="J131" s="6"/>
    </row>
    <row r="132" spans="1:10">
      <c r="A132" s="6"/>
      <c r="B132" s="6"/>
      <c r="C132" s="6"/>
      <c r="D132" s="6"/>
      <c r="E132" s="6"/>
      <c r="F132" s="6"/>
      <c r="G132" s="6"/>
      <c r="H132" s="6"/>
      <c r="I132" s="6"/>
      <c r="J132" s="6"/>
    </row>
    <row r="133" spans="1:10">
      <c r="A133" s="6"/>
      <c r="B133" s="6"/>
      <c r="C133" s="6"/>
      <c r="D133" s="6"/>
      <c r="E133" s="6"/>
      <c r="F133" s="6"/>
      <c r="G133" s="6"/>
      <c r="H133" s="6"/>
      <c r="I133" s="6"/>
      <c r="J133" s="6"/>
    </row>
    <row r="134" spans="1:10">
      <c r="A134" s="6"/>
      <c r="B134" s="6"/>
      <c r="C134" s="6"/>
      <c r="D134" s="6"/>
      <c r="E134" s="6"/>
      <c r="F134" s="6"/>
      <c r="G134" s="6"/>
      <c r="H134" s="6"/>
      <c r="I134" s="6"/>
      <c r="J134" s="6"/>
    </row>
    <row r="135" spans="1:10">
      <c r="A135" s="6"/>
      <c r="B135" s="6"/>
      <c r="C135" s="6"/>
      <c r="D135" s="6"/>
      <c r="E135" s="6"/>
      <c r="F135" s="6"/>
      <c r="G135" s="6"/>
      <c r="H135" s="6"/>
      <c r="I135" s="6"/>
      <c r="J135" s="6"/>
    </row>
    <row r="136" spans="1:10">
      <c r="A136" s="6"/>
      <c r="B136" s="6"/>
      <c r="C136" s="6"/>
      <c r="D136" s="6"/>
      <c r="E136" s="6"/>
      <c r="F136" s="6"/>
      <c r="G136" s="6"/>
      <c r="H136" s="6"/>
      <c r="I136" s="6"/>
      <c r="J136" s="6"/>
    </row>
    <row r="137" spans="1:10">
      <c r="A137" s="6"/>
      <c r="B137" s="6"/>
      <c r="C137" s="6"/>
      <c r="D137" s="6"/>
      <c r="E137" s="6"/>
      <c r="F137" s="6"/>
      <c r="G137" s="6"/>
      <c r="H137" s="6"/>
      <c r="I137" s="6"/>
      <c r="J137" s="6"/>
    </row>
    <row r="138" spans="1:10">
      <c r="A138" s="6"/>
      <c r="B138" s="6"/>
      <c r="C138" s="6"/>
      <c r="D138" s="6"/>
      <c r="E138" s="6"/>
      <c r="F138" s="6"/>
      <c r="G138" s="6"/>
      <c r="H138" s="6"/>
      <c r="I138" s="6"/>
      <c r="J138" s="6"/>
    </row>
    <row r="139" spans="1:10">
      <c r="A139" s="6"/>
      <c r="B139" s="6"/>
      <c r="C139" s="6"/>
      <c r="D139" s="6"/>
      <c r="E139" s="6"/>
      <c r="F139" s="6"/>
      <c r="G139" s="6"/>
      <c r="H139" s="6"/>
      <c r="I139" s="6"/>
      <c r="J139" s="6"/>
    </row>
    <row r="140" spans="1:10">
      <c r="A140" s="6"/>
      <c r="B140" s="6"/>
      <c r="C140" s="6"/>
      <c r="D140" s="6"/>
      <c r="E140" s="6"/>
      <c r="F140" s="6"/>
      <c r="G140" s="6"/>
      <c r="H140" s="6"/>
      <c r="I140" s="6"/>
      <c r="J140" s="6"/>
    </row>
    <row r="141" spans="1:10">
      <c r="A141" s="6"/>
      <c r="B141" s="6"/>
      <c r="C141" s="6"/>
      <c r="D141" s="6"/>
      <c r="E141" s="6"/>
      <c r="F141" s="6"/>
      <c r="G141" s="6"/>
      <c r="H141" s="6"/>
      <c r="I141" s="6"/>
      <c r="J141" s="6"/>
    </row>
    <row r="142" spans="1:10">
      <c r="A142" s="6"/>
      <c r="B142" s="6"/>
      <c r="C142" s="6"/>
      <c r="D142" s="6"/>
      <c r="E142" s="6"/>
      <c r="F142" s="6"/>
      <c r="G142" s="6"/>
      <c r="H142" s="6"/>
      <c r="I142" s="6"/>
      <c r="J142" s="6"/>
    </row>
    <row r="143" spans="1:10">
      <c r="A143" s="6"/>
      <c r="B143" s="6"/>
      <c r="C143" s="6"/>
      <c r="D143" s="6"/>
      <c r="E143" s="6"/>
      <c r="F143" s="6"/>
      <c r="G143" s="6"/>
      <c r="H143" s="6"/>
      <c r="I143" s="6"/>
      <c r="J143" s="6"/>
    </row>
    <row r="144" spans="1:10">
      <c r="A144" s="6"/>
      <c r="B144" s="6"/>
      <c r="C144" s="6"/>
      <c r="D144" s="6"/>
      <c r="E144" s="6"/>
      <c r="F144" s="6"/>
      <c r="G144" s="6"/>
      <c r="H144" s="6"/>
      <c r="I144" s="6"/>
      <c r="J144" s="6"/>
    </row>
    <row r="145" spans="1:10">
      <c r="A145" s="6"/>
      <c r="B145" s="6"/>
      <c r="C145" s="6"/>
      <c r="D145" s="6"/>
      <c r="E145" s="6"/>
      <c r="F145" s="6"/>
      <c r="G145" s="6"/>
      <c r="H145" s="6"/>
      <c r="I145" s="6"/>
      <c r="J145" s="6"/>
    </row>
    <row r="146" spans="1:10">
      <c r="A146" s="6"/>
      <c r="B146" s="6"/>
      <c r="C146" s="6"/>
      <c r="D146" s="6"/>
      <c r="E146" s="6"/>
      <c r="F146" s="6"/>
      <c r="G146" s="6"/>
      <c r="H146" s="6"/>
      <c r="I146" s="6"/>
      <c r="J146" s="6"/>
    </row>
    <row r="147" spans="1:10">
      <c r="A147" s="6"/>
      <c r="B147" s="6"/>
      <c r="C147" s="6"/>
      <c r="D147" s="6"/>
      <c r="E147" s="6"/>
      <c r="F147" s="6"/>
      <c r="G147" s="6"/>
      <c r="H147" s="6"/>
      <c r="I147" s="6"/>
      <c r="J147" s="6"/>
    </row>
    <row r="148" spans="1:10">
      <c r="A148" s="6"/>
      <c r="B148" s="6"/>
      <c r="C148" s="6"/>
      <c r="D148" s="6"/>
      <c r="E148" s="6"/>
      <c r="F148" s="6"/>
      <c r="G148" s="6"/>
      <c r="H148" s="6"/>
      <c r="I148" s="6"/>
      <c r="J148" s="6"/>
    </row>
    <row r="149" spans="1:10">
      <c r="A149" s="6"/>
      <c r="B149" s="6"/>
      <c r="C149" s="6"/>
      <c r="D149" s="6"/>
      <c r="E149" s="6"/>
      <c r="F149" s="6"/>
      <c r="G149" s="6"/>
      <c r="H149" s="6"/>
      <c r="I149" s="6"/>
      <c r="J149" s="6"/>
    </row>
    <row r="150" spans="1:10">
      <c r="A150" s="6"/>
      <c r="B150" s="6"/>
      <c r="C150" s="6"/>
      <c r="D150" s="6"/>
      <c r="E150" s="6"/>
      <c r="F150" s="6"/>
      <c r="G150" s="6"/>
      <c r="H150" s="6"/>
      <c r="I150" s="6"/>
      <c r="J150" s="6"/>
    </row>
    <row r="151" spans="1:10">
      <c r="A151" s="6"/>
      <c r="B151" s="6"/>
      <c r="C151" s="6"/>
      <c r="D151" s="6"/>
      <c r="E151" s="6"/>
      <c r="F151" s="6"/>
      <c r="G151" s="6"/>
      <c r="H151" s="6"/>
      <c r="I151" s="6"/>
      <c r="J151" s="6"/>
    </row>
    <row r="152" spans="1:10">
      <c r="A152" s="6"/>
      <c r="B152" s="6"/>
      <c r="C152" s="6"/>
      <c r="D152" s="6"/>
      <c r="E152" s="6"/>
      <c r="F152" s="6"/>
      <c r="G152" s="6"/>
      <c r="H152" s="6"/>
      <c r="I152" s="6"/>
      <c r="J152" s="6"/>
    </row>
    <row r="153" spans="1:10">
      <c r="A153" s="6"/>
      <c r="B153" s="6"/>
      <c r="C153" s="6"/>
      <c r="D153" s="6"/>
      <c r="E153" s="6"/>
      <c r="F153" s="6"/>
      <c r="G153" s="6"/>
      <c r="H153" s="6"/>
      <c r="I153" s="6"/>
      <c r="J153" s="6"/>
    </row>
    <row r="154" spans="1:10">
      <c r="A154" s="6"/>
      <c r="B154" s="6"/>
      <c r="C154" s="6"/>
      <c r="D154" s="6"/>
      <c r="E154" s="6"/>
      <c r="F154" s="6"/>
      <c r="G154" s="6"/>
      <c r="H154" s="6"/>
      <c r="I154" s="6"/>
      <c r="J154" s="6"/>
    </row>
    <row r="155" spans="1:10">
      <c r="A155" s="6"/>
      <c r="B155" s="6"/>
      <c r="C155" s="6"/>
      <c r="D155" s="6"/>
      <c r="E155" s="6"/>
      <c r="F155" s="6"/>
      <c r="G155" s="6"/>
      <c r="H155" s="6"/>
      <c r="I155" s="6"/>
      <c r="J155" s="6"/>
    </row>
    <row r="156" spans="1:10">
      <c r="A156" s="6"/>
      <c r="B156" s="6"/>
      <c r="C156" s="6"/>
      <c r="D156" s="6"/>
      <c r="E156" s="6"/>
      <c r="F156" s="6"/>
      <c r="G156" s="6"/>
      <c r="H156" s="6"/>
      <c r="I156" s="6"/>
      <c r="J156" s="6"/>
    </row>
    <row r="157" spans="1:10">
      <c r="A157" s="6"/>
      <c r="B157" s="6"/>
      <c r="C157" s="6"/>
      <c r="D157" s="6"/>
      <c r="E157" s="6"/>
      <c r="F157" s="6"/>
      <c r="G157" s="6"/>
      <c r="H157" s="6"/>
      <c r="I157" s="6"/>
      <c r="J157" s="6"/>
    </row>
    <row r="158" spans="1:10">
      <c r="A158" s="6"/>
      <c r="B158" s="6"/>
      <c r="C158" s="6"/>
      <c r="D158" s="6"/>
      <c r="E158" s="6"/>
      <c r="F158" s="6"/>
      <c r="G158" s="6"/>
      <c r="H158" s="6"/>
      <c r="I158" s="6"/>
      <c r="J158" s="6"/>
    </row>
    <row r="159" spans="1:10">
      <c r="A159" s="6"/>
      <c r="B159" s="6"/>
      <c r="C159" s="6"/>
      <c r="D159" s="6"/>
      <c r="E159" s="6"/>
      <c r="F159" s="6"/>
      <c r="G159" s="6"/>
      <c r="H159" s="6"/>
      <c r="I159" s="6"/>
      <c r="J159" s="6"/>
    </row>
    <row r="160" spans="1:10">
      <c r="A160" s="6"/>
      <c r="B160" s="6"/>
      <c r="C160" s="6"/>
      <c r="D160" s="6"/>
      <c r="E160" s="6"/>
      <c r="F160" s="6"/>
      <c r="G160" s="6"/>
      <c r="H160" s="6"/>
      <c r="I160" s="6"/>
      <c r="J160" s="6"/>
    </row>
    <row r="161" spans="1:10">
      <c r="A161" s="6"/>
      <c r="B161" s="6"/>
      <c r="C161" s="6"/>
      <c r="D161" s="6"/>
      <c r="E161" s="6"/>
      <c r="F161" s="6"/>
      <c r="G161" s="6"/>
      <c r="H161" s="6"/>
      <c r="I161" s="6"/>
      <c r="J161" s="6"/>
    </row>
  </sheetData>
  <pageMargins left="0.75" right="0.75" top="1" bottom="1" header="0.511805555555556" footer="0.511805555555556"/>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5</vt:i4>
      </vt:variant>
    </vt:vector>
  </HeadingPairs>
  <TitlesOfParts>
    <vt:vector size="5" baseType="lpstr">
      <vt:lpstr>人物卡</vt:lpstr>
      <vt:lpstr>属性掷骰</vt:lpstr>
      <vt:lpstr>分支技能</vt:lpstr>
      <vt:lpstr>职业列表</vt:lpstr>
      <vt:lpstr>武器列表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莫亦</cp:lastModifiedBy>
  <dcterms:created xsi:type="dcterms:W3CDTF">2015-07-01T09:28:00Z</dcterms:created>
  <dcterms:modified xsi:type="dcterms:W3CDTF">2017-04-04T14:20:55Z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2052-10.1.0.6374</vt:lpwstr>
  </property>
</Properties>
</file>