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zhouxingyu/Library/Mobile Documents/com~apple~CloudDocs/Xingyu Zhou/[5] Financial/投资数据库/Excel文档/"/>
    </mc:Choice>
  </mc:AlternateContent>
  <xr:revisionPtr revIDLastSave="0" documentId="13_ncr:1_{8CDDB50E-CC67-B649-8319-C3DE1FE88978}" xr6:coauthVersionLast="47" xr6:coauthVersionMax="47" xr10:uidLastSave="{00000000-0000-0000-0000-000000000000}"/>
  <bookViews>
    <workbookView xWindow="8660" yWindow="660" windowWidth="22780" windowHeight="12220" activeTab="2" xr2:uid="{00000000-000D-0000-FFFF-FFFF00000000}"/>
  </bookViews>
  <sheets>
    <sheet name="股票投资资产" sheetId="1" r:id="rId1"/>
    <sheet name="股票基金投资资产" sheetId="2" r:id="rId2"/>
    <sheet name="债券基金投资资产" sheetId="3" r:id="rId3"/>
    <sheet name="外汇投资资产" sheetId="4" r:id="rId4"/>
    <sheet name="大宗商品投资资产" sheetId="5" r:id="rId5"/>
    <sheet name="货币类投资资产" sheetId="6" r:id="rId6"/>
    <sheet name="贵金属投资资产" sheetId="7" r:id="rId7"/>
  </sheets>
  <definedNames>
    <definedName name="股票基金资产工作簿">股票基金投资资产!$A$1:$V$190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I2" i="6" s="1"/>
  <c r="J2" i="6" s="1"/>
  <c r="F2" i="6"/>
  <c r="H4" i="4"/>
  <c r="I4" i="4" s="1"/>
  <c r="J4" i="4" s="1"/>
  <c r="F4" i="4"/>
  <c r="H3" i="4"/>
  <c r="I3" i="4" s="1"/>
  <c r="J3" i="4" s="1"/>
  <c r="F3" i="4"/>
  <c r="H2" i="4"/>
  <c r="I2" i="4" s="1"/>
  <c r="J2" i="4" s="1"/>
  <c r="F2" i="4"/>
  <c r="O35" i="3"/>
  <c r="J35" i="3"/>
  <c r="K35" i="3" s="1"/>
  <c r="L35" i="3" s="1"/>
  <c r="H35" i="3"/>
  <c r="O34" i="3"/>
  <c r="K34" i="3"/>
  <c r="L34" i="3" s="1"/>
  <c r="J34" i="3"/>
  <c r="H34" i="3"/>
  <c r="O33" i="3"/>
  <c r="K33" i="3"/>
  <c r="L33" i="3" s="1"/>
  <c r="J33" i="3"/>
  <c r="H33" i="3"/>
  <c r="O32" i="3"/>
  <c r="J32" i="3"/>
  <c r="K32" i="3" s="1"/>
  <c r="L32" i="3" s="1"/>
  <c r="H32" i="3"/>
  <c r="O31" i="3"/>
  <c r="J31" i="3"/>
  <c r="K31" i="3" s="1"/>
  <c r="L31" i="3" s="1"/>
  <c r="H31" i="3"/>
  <c r="O30" i="3"/>
  <c r="J30" i="3"/>
  <c r="H30" i="3"/>
  <c r="O29" i="3"/>
  <c r="J29" i="3"/>
  <c r="H29" i="3"/>
  <c r="K29" i="3" s="1"/>
  <c r="L29" i="3" s="1"/>
  <c r="O28" i="3"/>
  <c r="L28" i="3"/>
  <c r="K28" i="3"/>
  <c r="J28" i="3"/>
  <c r="H28" i="3"/>
  <c r="O27" i="3"/>
  <c r="J27" i="3"/>
  <c r="K27" i="3" s="1"/>
  <c r="L27" i="3" s="1"/>
  <c r="H27" i="3"/>
  <c r="O26" i="3"/>
  <c r="J26" i="3"/>
  <c r="H26" i="3"/>
  <c r="K26" i="3" s="1"/>
  <c r="L26" i="3" s="1"/>
  <c r="O25" i="3"/>
  <c r="K25" i="3"/>
  <c r="L25" i="3" s="1"/>
  <c r="J25" i="3"/>
  <c r="H25" i="3"/>
  <c r="O24" i="3"/>
  <c r="J24" i="3"/>
  <c r="K24" i="3" s="1"/>
  <c r="L24" i="3" s="1"/>
  <c r="H24" i="3"/>
  <c r="O23" i="3"/>
  <c r="J23" i="3"/>
  <c r="K23" i="3" s="1"/>
  <c r="L23" i="3" s="1"/>
  <c r="H23" i="3"/>
  <c r="O22" i="3"/>
  <c r="J22" i="3"/>
  <c r="K22" i="3" s="1"/>
  <c r="L22" i="3" s="1"/>
  <c r="H22" i="3"/>
  <c r="O21" i="3"/>
  <c r="J21" i="3"/>
  <c r="K21" i="3" s="1"/>
  <c r="L21" i="3" s="1"/>
  <c r="H21" i="3"/>
  <c r="O20" i="3"/>
  <c r="L20" i="3"/>
  <c r="K20" i="3"/>
  <c r="J20" i="3"/>
  <c r="H20" i="3"/>
  <c r="O19" i="3"/>
  <c r="J19" i="3"/>
  <c r="K19" i="3" s="1"/>
  <c r="L19" i="3" s="1"/>
  <c r="H19" i="3"/>
  <c r="O18" i="3"/>
  <c r="K18" i="3"/>
  <c r="L18" i="3" s="1"/>
  <c r="J18" i="3"/>
  <c r="H18" i="3"/>
  <c r="O17" i="3"/>
  <c r="K17" i="3"/>
  <c r="L17" i="3" s="1"/>
  <c r="J17" i="3"/>
  <c r="H17" i="3"/>
  <c r="O16" i="3"/>
  <c r="J16" i="3"/>
  <c r="K16" i="3" s="1"/>
  <c r="L16" i="3" s="1"/>
  <c r="H16" i="3"/>
  <c r="O15" i="3"/>
  <c r="J15" i="3"/>
  <c r="K15" i="3" s="1"/>
  <c r="L15" i="3" s="1"/>
  <c r="H15" i="3"/>
  <c r="O14" i="3"/>
  <c r="J14" i="3"/>
  <c r="K14" i="3" s="1"/>
  <c r="L14" i="3" s="1"/>
  <c r="H14" i="3"/>
  <c r="O13" i="3"/>
  <c r="J13" i="3"/>
  <c r="K13" i="3" s="1"/>
  <c r="L13" i="3" s="1"/>
  <c r="H13" i="3"/>
  <c r="O12" i="3"/>
  <c r="L12" i="3"/>
  <c r="K12" i="3"/>
  <c r="J12" i="3"/>
  <c r="H12" i="3"/>
  <c r="O11" i="3"/>
  <c r="J11" i="3"/>
  <c r="K11" i="3" s="1"/>
  <c r="L11" i="3" s="1"/>
  <c r="H11" i="3"/>
  <c r="O10" i="3"/>
  <c r="K10" i="3"/>
  <c r="L10" i="3" s="1"/>
  <c r="J10" i="3"/>
  <c r="H10" i="3"/>
  <c r="O9" i="3"/>
  <c r="K9" i="3"/>
  <c r="L9" i="3" s="1"/>
  <c r="J9" i="3"/>
  <c r="H9" i="3"/>
  <c r="O8" i="3"/>
  <c r="J8" i="3"/>
  <c r="K8" i="3" s="1"/>
  <c r="L8" i="3" s="1"/>
  <c r="H8" i="3"/>
  <c r="O7" i="3"/>
  <c r="J7" i="3"/>
  <c r="K7" i="3" s="1"/>
  <c r="L7" i="3" s="1"/>
  <c r="H7" i="3"/>
  <c r="O6" i="3"/>
  <c r="J6" i="3"/>
  <c r="K6" i="3" s="1"/>
  <c r="L6" i="3" s="1"/>
  <c r="H6" i="3"/>
  <c r="O5" i="3"/>
  <c r="J5" i="3"/>
  <c r="K5" i="3" s="1"/>
  <c r="L5" i="3" s="1"/>
  <c r="H5" i="3"/>
  <c r="O4" i="3"/>
  <c r="L4" i="3"/>
  <c r="K4" i="3"/>
  <c r="J4" i="3"/>
  <c r="H4" i="3"/>
  <c r="O3" i="3"/>
  <c r="J3" i="3"/>
  <c r="K3" i="3" s="1"/>
  <c r="L3" i="3" s="1"/>
  <c r="H3" i="3"/>
  <c r="O2" i="3"/>
  <c r="K2" i="3"/>
  <c r="L2" i="3" s="1"/>
  <c r="J2" i="3"/>
  <c r="H2" i="3"/>
  <c r="O40" i="2"/>
  <c r="K40" i="2"/>
  <c r="L40" i="2" s="1"/>
  <c r="J40" i="2"/>
  <c r="H40" i="2"/>
  <c r="O39" i="2"/>
  <c r="J39" i="2"/>
  <c r="K39" i="2" s="1"/>
  <c r="L39" i="2" s="1"/>
  <c r="H39" i="2"/>
  <c r="O38" i="2"/>
  <c r="J38" i="2"/>
  <c r="K38" i="2" s="1"/>
  <c r="L38" i="2" s="1"/>
  <c r="H38" i="2"/>
  <c r="O37" i="2"/>
  <c r="J37" i="2"/>
  <c r="K37" i="2" s="1"/>
  <c r="L37" i="2" s="1"/>
  <c r="H37" i="2"/>
  <c r="O36" i="2"/>
  <c r="J36" i="2"/>
  <c r="K36" i="2" s="1"/>
  <c r="L36" i="2" s="1"/>
  <c r="H36" i="2"/>
  <c r="O35" i="2"/>
  <c r="L35" i="2"/>
  <c r="K35" i="2"/>
  <c r="J35" i="2"/>
  <c r="H35" i="2"/>
  <c r="O34" i="2"/>
  <c r="J34" i="2"/>
  <c r="H34" i="2"/>
  <c r="O33" i="2"/>
  <c r="K33" i="2"/>
  <c r="L33" i="2" s="1"/>
  <c r="J33" i="2"/>
  <c r="H33" i="2"/>
  <c r="O32" i="2"/>
  <c r="K32" i="2"/>
  <c r="L32" i="2" s="1"/>
  <c r="J32" i="2"/>
  <c r="H32" i="2"/>
  <c r="O31" i="2"/>
  <c r="J31" i="2"/>
  <c r="K31" i="2" s="1"/>
  <c r="L31" i="2" s="1"/>
  <c r="H31" i="2"/>
  <c r="O30" i="2"/>
  <c r="J30" i="2"/>
  <c r="K30" i="2" s="1"/>
  <c r="L30" i="2" s="1"/>
  <c r="H30" i="2"/>
  <c r="O29" i="2"/>
  <c r="J29" i="2"/>
  <c r="K29" i="2" s="1"/>
  <c r="L29" i="2" s="1"/>
  <c r="H29" i="2"/>
  <c r="O28" i="2"/>
  <c r="J28" i="2"/>
  <c r="K28" i="2" s="1"/>
  <c r="L28" i="2" s="1"/>
  <c r="H28" i="2"/>
  <c r="O27" i="2"/>
  <c r="L27" i="2"/>
  <c r="K27" i="2"/>
  <c r="J27" i="2"/>
  <c r="H27" i="2"/>
  <c r="O26" i="2"/>
  <c r="J26" i="2"/>
  <c r="K26" i="2" s="1"/>
  <c r="L26" i="2" s="1"/>
  <c r="H26" i="2"/>
  <c r="O25" i="2"/>
  <c r="K25" i="2"/>
  <c r="L25" i="2" s="1"/>
  <c r="J25" i="2"/>
  <c r="H25" i="2"/>
  <c r="O24" i="2"/>
  <c r="K24" i="2"/>
  <c r="L24" i="2" s="1"/>
  <c r="J24" i="2"/>
  <c r="H24" i="2"/>
  <c r="O23" i="2"/>
  <c r="J23" i="2"/>
  <c r="K23" i="2" s="1"/>
  <c r="L23" i="2" s="1"/>
  <c r="H23" i="2"/>
  <c r="O22" i="2"/>
  <c r="J22" i="2"/>
  <c r="K22" i="2" s="1"/>
  <c r="L22" i="2" s="1"/>
  <c r="H22" i="2"/>
  <c r="O21" i="2"/>
  <c r="J21" i="2"/>
  <c r="K21" i="2" s="1"/>
  <c r="L21" i="2" s="1"/>
  <c r="H21" i="2"/>
  <c r="O20" i="2"/>
  <c r="J20" i="2"/>
  <c r="K20" i="2" s="1"/>
  <c r="L20" i="2" s="1"/>
  <c r="H20" i="2"/>
  <c r="O19" i="2"/>
  <c r="L19" i="2"/>
  <c r="K19" i="2"/>
  <c r="J19" i="2"/>
  <c r="H19" i="2"/>
  <c r="O18" i="2"/>
  <c r="J18" i="2"/>
  <c r="K18" i="2" s="1"/>
  <c r="L18" i="2" s="1"/>
  <c r="H18" i="2"/>
  <c r="O17" i="2"/>
  <c r="K17" i="2"/>
  <c r="L17" i="2" s="1"/>
  <c r="J17" i="2"/>
  <c r="H17" i="2"/>
  <c r="O16" i="2"/>
  <c r="K16" i="2"/>
  <c r="L16" i="2" s="1"/>
  <c r="J16" i="2"/>
  <c r="H16" i="2"/>
  <c r="O15" i="2"/>
  <c r="J15" i="2"/>
  <c r="K15" i="2" s="1"/>
  <c r="L15" i="2" s="1"/>
  <c r="H15" i="2"/>
  <c r="O14" i="2"/>
  <c r="J14" i="2"/>
  <c r="K14" i="2" s="1"/>
  <c r="L14" i="2" s="1"/>
  <c r="H14" i="2"/>
  <c r="O13" i="2"/>
  <c r="J13" i="2"/>
  <c r="K13" i="2" s="1"/>
  <c r="L13" i="2" s="1"/>
  <c r="H13" i="2"/>
  <c r="O12" i="2"/>
  <c r="J12" i="2"/>
  <c r="K12" i="2" s="1"/>
  <c r="L12" i="2" s="1"/>
  <c r="H12" i="2"/>
  <c r="O11" i="2"/>
  <c r="L11" i="2"/>
  <c r="K11" i="2"/>
  <c r="J11" i="2"/>
  <c r="H11" i="2"/>
  <c r="O10" i="2"/>
  <c r="J10" i="2"/>
  <c r="K10" i="2" s="1"/>
  <c r="L10" i="2" s="1"/>
  <c r="H10" i="2"/>
  <c r="O9" i="2"/>
  <c r="K9" i="2"/>
  <c r="L9" i="2" s="1"/>
  <c r="J9" i="2"/>
  <c r="H9" i="2"/>
  <c r="O8" i="2"/>
  <c r="K8" i="2"/>
  <c r="L8" i="2" s="1"/>
  <c r="J8" i="2"/>
  <c r="H8" i="2"/>
  <c r="O7" i="2"/>
  <c r="J7" i="2"/>
  <c r="K7" i="2" s="1"/>
  <c r="L7" i="2" s="1"/>
  <c r="H7" i="2"/>
  <c r="O6" i="2"/>
  <c r="J6" i="2"/>
  <c r="K6" i="2" s="1"/>
  <c r="L6" i="2" s="1"/>
  <c r="H6" i="2"/>
  <c r="O5" i="2"/>
  <c r="J5" i="2"/>
  <c r="K5" i="2" s="1"/>
  <c r="L5" i="2" s="1"/>
  <c r="H5" i="2"/>
  <c r="O4" i="2"/>
  <c r="J4" i="2"/>
  <c r="K4" i="2" s="1"/>
  <c r="L4" i="2" s="1"/>
  <c r="H4" i="2"/>
  <c r="O3" i="2"/>
  <c r="L3" i="2"/>
  <c r="K3" i="2"/>
  <c r="J3" i="2"/>
  <c r="H3" i="2"/>
  <c r="O2" i="2"/>
  <c r="J2" i="2"/>
  <c r="K2" i="2" s="1"/>
  <c r="L2" i="2" s="1"/>
  <c r="H2" i="2"/>
  <c r="H8" i="1"/>
  <c r="I8" i="1" s="1"/>
  <c r="J8" i="1" s="1"/>
  <c r="F8" i="1"/>
  <c r="H7" i="1"/>
  <c r="I7" i="1" s="1"/>
  <c r="J7" i="1" s="1"/>
  <c r="F7" i="1"/>
  <c r="H6" i="1"/>
  <c r="I6" i="1" s="1"/>
  <c r="J6" i="1" s="1"/>
  <c r="F6" i="1"/>
  <c r="H5" i="1"/>
  <c r="I5" i="1" s="1"/>
  <c r="J5" i="1" s="1"/>
  <c r="F5" i="1"/>
  <c r="H4" i="1"/>
  <c r="I4" i="1" s="1"/>
  <c r="J4" i="1" s="1"/>
  <c r="F4" i="1"/>
  <c r="H3" i="1"/>
  <c r="I3" i="1" s="1"/>
  <c r="J3" i="1" s="1"/>
  <c r="F3" i="1"/>
  <c r="H2" i="1"/>
  <c r="I2" i="1" s="1"/>
  <c r="J2" i="1" s="1"/>
  <c r="F2" i="1"/>
  <c r="K34" i="2" l="1"/>
  <c r="L34" i="2" s="1"/>
  <c r="K30" i="3"/>
  <c r="L30" i="3" s="1"/>
</calcChain>
</file>

<file path=xl/sharedStrings.xml><?xml version="1.0" encoding="utf-8"?>
<sst xmlns="http://schemas.openxmlformats.org/spreadsheetml/2006/main" count="620" uniqueCount="259">
  <si>
    <t>资产名称</t>
  </si>
  <si>
    <t>资产代码</t>
  </si>
  <si>
    <t>当前价格</t>
  </si>
  <si>
    <t>持仓份额</t>
  </si>
  <si>
    <t>持仓成本</t>
  </si>
  <si>
    <t>投资金额</t>
  </si>
  <si>
    <t>分红</t>
  </si>
  <si>
    <t>持有金额</t>
  </si>
  <si>
    <t>收益率</t>
  </si>
  <si>
    <t>收益金额</t>
  </si>
  <si>
    <t>区域</t>
  </si>
  <si>
    <t>行业</t>
  </si>
  <si>
    <t>资产类别</t>
  </si>
  <si>
    <t>涪陵榨菜</t>
  </si>
  <si>
    <t>中国</t>
  </si>
  <si>
    <t>食品</t>
  </si>
  <si>
    <t>股票</t>
  </si>
  <si>
    <t>南方中证新能源ETF</t>
  </si>
  <si>
    <t>新能源</t>
  </si>
  <si>
    <t>华宝中证医疗ETF</t>
  </si>
  <si>
    <t>医药</t>
  </si>
  <si>
    <t>工银瑞信大和日经225ETF</t>
  </si>
  <si>
    <t>日本</t>
  </si>
  <si>
    <t>日本指数</t>
  </si>
  <si>
    <t>华夏恒生ETF(QDII)</t>
  </si>
  <si>
    <t>中国香港</t>
  </si>
  <si>
    <t>恒生指数</t>
  </si>
  <si>
    <t>华夏上证科创板50成份ETF</t>
  </si>
  <si>
    <t>科创指数</t>
  </si>
  <si>
    <t>易方达创业板ETF</t>
  </si>
  <si>
    <t>基金经理</t>
  </si>
  <si>
    <t>阶段收益率</t>
  </si>
  <si>
    <t>最大回撤</t>
  </si>
  <si>
    <t>Calmar Ratio</t>
  </si>
  <si>
    <t>2022收益率/-21.63%</t>
  </si>
  <si>
    <t>2021收益率/-5.2%</t>
  </si>
  <si>
    <t>2020收益率/27.21%</t>
  </si>
  <si>
    <t>2019收益率/36.07%</t>
  </si>
  <si>
    <t>2018收益率/-25.31%</t>
  </si>
  <si>
    <t>备注</t>
  </si>
  <si>
    <t>华商新趋势优选灵活配置混合</t>
  </si>
  <si>
    <t>周海栋</t>
  </si>
  <si>
    <t>进取型股票基金</t>
  </si>
  <si>
    <t>166301</t>
  </si>
  <si>
    <t>股票基金</t>
  </si>
  <si>
    <t>股票型基金
最大回撤&gt;20%
近三年年均回报&gt;20%</t>
  </si>
  <si>
    <t>广发多因子混合</t>
  </si>
  <si>
    <t>唐晓斌</t>
  </si>
  <si>
    <t>002943</t>
  </si>
  <si>
    <t>金鹰红利价值混合A</t>
  </si>
  <si>
    <t>陈颖</t>
  </si>
  <si>
    <t>210002</t>
  </si>
  <si>
    <t>易方达供给改革混合</t>
  </si>
  <si>
    <t>杨宗昌</t>
  </si>
  <si>
    <t>002910</t>
  </si>
  <si>
    <t>华商优势行业混合</t>
  </si>
  <si>
    <t>000390</t>
  </si>
  <si>
    <t>中庚小盘价值股票</t>
  </si>
  <si>
    <t>丘栋荣</t>
  </si>
  <si>
    <t>007130</t>
  </si>
  <si>
    <t>--</t>
  </si>
  <si>
    <t>万家价值优势一年持有期混合</t>
  </si>
  <si>
    <t>莫海波</t>
  </si>
  <si>
    <t>009199</t>
  </si>
  <si>
    <t>泉果旭源三年持有期混合A</t>
  </si>
  <si>
    <t>赵诣</t>
  </si>
  <si>
    <t>016709</t>
  </si>
  <si>
    <t>金元顺安元启灵活配置混合</t>
  </si>
  <si>
    <t>缪玮彬</t>
  </si>
  <si>
    <t>成长型股票基金</t>
  </si>
  <si>
    <t>004685</t>
  </si>
  <si>
    <t>股票型基金
最大回撤&lt;20%
近三年年均回报&gt;15%</t>
  </si>
  <si>
    <t>华泰柏瑞富利灵活配置混合A</t>
  </si>
  <si>
    <t>董辰</t>
  </si>
  <si>
    <t>004475</t>
  </si>
  <si>
    <t>景顺长城国企价值混合A</t>
  </si>
  <si>
    <t>鲍无可</t>
  </si>
  <si>
    <t>018294</t>
  </si>
  <si>
    <t>景顺长城能源基建混合A</t>
  </si>
  <si>
    <t>260112</t>
  </si>
  <si>
    <t>华夏新锦绣混合A</t>
  </si>
  <si>
    <t>张城源</t>
  </si>
  <si>
    <t>002833</t>
  </si>
  <si>
    <t>华泰柏瑞多策略灵活配置混合A</t>
  </si>
  <si>
    <t>003175</t>
  </si>
  <si>
    <t>中泰玉衡价值优选混合A</t>
  </si>
  <si>
    <t>姜诚</t>
  </si>
  <si>
    <t>006624</t>
  </si>
  <si>
    <t>大成睿享混合A</t>
  </si>
  <si>
    <t>徐彦</t>
  </si>
  <si>
    <t>008269</t>
  </si>
  <si>
    <t>华商恒益稳健混合</t>
  </si>
  <si>
    <t>008488</t>
  </si>
  <si>
    <t>中泰星元灵活配置混合A</t>
  </si>
  <si>
    <t>006567</t>
  </si>
  <si>
    <t>融通内需驱动混合A</t>
  </si>
  <si>
    <t>范琨</t>
  </si>
  <si>
    <t>161611</t>
  </si>
  <si>
    <t>交银趋势混合A</t>
  </si>
  <si>
    <t>杨金金</t>
  </si>
  <si>
    <t>519702</t>
  </si>
  <si>
    <t>工银创新动力股票</t>
  </si>
  <si>
    <t>杨鑫鑫</t>
  </si>
  <si>
    <t>000893</t>
  </si>
  <si>
    <t>大成竞争优势混合A</t>
  </si>
  <si>
    <t>090013</t>
  </si>
  <si>
    <t>景顺长城价值边际灵活配置混合A</t>
  </si>
  <si>
    <t>008060</t>
  </si>
  <si>
    <t>国金量化多因子股票A</t>
  </si>
  <si>
    <t>马芳</t>
  </si>
  <si>
    <t>006195</t>
  </si>
  <si>
    <t>工银精选平衡混合</t>
  </si>
  <si>
    <t>483003</t>
  </si>
  <si>
    <t>景顺长城沪港深精选股票</t>
  </si>
  <si>
    <t>000979</t>
  </si>
  <si>
    <t>中庚价值领航混合</t>
  </si>
  <si>
    <t>006551</t>
  </si>
  <si>
    <t>华泰柏瑞鼎利灵活配置混合C</t>
  </si>
  <si>
    <t>稳健型股票基金</t>
  </si>
  <si>
    <t>004011</t>
  </si>
  <si>
    <t>股债混合型基金
最大回撤&lt;5%
近五年年均回报&gt;8%</t>
  </si>
  <si>
    <t>国富新机遇灵活配置混合A</t>
  </si>
  <si>
    <t>刘晓</t>
  </si>
  <si>
    <t>002087</t>
  </si>
  <si>
    <t>华泰柏瑞新利灵活配置混合C</t>
  </si>
  <si>
    <t>002091</t>
  </si>
  <si>
    <t>易方达裕惠定开混合发起式A</t>
  </si>
  <si>
    <t>胡剑</t>
  </si>
  <si>
    <t>000436</t>
  </si>
  <si>
    <t>华宝新价值灵活配置混合</t>
  </si>
  <si>
    <t>林昊</t>
  </si>
  <si>
    <t>001324</t>
  </si>
  <si>
    <t>东方红稳健精选混合A</t>
  </si>
  <si>
    <t>孔令超</t>
  </si>
  <si>
    <t>001203</t>
  </si>
  <si>
    <t>博时鑫泰灵活配置混合C</t>
  </si>
  <si>
    <t>杨永光</t>
  </si>
  <si>
    <t>004176</t>
  </si>
  <si>
    <t>国富焦点驱动灵活配置混合A</t>
  </si>
  <si>
    <t>000065</t>
  </si>
  <si>
    <t>嘉实策略优选灵活配置混合</t>
  </si>
  <si>
    <t>胡永青</t>
  </si>
  <si>
    <t>001756</t>
  </si>
  <si>
    <t>鹏华弘利混合A</t>
  </si>
  <si>
    <t>李君</t>
  </si>
  <si>
    <t>001122</t>
  </si>
  <si>
    <t>招商安裕灵活配置混合A</t>
  </si>
  <si>
    <t>侯杰</t>
  </si>
  <si>
    <t>002657</t>
  </si>
  <si>
    <t>华夏磐泰混合(LOF)A</t>
  </si>
  <si>
    <t>160323</t>
  </si>
  <si>
    <t>富国全球债券(QDII)</t>
  </si>
  <si>
    <t>郭子琨</t>
  </si>
  <si>
    <t>美元债基</t>
  </si>
  <si>
    <t>100050</t>
  </si>
  <si>
    <t>美国</t>
  </si>
  <si>
    <t>债券基金</t>
  </si>
  <si>
    <t>易方达中短期美元债(QDII)A人民币</t>
  </si>
  <si>
    <t>祁广东</t>
  </si>
  <si>
    <t>007360</t>
  </si>
  <si>
    <t>天弘永利债券B</t>
  </si>
  <si>
    <t>姜晓丽</t>
  </si>
  <si>
    <t>二级债基</t>
  </si>
  <si>
    <t>420102</t>
  </si>
  <si>
    <t>富国稳健增强债券A/B</t>
  </si>
  <si>
    <t>俞晓斌</t>
  </si>
  <si>
    <t>000107</t>
  </si>
  <si>
    <t>景顺长城景颐双利债券A</t>
  </si>
  <si>
    <t>董晗</t>
  </si>
  <si>
    <t>000385</t>
  </si>
  <si>
    <t>易方达稳健收益债券A</t>
  </si>
  <si>
    <t>易方达裕祥回报债券A</t>
  </si>
  <si>
    <t>王晓晨</t>
  </si>
  <si>
    <t>002351</t>
  </si>
  <si>
    <t>华安可转债债券A</t>
  </si>
  <si>
    <t>周益鸣</t>
  </si>
  <si>
    <t>040022</t>
  </si>
  <si>
    <t>广发聚鑫债券A</t>
  </si>
  <si>
    <t>张芊</t>
  </si>
  <si>
    <t>000118</t>
  </si>
  <si>
    <t>易方达裕丰回报债券A</t>
  </si>
  <si>
    <t>张清华</t>
  </si>
  <si>
    <t>000171</t>
  </si>
  <si>
    <t>招商安华债券A</t>
  </si>
  <si>
    <t>008791</t>
  </si>
  <si>
    <t>鹏华可转债债券A</t>
  </si>
  <si>
    <t>王石千</t>
  </si>
  <si>
    <t>000297</t>
  </si>
  <si>
    <t>富国新天锋债券(LOF)A</t>
  </si>
  <si>
    <t>武磊</t>
  </si>
  <si>
    <t>一级债基</t>
  </si>
  <si>
    <t>161019</t>
  </si>
  <si>
    <t>富国天利增长债券A/B</t>
  </si>
  <si>
    <t>黄纪亮</t>
  </si>
  <si>
    <t>100018</t>
  </si>
  <si>
    <t>博时稳健回报债券(LOF)A</t>
  </si>
  <si>
    <t>邓欣雨</t>
  </si>
  <si>
    <t>160513</t>
  </si>
  <si>
    <t>招商产业债券C</t>
  </si>
  <si>
    <t>马龙</t>
  </si>
  <si>
    <t>001868</t>
  </si>
  <si>
    <t>易方达增强回报债券A</t>
  </si>
  <si>
    <t>110017</t>
  </si>
  <si>
    <t>光大增利收益债券A</t>
  </si>
  <si>
    <t>黄波</t>
  </si>
  <si>
    <t>360008</t>
  </si>
  <si>
    <t>易方达岁丰添利债券(LOF)A</t>
  </si>
  <si>
    <t>161115</t>
  </si>
  <si>
    <t>易方达双债增强债券A</t>
  </si>
  <si>
    <t>鹏华普天债券A</t>
  </si>
  <si>
    <t>刘涛</t>
  </si>
  <si>
    <t>160602</t>
  </si>
  <si>
    <t>鹏华丰融定期开放债券</t>
  </si>
  <si>
    <t>纯债基金</t>
  </si>
  <si>
    <t>000345</t>
  </si>
  <si>
    <t>华泰保兴尊合债券A</t>
  </si>
  <si>
    <t>张挺</t>
  </si>
  <si>
    <t>005159</t>
  </si>
  <si>
    <t>鹏华丰禄债券</t>
  </si>
  <si>
    <t>003547</t>
  </si>
  <si>
    <t>富国产业债债券A/B</t>
  </si>
  <si>
    <t>100058</t>
  </si>
  <si>
    <t>西部利得汇享债券A</t>
  </si>
  <si>
    <t>严志勇</t>
  </si>
  <si>
    <t>675111</t>
  </si>
  <si>
    <t>鹏华丰享债券</t>
  </si>
  <si>
    <t>方昶</t>
  </si>
  <si>
    <t>004388</t>
  </si>
  <si>
    <t>鹏华双季享180天持有期债券A</t>
  </si>
  <si>
    <t>014315</t>
  </si>
  <si>
    <t>富国信用债债券A/B</t>
  </si>
  <si>
    <t>000191</t>
  </si>
  <si>
    <t>易方达投资级信用债债券A</t>
  </si>
  <si>
    <t>000205</t>
  </si>
  <si>
    <t>鹏华中债券3-5年国开债指数A</t>
  </si>
  <si>
    <t>叶朝明</t>
  </si>
  <si>
    <t>008956</t>
  </si>
  <si>
    <t>易方达安悦超短债A</t>
  </si>
  <si>
    <t>梁莹</t>
  </si>
  <si>
    <t>006662</t>
  </si>
  <si>
    <t>嘉实中短债债券A</t>
  </si>
  <si>
    <t>李金灿</t>
  </si>
  <si>
    <t>006797</t>
  </si>
  <si>
    <t>鹏华稳福中短债A</t>
  </si>
  <si>
    <t>015530</t>
  </si>
  <si>
    <t>日元外汇</t>
  </si>
  <si>
    <t>JPY2023</t>
  </si>
  <si>
    <t>外汇</t>
  </si>
  <si>
    <t>欧元现钞外汇</t>
  </si>
  <si>
    <t>EURO2023</t>
  </si>
  <si>
    <t>欧洲</t>
  </si>
  <si>
    <t>欧元外汇</t>
  </si>
  <si>
    <t>美元现钞外汇</t>
  </si>
  <si>
    <t>USD2023</t>
  </si>
  <si>
    <t>美元外汇</t>
  </si>
  <si>
    <t>人民币银行存款</t>
  </si>
  <si>
    <t>RMBCASH2023</t>
  </si>
  <si>
    <t>人民币现金</t>
  </si>
  <si>
    <t>现金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</si>
</sst>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00"/>
    <numFmt numFmtId="177" formatCode="0.00_ "/>
    <numFmt numFmtId="178" formatCode="0.0000_ "/>
    <numFmt numFmtId="179" formatCode="0_);[Red]\(0\)"/>
    <numFmt numFmtId="180" formatCode="0.00_);[Red]\(0.00\)"/>
  </numFmts>
  <fonts count="37">
    <font>
      <sz val="12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sz val="24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20"/>
      <color rgb="FFFF0000"/>
      <name val="等线"/>
      <family val="4"/>
      <charset val="134"/>
      <scheme val="minor"/>
    </font>
    <font>
      <sz val="20"/>
      <color rgb="FF00B050"/>
      <name val="等线"/>
      <family val="4"/>
      <charset val="134"/>
      <scheme val="minor"/>
    </font>
    <font>
      <sz val="20"/>
      <color rgb="FF0070C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24"/>
      <color theme="0"/>
      <name val="等线"/>
      <family val="4"/>
      <charset val="134"/>
      <scheme val="minor"/>
    </font>
    <font>
      <sz val="20"/>
      <color rgb="FFFF0000"/>
      <name val="等线"/>
      <family val="3"/>
      <charset val="134"/>
    </font>
    <font>
      <sz val="20"/>
      <color theme="5" tint="-0.249977111117893"/>
      <name val="等线"/>
      <family val="4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5" tint="-0.499984740745262"/>
      <name val="等线"/>
      <family val="4"/>
      <charset val="134"/>
      <scheme val="minor"/>
    </font>
    <font>
      <sz val="20"/>
      <color rgb="FFC00000"/>
      <name val="等线"/>
      <family val="4"/>
      <charset val="134"/>
      <scheme val="minor"/>
    </font>
    <font>
      <sz val="20"/>
      <color theme="5" tint="-0.249977111117893"/>
      <name val="等线"/>
      <family val="4"/>
      <charset val="134"/>
    </font>
    <font>
      <sz val="20"/>
      <color rgb="FF0070C0"/>
      <name val="等线"/>
      <family val="3"/>
      <charset val="134"/>
    </font>
    <font>
      <sz val="12"/>
      <color rgb="FF0070C0"/>
      <name val="等线"/>
      <family val="4"/>
      <charset val="134"/>
      <scheme val="minor"/>
    </font>
    <font>
      <sz val="20"/>
      <color rgb="FF7030A0"/>
      <name val="等线"/>
      <family val="4"/>
      <charset val="134"/>
      <scheme val="minor"/>
    </font>
    <font>
      <sz val="12"/>
      <color rgb="FF7030A0"/>
      <name val="等线"/>
      <family val="4"/>
      <charset val="134"/>
      <scheme val="minor"/>
    </font>
    <font>
      <sz val="20"/>
      <color theme="5" tint="-0.24994659260841701"/>
      <name val="等线"/>
      <family val="4"/>
      <charset val="134"/>
      <scheme val="minor"/>
    </font>
    <font>
      <sz val="12"/>
      <color theme="5" tint="-0.24994659260841701"/>
      <name val="等线"/>
      <family val="4"/>
      <charset val="134"/>
      <scheme val="minor"/>
    </font>
    <font>
      <sz val="20"/>
      <color rgb="FF00B0F0"/>
      <name val="等线"/>
      <family val="4"/>
      <charset val="134"/>
      <scheme val="minor"/>
    </font>
    <font>
      <sz val="20"/>
      <color rgb="FFFFC000"/>
      <name val="等线"/>
      <family val="4"/>
      <charset val="134"/>
      <scheme val="minor"/>
    </font>
    <font>
      <sz val="12"/>
      <color rgb="FFFFC000"/>
      <name val="等线"/>
      <family val="4"/>
      <charset val="134"/>
      <scheme val="minor"/>
    </font>
    <font>
      <sz val="20"/>
      <color rgb="FF002060"/>
      <name val="等线"/>
      <family val="4"/>
      <charset val="134"/>
      <scheme val="minor"/>
    </font>
    <font>
      <sz val="12"/>
      <color rgb="FF002060"/>
      <name val="等线"/>
      <family val="4"/>
      <charset val="134"/>
      <scheme val="minor"/>
    </font>
    <font>
      <sz val="12"/>
      <color rgb="FF33333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sz val="20"/>
      <color rgb="FFFF0000"/>
      <name val="Arial"/>
      <family val="2"/>
    </font>
    <font>
      <sz val="20"/>
      <color rgb="FF008000"/>
      <name val="Arial"/>
      <family val="2"/>
    </font>
    <font>
      <sz val="20"/>
      <color rgb="FF333333"/>
      <name val="Arial"/>
      <family val="2"/>
    </font>
    <font>
      <u val="double"/>
      <sz val="20"/>
      <color rgb="FF008000"/>
      <name val="Arial"/>
      <family val="2"/>
    </font>
    <font>
      <u val="double"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C00000"/>
      </top>
      <bottom style="thick">
        <color theme="5" tint="-0.2499465926084170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0" fontId="10" fillId="0" borderId="0" xfId="1">
      <alignment vertical="center"/>
    </xf>
    <xf numFmtId="0" fontId="10" fillId="0" borderId="0" xfId="1" applyAlignment="1"/>
    <xf numFmtId="0" fontId="2" fillId="0" borderId="0" xfId="2" applyFont="1" applyAlignment="1">
      <alignment horizontal="center" vertical="center"/>
    </xf>
    <xf numFmtId="0" fontId="3" fillId="0" borderId="0" xfId="2" applyFont="1">
      <alignment vertical="center"/>
    </xf>
    <xf numFmtId="0" fontId="1" fillId="0" borderId="0" xfId="2">
      <alignment vertical="center"/>
    </xf>
    <xf numFmtId="10" fontId="3" fillId="0" borderId="0" xfId="1" applyNumberFormat="1" applyFont="1" applyAlignment="1">
      <alignment horizontal="center"/>
    </xf>
    <xf numFmtId="177" fontId="3" fillId="0" borderId="0" xfId="1" applyNumberFormat="1" applyFont="1" applyAlignment="1">
      <alignment horizontal="center"/>
    </xf>
    <xf numFmtId="0" fontId="14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10" fillId="0" borderId="0" xfId="1" applyNumberFormat="1" applyAlignment="1"/>
    <xf numFmtId="177" fontId="2" fillId="0" borderId="0" xfId="1" applyNumberFormat="1" applyFont="1" applyAlignment="1">
      <alignment horizontal="center" vertical="center"/>
    </xf>
    <xf numFmtId="177" fontId="10" fillId="0" borderId="0" xfId="1" applyNumberFormat="1" applyAlignment="1"/>
    <xf numFmtId="0" fontId="7" fillId="0" borderId="0" xfId="1" applyFont="1" applyAlignment="1">
      <alignment horizontal="center"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0" fontId="3" fillId="0" borderId="3" xfId="1" applyFont="1" applyBorder="1" applyAlignment="1"/>
    <xf numFmtId="0" fontId="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1" applyNumberFormat="1" applyFont="1" applyAlignment="1">
      <alignment horizontal="center" vertical="center"/>
    </xf>
    <xf numFmtId="179" fontId="19" fillId="0" borderId="0" xfId="1" applyNumberFormat="1" applyFont="1">
      <alignment vertical="center"/>
    </xf>
    <xf numFmtId="0" fontId="11" fillId="0" borderId="0" xfId="1" applyFont="1" applyAlignment="1">
      <alignment horizontal="center" vertical="center"/>
    </xf>
    <xf numFmtId="180" fontId="20" fillId="0" borderId="0" xfId="1" applyNumberFormat="1" applyFont="1" applyAlignment="1">
      <alignment horizontal="center" vertical="center"/>
    </xf>
    <xf numFmtId="0" fontId="21" fillId="0" borderId="0" xfId="1" applyFont="1">
      <alignment vertical="center"/>
    </xf>
    <xf numFmtId="179" fontId="9" fillId="0" borderId="2" xfId="1" applyNumberFormat="1" applyFont="1" applyBorder="1" applyAlignment="1">
      <alignment horizontal="center" vertical="center"/>
    </xf>
    <xf numFmtId="180" fontId="20" fillId="0" borderId="2" xfId="1" applyNumberFormat="1" applyFont="1" applyBorder="1" applyAlignment="1">
      <alignment horizontal="center" vertical="center"/>
    </xf>
    <xf numFmtId="179" fontId="9" fillId="0" borderId="3" xfId="1" applyNumberFormat="1" applyFont="1" applyBorder="1" applyAlignment="1">
      <alignment horizontal="center" vertical="center"/>
    </xf>
    <xf numFmtId="180" fontId="20" fillId="0" borderId="3" xfId="1" applyNumberFormat="1" applyFont="1" applyBorder="1" applyAlignment="1">
      <alignment horizontal="center" vertical="center"/>
    </xf>
    <xf numFmtId="179" fontId="22" fillId="0" borderId="0" xfId="0" applyNumberFormat="1" applyFont="1" applyAlignment="1">
      <alignment horizontal="center" vertical="center"/>
    </xf>
    <xf numFmtId="179" fontId="23" fillId="0" borderId="0" xfId="0" applyNumberFormat="1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9" fontId="11" fillId="0" borderId="0" xfId="0" applyNumberFormat="1" applyFont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79" fontId="22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79" fontId="22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20" fillId="0" borderId="4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79" fontId="22" fillId="0" borderId="5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24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77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79" fontId="11" fillId="0" borderId="0" xfId="1" applyNumberFormat="1" applyFont="1" applyAlignment="1">
      <alignment horizontal="center" vertical="center"/>
    </xf>
    <xf numFmtId="10" fontId="30" fillId="0" borderId="0" xfId="0" applyNumberFormat="1" applyFont="1">
      <alignment vertical="center"/>
    </xf>
    <xf numFmtId="10" fontId="31" fillId="0" borderId="0" xfId="0" applyNumberFormat="1" applyFont="1">
      <alignment vertical="center"/>
    </xf>
    <xf numFmtId="10" fontId="32" fillId="0" borderId="0" xfId="0" applyNumberFormat="1" applyFont="1" applyAlignment="1">
      <alignment horizontal="center" vertical="center"/>
    </xf>
    <xf numFmtId="10" fontId="33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0" fontId="32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29" fillId="0" borderId="0" xfId="0" applyFont="1">
      <alignment vertical="center"/>
    </xf>
    <xf numFmtId="10" fontId="35" fillId="0" borderId="0" xfId="0" applyNumberFormat="1" applyFont="1" applyAlignment="1">
      <alignment horizontal="center" vertical="center"/>
    </xf>
    <xf numFmtId="10" fontId="36" fillId="0" borderId="0" xfId="0" applyNumberFormat="1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8" fillId="0" borderId="0" xfId="1" applyFont="1" applyAlignment="1">
      <alignment horizontal="center" vertical="center" wrapText="1"/>
    </xf>
    <xf numFmtId="0" fontId="3" fillId="0" borderId="0" xfId="1" applyFont="1">
      <alignment vertical="center"/>
    </xf>
    <xf numFmtId="0" fontId="10" fillId="0" borderId="0" xfId="1">
      <alignment vertical="center"/>
    </xf>
    <xf numFmtId="0" fontId="12" fillId="0" borderId="2" xfId="1" applyFont="1" applyBorder="1" applyAlignment="1">
      <alignment horizontal="center" vertical="center" wrapText="1"/>
    </xf>
    <xf numFmtId="0" fontId="0" fillId="0" borderId="2" xfId="0" applyBorder="1" applyAlignment="1"/>
    <xf numFmtId="0" fontId="17" fillId="0" borderId="6" xfId="1" applyFont="1" applyBorder="1" applyAlignment="1">
      <alignment horizontal="center" vertical="center" wrapText="1"/>
    </xf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23"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0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center" vertical="center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general" vertical="bottom"/>
    </dxf>
    <dxf>
      <font>
        <strike val="0"/>
        <outline val="0"/>
        <shadow val="0"/>
        <vertAlign val="baseline"/>
        <sz val="20"/>
        <color theme="1"/>
        <name val="等线"/>
        <charset val="134"/>
        <scheme val="minor"/>
      </font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8" formatCode="0.00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rgb="FF7030A0"/>
        <name val="等线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5" tint="-0.24994659260841701"/>
        <name val="等线"/>
        <charset val="134"/>
        <scheme val="minor"/>
      </font>
      <numFmt numFmtId="179" formatCode="0_);[Red]\(0\)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30" formatCode="@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rgb="FF0070C0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rgb="FF00B050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rgb="FF0070C0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5" tint="-0.499984740745262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rgb="FFC00000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charset val="134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77" formatCode="0.00_ "/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rgb="FF7030A0"/>
        <name val="等线"/>
        <charset val="134"/>
        <scheme val="minor"/>
      </font>
      <numFmt numFmtId="180" formatCode="0.00_);[Red]\(0.00\)"/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rgb="FF0070C0"/>
        <name val="等线"/>
        <charset val="134"/>
        <scheme val="minor"/>
      </font>
      <numFmt numFmtId="179" formatCode="0_);[Red]\(0\)"/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30" formatCode="@"/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rgb="FF00B050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rgb="FF0070C0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5" tint="-0.249977111117893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rgb="FFFF0000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rgb="FF002060"/>
        <name val="等线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rgb="FFFFC000"/>
        <name val="等线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0"/>
        <color theme="1"/>
        <name val="等线"/>
        <family val="4"/>
        <charset val="134"/>
        <scheme val="minor"/>
      </font>
    </dxf>
    <dxf>
      <font>
        <strike val="0"/>
        <condense val="0"/>
        <extend val="0"/>
        <outline val="0"/>
        <shadow val="0"/>
        <vertAlign val="baseline"/>
        <sz val="24"/>
        <color theme="1"/>
        <name val="等线"/>
        <family val="4"/>
        <charset val="134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股票投资资产" displayName="股票投资资产" ref="A1:M8" totalsRowShown="0" headerRowDxfId="122" dataDxfId="121">
  <tableColumns count="13">
    <tableColumn id="1" xr3:uid="{00000000-0010-0000-0000-000001000000}" name="资产名称" dataDxfId="120"/>
    <tableColumn id="2" xr3:uid="{00000000-0010-0000-0000-000002000000}" name="资产代码" dataDxfId="119"/>
    <tableColumn id="3" xr3:uid="{00000000-0010-0000-0000-000003000000}" name="当前价格" dataDxfId="118"/>
    <tableColumn id="4" xr3:uid="{00000000-0010-0000-0000-000004000000}" name="持仓份额" dataDxfId="117"/>
    <tableColumn id="5" xr3:uid="{00000000-0010-0000-0000-000005000000}" name="持仓成本" dataDxfId="116"/>
    <tableColumn id="6" xr3:uid="{00000000-0010-0000-0000-000006000000}" name="投资金额" dataDxfId="115">
      <calculatedColumnFormula>E2*D2</calculatedColumnFormula>
    </tableColumn>
    <tableColumn id="7" xr3:uid="{00000000-0010-0000-0000-000007000000}" name="分红" dataDxfId="114"/>
    <tableColumn id="8" xr3:uid="{00000000-0010-0000-0000-000008000000}" name="持有金额" dataDxfId="113">
      <calculatedColumnFormula>C2*D2+G2</calculatedColumnFormula>
    </tableColumn>
    <tableColumn id="9" xr3:uid="{00000000-0010-0000-0000-000009000000}" name="收益率" dataDxfId="112">
      <calculatedColumnFormula>(H2-F2)/F2</calculatedColumnFormula>
    </tableColumn>
    <tableColumn id="10" xr3:uid="{00000000-0010-0000-0000-00000A000000}" name="收益金额" dataDxfId="111">
      <calculatedColumnFormula>I2*F2</calculatedColumnFormula>
    </tableColumn>
    <tableColumn id="11" xr3:uid="{00000000-0010-0000-0000-00000B000000}" name="区域" dataDxfId="110"/>
    <tableColumn id="12" xr3:uid="{00000000-0010-0000-0000-00000C000000}" name="行业" dataDxfId="109"/>
    <tableColumn id="13" xr3:uid="{00000000-0010-0000-0000-00000D000000}" name="资产类别" dataDxfId="10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股票基金投资资产" displayName="股票基金投资资产" ref="A1:V40" totalsRowShown="0" headerRowDxfId="107">
  <sortState xmlns:xlrd2="http://schemas.microsoft.com/office/spreadsheetml/2017/richdata2" ref="A2:V40">
    <sortCondition sortBy="fontColor" ref="C2:C40" dxfId="106"/>
    <sortCondition sortBy="fontColor" ref="C2:C40" dxfId="105"/>
    <sortCondition sortBy="fontColor" ref="C2:C40" dxfId="104"/>
    <sortCondition descending="1" ref="O2:O40"/>
  </sortState>
  <tableColumns count="22">
    <tableColumn id="1" xr3:uid="{00000000-0010-0000-0100-000001000000}" name="资产名称" dataDxfId="103"/>
    <tableColumn id="2" xr3:uid="{00000000-0010-0000-0100-000002000000}" name="基金经理" dataDxfId="102"/>
    <tableColumn id="3" xr3:uid="{00000000-0010-0000-0100-000003000000}" name="行业" dataDxfId="101"/>
    <tableColumn id="4" xr3:uid="{00000000-0010-0000-0100-000004000000}" name="资产代码" dataDxfId="100"/>
    <tableColumn id="5" xr3:uid="{00000000-0010-0000-0100-000005000000}" name="当前价格" dataDxfId="99"/>
    <tableColumn id="6" xr3:uid="{00000000-0010-0000-0100-000006000000}" name="持仓份额" dataDxfId="98"/>
    <tableColumn id="7" xr3:uid="{00000000-0010-0000-0100-000007000000}" name="持仓成本" dataDxfId="97"/>
    <tableColumn id="8" xr3:uid="{00000000-0010-0000-0100-000008000000}" name="投资金额" dataDxfId="96">
      <calculatedColumnFormula>G2*F2</calculatedColumnFormula>
    </tableColumn>
    <tableColumn id="9" xr3:uid="{00000000-0010-0000-0100-000009000000}" name="分红" dataDxfId="95"/>
    <tableColumn id="10" xr3:uid="{00000000-0010-0000-0100-00000A000000}" name="持有金额" dataDxfId="94">
      <calculatedColumnFormula>E2*F2+I2</calculatedColumnFormula>
    </tableColumn>
    <tableColumn id="11" xr3:uid="{00000000-0010-0000-0100-00000B000000}" name="收益率" dataDxfId="93">
      <calculatedColumnFormula>(J2-H2)/H2</calculatedColumnFormula>
    </tableColumn>
    <tableColumn id="12" xr3:uid="{00000000-0010-0000-0100-00000C000000}" name="收益金额" dataDxfId="92">
      <calculatedColumnFormula>K2*H2</calculatedColumnFormula>
    </tableColumn>
    <tableColumn id="15" xr3:uid="{00000000-0010-0000-0100-00000F000000}" name="阶段收益率" dataDxfId="91" dataCellStyle="常规 2"/>
    <tableColumn id="16" xr3:uid="{00000000-0010-0000-0100-000010000000}" name="最大回撤" dataDxfId="90" dataCellStyle="常规 2"/>
    <tableColumn id="17" xr3:uid="{00000000-0010-0000-0100-000011000000}" name="Calmar Ratio" dataDxfId="89" dataCellStyle="常规 2">
      <calculatedColumnFormula>股票基金投资资产[[#This Row],[阶段收益率]]/股票基金投资资产[[#This Row],[最大回撤]]</calculatedColumnFormula>
    </tableColumn>
    <tableColumn id="22" xr3:uid="{00000000-0010-0000-0100-000016000000}" name="2022收益率/-21.63%" dataDxfId="88" dataCellStyle="常规 2"/>
    <tableColumn id="21" xr3:uid="{00000000-0010-0000-0100-000015000000}" name="2021收益率/-5.2%" dataDxfId="87" dataCellStyle="常规 2"/>
    <tableColumn id="20" xr3:uid="{00000000-0010-0000-0100-000014000000}" name="2020收益率/27.21%" dataDxfId="86" dataCellStyle="常规 2"/>
    <tableColumn id="19" xr3:uid="{00000000-0010-0000-0100-000013000000}" name="2019收益率/36.07%" dataDxfId="85" dataCellStyle="常规 2"/>
    <tableColumn id="18" xr3:uid="{00000000-0010-0000-0100-000012000000}" name="2018收益率/-25.31%" dataDxfId="84" dataCellStyle="常规 2"/>
    <tableColumn id="13" xr3:uid="{00000000-0010-0000-0100-00000D000000}" name="区域" dataDxfId="83"/>
    <tableColumn id="14" xr3:uid="{00000000-0010-0000-0100-00000E000000}" name="资产类别" dataDxfId="8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债券基金投资资产" displayName="债券基金投资资产" ref="A1:Q35" totalsRowShown="0" headerRowDxfId="81">
  <sortState xmlns:xlrd2="http://schemas.microsoft.com/office/spreadsheetml/2017/richdata2" ref="A2:Q32">
    <sortCondition sortBy="fontColor" ref="C2:C32" dxfId="80"/>
    <sortCondition sortBy="fontColor" ref="C2:C32" dxfId="79"/>
    <sortCondition sortBy="fontColor" ref="C2:C32" dxfId="78"/>
    <sortCondition sortBy="fontColor" ref="C2:C32" dxfId="77"/>
    <sortCondition descending="1" ref="O2:O32"/>
  </sortState>
  <tableColumns count="17">
    <tableColumn id="1" xr3:uid="{00000000-0010-0000-0200-000001000000}" name="资产名称" dataDxfId="76"/>
    <tableColumn id="2" xr3:uid="{00000000-0010-0000-0200-000002000000}" name="基金经理" dataDxfId="75"/>
    <tableColumn id="3" xr3:uid="{00000000-0010-0000-0200-000003000000}" name="行业" dataDxfId="74"/>
    <tableColumn id="4" xr3:uid="{00000000-0010-0000-0200-000004000000}" name="资产代码" dataDxfId="73"/>
    <tableColumn id="5" xr3:uid="{00000000-0010-0000-0200-000005000000}" name="当前价格" dataDxfId="72"/>
    <tableColumn id="6" xr3:uid="{00000000-0010-0000-0200-000006000000}" name="持仓份额" dataDxfId="71"/>
    <tableColumn id="7" xr3:uid="{00000000-0010-0000-0200-000007000000}" name="持仓成本" dataDxfId="70"/>
    <tableColumn id="8" xr3:uid="{00000000-0010-0000-0200-000008000000}" name="投资金额" dataDxfId="69">
      <calculatedColumnFormula>G2*F2</calculatedColumnFormula>
    </tableColumn>
    <tableColumn id="9" xr3:uid="{00000000-0010-0000-0200-000009000000}" name="分红" dataDxfId="68"/>
    <tableColumn id="10" xr3:uid="{00000000-0010-0000-0200-00000A000000}" name="持有金额" dataDxfId="67">
      <calculatedColumnFormula>E2*F2+I2</calculatedColumnFormula>
    </tableColumn>
    <tableColumn id="11" xr3:uid="{00000000-0010-0000-0200-00000B000000}" name="收益率" dataDxfId="66">
      <calculatedColumnFormula>(J2-H2)/H2</calculatedColumnFormula>
    </tableColumn>
    <tableColumn id="12" xr3:uid="{00000000-0010-0000-0200-00000C000000}" name="收益金额" dataDxfId="65">
      <calculatedColumnFormula>K2*H2</calculatedColumnFormula>
    </tableColumn>
    <tableColumn id="19" xr3:uid="{00000000-0010-0000-0200-000013000000}" name="阶段收益率" dataDxfId="64"/>
    <tableColumn id="18" xr3:uid="{00000000-0010-0000-0200-000012000000}" name="最大回撤" dataDxfId="63"/>
    <tableColumn id="20" xr3:uid="{00000000-0010-0000-0200-000014000000}" name="Calmar Ratio" dataDxfId="62">
      <calculatedColumnFormula>((债券基金投资资产[[#This Row],[阶段收益率]]+1)^0.2-1)/债券基金投资资产[[#This Row],[最大回撤]]</calculatedColumnFormula>
    </tableColumn>
    <tableColumn id="13" xr3:uid="{00000000-0010-0000-0200-00000D000000}" name="区域" dataDxfId="61"/>
    <tableColumn id="14" xr3:uid="{00000000-0010-0000-0200-00000E000000}" name="资产类别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外汇投资资产" displayName="外汇投资资产" ref="A1:M4" totalsRowShown="0" headerRowDxfId="59" dataDxfId="58">
  <tableColumns count="13">
    <tableColumn id="1" xr3:uid="{00000000-0010-0000-0300-000001000000}" name="资产名称" dataDxfId="57"/>
    <tableColumn id="2" xr3:uid="{00000000-0010-0000-0300-000002000000}" name="资产代码" dataDxfId="56"/>
    <tableColumn id="3" xr3:uid="{00000000-0010-0000-0300-000003000000}" name="当前价格" dataDxfId="55"/>
    <tableColumn id="4" xr3:uid="{00000000-0010-0000-0300-000004000000}" name="持仓份额" dataDxfId="54"/>
    <tableColumn id="5" xr3:uid="{00000000-0010-0000-0300-000005000000}" name="持仓成本" dataDxfId="53">
      <calculatedColumnFormula>5.027</calculatedColumnFormula>
    </tableColumn>
    <tableColumn id="6" xr3:uid="{00000000-0010-0000-0300-000006000000}" name="投资金额" dataDxfId="52">
      <calculatedColumnFormula>外汇投资资产[[#This Row],[持仓成本]]*外汇投资资产[[#This Row],[持仓份额]]/100</calculatedColumnFormula>
    </tableColumn>
    <tableColumn id="7" xr3:uid="{00000000-0010-0000-0300-000007000000}" name="分红" dataDxfId="51"/>
    <tableColumn id="8" xr3:uid="{00000000-0010-0000-0300-000008000000}" name="持有金额" dataDxfId="50">
      <calculatedColumnFormula>D2*外汇投资资产[[#This Row],[当前价格]]/100</calculatedColumnFormula>
    </tableColumn>
    <tableColumn id="9" xr3:uid="{00000000-0010-0000-0300-000009000000}" name="收益率" dataDxfId="49">
      <calculatedColumnFormula>(H2-F2+G2)/F2</calculatedColumnFormula>
    </tableColumn>
    <tableColumn id="10" xr3:uid="{00000000-0010-0000-0300-00000A000000}" name="收益金额" dataDxfId="48">
      <calculatedColumnFormula>I2*F2</calculatedColumnFormula>
    </tableColumn>
    <tableColumn id="11" xr3:uid="{00000000-0010-0000-0300-00000B000000}" name="区域" dataDxfId="47"/>
    <tableColumn id="12" xr3:uid="{00000000-0010-0000-0300-00000C000000}" name="行业" dataDxfId="46"/>
    <tableColumn id="13" xr3:uid="{00000000-0010-0000-0300-00000D000000}" name="资产类别" dataDxfId="4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大宗商品投资资产" displayName="大宗商品投资资产" ref="A1:M5" totalsRowShown="0" headerRowDxfId="44" dataDxfId="43">
  <tableColumns count="13">
    <tableColumn id="1" xr3:uid="{00000000-0010-0000-0400-000001000000}" name="资产名称" dataDxfId="42"/>
    <tableColumn id="2" xr3:uid="{00000000-0010-0000-0400-000002000000}" name="资产代码" dataDxfId="41"/>
    <tableColumn id="3" xr3:uid="{00000000-0010-0000-0400-000003000000}" name="当前价格" dataDxfId="40"/>
    <tableColumn id="4" xr3:uid="{00000000-0010-0000-0400-000004000000}" name="持仓份额" dataDxfId="39"/>
    <tableColumn id="5" xr3:uid="{00000000-0010-0000-0400-000005000000}" name="持仓成本" dataDxfId="38"/>
    <tableColumn id="6" xr3:uid="{00000000-0010-0000-0400-000006000000}" name="投资金额" dataDxfId="37"/>
    <tableColumn id="7" xr3:uid="{00000000-0010-0000-0400-000007000000}" name="分红" dataDxfId="36"/>
    <tableColumn id="8" xr3:uid="{00000000-0010-0000-0400-000008000000}" name="持有金额" dataDxfId="35"/>
    <tableColumn id="9" xr3:uid="{00000000-0010-0000-0400-000009000000}" name="收益率" dataDxfId="34"/>
    <tableColumn id="10" xr3:uid="{00000000-0010-0000-0400-00000A000000}" name="收益金额" dataDxfId="33"/>
    <tableColumn id="11" xr3:uid="{00000000-0010-0000-0400-00000B000000}" name="区域" dataDxfId="32"/>
    <tableColumn id="12" xr3:uid="{00000000-0010-0000-0400-00000C000000}" name="行业" dataDxfId="31"/>
    <tableColumn id="13" xr3:uid="{00000000-0010-0000-0400-00000D000000}" name="资产类别" dataDxfId="30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货币类投资资产" displayName="货币类投资资产" ref="A1:M4" totalsRowShown="0" headerRowDxfId="29" dataDxfId="28">
  <tableColumns count="13">
    <tableColumn id="1" xr3:uid="{00000000-0010-0000-0500-000001000000}" name="资产名称" dataDxfId="27"/>
    <tableColumn id="2" xr3:uid="{00000000-0010-0000-0500-000002000000}" name="资产代码" dataDxfId="26"/>
    <tableColumn id="3" xr3:uid="{00000000-0010-0000-0500-000003000000}" name="当前价格" dataDxfId="25"/>
    <tableColumn id="4" xr3:uid="{00000000-0010-0000-0500-000004000000}" name="持仓份额" dataDxfId="24"/>
    <tableColumn id="5" xr3:uid="{00000000-0010-0000-0500-000005000000}" name="持仓成本" dataDxfId="23"/>
    <tableColumn id="6" xr3:uid="{00000000-0010-0000-0500-000006000000}" name="投资金额" dataDxfId="22">
      <calculatedColumnFormula>D2*货币类投资资产[[#This Row],[持仓成本]]</calculatedColumnFormula>
    </tableColumn>
    <tableColumn id="7" xr3:uid="{00000000-0010-0000-0500-000007000000}" name="分红" dataDxfId="21"/>
    <tableColumn id="8" xr3:uid="{00000000-0010-0000-0500-000008000000}" name="持有金额" dataDxfId="20">
      <calculatedColumnFormula>D2*货币类投资资产[[#This Row],[当前价格]]</calculatedColumnFormula>
    </tableColumn>
    <tableColumn id="9" xr3:uid="{00000000-0010-0000-0500-000009000000}" name="收益率" dataDxfId="19">
      <calculatedColumnFormula>(H2-F2+G2)/F2</calculatedColumnFormula>
    </tableColumn>
    <tableColumn id="10" xr3:uid="{00000000-0010-0000-0500-00000A000000}" name="收益金额" dataDxfId="18">
      <calculatedColumnFormula>I2*F2</calculatedColumnFormula>
    </tableColumn>
    <tableColumn id="11" xr3:uid="{00000000-0010-0000-0500-00000B000000}" name="区域" dataDxfId="17"/>
    <tableColumn id="12" xr3:uid="{00000000-0010-0000-0500-00000C000000}" name="行业" dataDxfId="16"/>
    <tableColumn id="13" xr3:uid="{00000000-0010-0000-0500-00000D000000}" name="资产类别" dataDxfId="15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贵金属投资资产" displayName="贵金属投资资产" ref="A1:M9" totalsRowShown="0" headerRowDxfId="14" dataDxfId="13">
  <tableColumns count="13">
    <tableColumn id="1" xr3:uid="{00000000-0010-0000-0600-000001000000}" name="资产名称" dataDxfId="12"/>
    <tableColumn id="4" xr3:uid="{00000000-0010-0000-0600-000004000000}" name="资产代码" dataDxfId="11"/>
    <tableColumn id="5" xr3:uid="{00000000-0010-0000-0600-000005000000}" name="当前价格" dataDxfId="10"/>
    <tableColumn id="6" xr3:uid="{00000000-0010-0000-0600-000006000000}" name="持仓份额" dataDxfId="9"/>
    <tableColumn id="7" xr3:uid="{00000000-0010-0000-0600-000007000000}" name="持仓成本" dataDxfId="8"/>
    <tableColumn id="8" xr3:uid="{00000000-0010-0000-0600-000008000000}" name="投资金额" dataDxfId="7"/>
    <tableColumn id="9" xr3:uid="{00000000-0010-0000-0600-000009000000}" name="分红" dataDxfId="6"/>
    <tableColumn id="10" xr3:uid="{00000000-0010-0000-0600-00000A000000}" name="持有金额" dataDxfId="5"/>
    <tableColumn id="11" xr3:uid="{00000000-0010-0000-0600-00000B000000}" name="收益率" dataDxfId="4"/>
    <tableColumn id="12" xr3:uid="{00000000-0010-0000-0600-00000C000000}" name="收益金额" dataDxfId="3"/>
    <tableColumn id="13" xr3:uid="{00000000-0010-0000-0600-00000D000000}" name="区域" dataDxfId="2"/>
    <tableColumn id="3" xr3:uid="{00000000-0010-0000-0600-000003000000}" name="行业" dataDxfId="1" dataCellStyle="常规 3"/>
    <tableColumn id="14" xr3:uid="{00000000-0010-0000-0600-00000E000000}" name="资产类别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zoomScale="75" zoomScaleNormal="75" workbookViewId="0">
      <selection activeCell="H14" sqref="H14"/>
    </sheetView>
  </sheetViews>
  <sheetFormatPr baseColWidth="10" defaultColWidth="10.83203125" defaultRowHeight="16"/>
  <cols>
    <col min="1" max="1" width="39.5" style="5" customWidth="1"/>
    <col min="2" max="3" width="18.83203125" style="5" customWidth="1"/>
    <col min="4" max="4" width="18.1640625" style="5" customWidth="1"/>
    <col min="5" max="5" width="18" style="5" customWidth="1"/>
    <col min="6" max="6" width="18.1640625" style="107" customWidth="1"/>
    <col min="7" max="7" width="14.1640625" style="5" customWidth="1"/>
    <col min="8" max="8" width="18.5" style="111" customWidth="1"/>
    <col min="9" max="9" width="17.83203125" style="5" customWidth="1"/>
    <col min="10" max="10" width="18.6640625" style="5" customWidth="1"/>
    <col min="11" max="11" width="15" style="5" customWidth="1"/>
    <col min="12" max="12" width="19.33203125" style="5" customWidth="1"/>
    <col min="13" max="13" width="21.5" style="5" customWidth="1"/>
  </cols>
  <sheetData>
    <row r="1" spans="1:13" s="4" customFormat="1" ht="3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9" t="s">
        <v>5</v>
      </c>
      <c r="G1" s="104" t="s">
        <v>6</v>
      </c>
      <c r="H1" s="10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s="1" customFormat="1" ht="26" customHeight="1">
      <c r="A2" s="1" t="s">
        <v>13</v>
      </c>
      <c r="B2" s="8">
        <v>2507</v>
      </c>
      <c r="C2" s="10">
        <v>16.059999999999999</v>
      </c>
      <c r="D2" s="10">
        <v>100</v>
      </c>
      <c r="E2" s="10">
        <v>18.05</v>
      </c>
      <c r="F2" s="105">
        <f>D2*E2</f>
        <v>1805</v>
      </c>
      <c r="G2" s="10">
        <v>0</v>
      </c>
      <c r="H2" s="108">
        <f t="shared" ref="H2:H8" si="0">C2*D2+G2</f>
        <v>1605.9999999999998</v>
      </c>
      <c r="I2" s="11">
        <f t="shared" ref="I2:I8" si="1">(H2-F2)/F2</f>
        <v>-0.1102493074792245</v>
      </c>
      <c r="J2" s="12">
        <f t="shared" ref="J2:J8" si="2">I2*F2</f>
        <v>-199.00000000000023</v>
      </c>
      <c r="K2" s="10" t="s">
        <v>14</v>
      </c>
      <c r="L2" s="10" t="s">
        <v>15</v>
      </c>
      <c r="M2" s="10" t="s">
        <v>16</v>
      </c>
    </row>
    <row r="3" spans="1:13" s="1" customFormat="1" ht="26" customHeight="1">
      <c r="A3" s="1" t="s">
        <v>17</v>
      </c>
      <c r="B3" s="8">
        <v>516160</v>
      </c>
      <c r="C3" s="10">
        <v>0.71499999999999997</v>
      </c>
      <c r="D3" s="10">
        <v>2900</v>
      </c>
      <c r="E3" s="10">
        <v>0.81220000000000003</v>
      </c>
      <c r="F3" s="105">
        <f>D3*E3</f>
        <v>2355.38</v>
      </c>
      <c r="G3" s="10">
        <v>0</v>
      </c>
      <c r="H3" s="108">
        <f t="shared" si="0"/>
        <v>2073.5</v>
      </c>
      <c r="I3" s="11">
        <f t="shared" si="1"/>
        <v>-0.11967495690716576</v>
      </c>
      <c r="J3" s="12">
        <f t="shared" si="2"/>
        <v>-281.88000000000011</v>
      </c>
      <c r="K3" s="10" t="s">
        <v>14</v>
      </c>
      <c r="L3" s="10" t="s">
        <v>18</v>
      </c>
      <c r="M3" s="10" t="s">
        <v>16</v>
      </c>
    </row>
    <row r="4" spans="1:13" s="1" customFormat="1" ht="26" customHeight="1">
      <c r="A4" s="1" t="s">
        <v>19</v>
      </c>
      <c r="B4" s="8">
        <v>512170</v>
      </c>
      <c r="C4" s="10">
        <v>0.40699999999999997</v>
      </c>
      <c r="D4" s="10">
        <v>3000</v>
      </c>
      <c r="E4" s="10">
        <v>0.42080000000000001</v>
      </c>
      <c r="F4" s="105">
        <f>D4*E4</f>
        <v>1262.4000000000001</v>
      </c>
      <c r="G4" s="10">
        <v>0</v>
      </c>
      <c r="H4" s="108">
        <f t="shared" si="0"/>
        <v>1221</v>
      </c>
      <c r="I4" s="11">
        <f t="shared" si="1"/>
        <v>-3.2794676806083722E-2</v>
      </c>
      <c r="J4" s="12">
        <f t="shared" si="2"/>
        <v>-41.400000000000091</v>
      </c>
      <c r="K4" s="10" t="s">
        <v>14</v>
      </c>
      <c r="L4" s="10" t="s">
        <v>20</v>
      </c>
      <c r="M4" s="10" t="s">
        <v>16</v>
      </c>
    </row>
    <row r="5" spans="1:13" s="1" customFormat="1" ht="26" customHeight="1">
      <c r="A5" s="1" t="s">
        <v>21</v>
      </c>
      <c r="B5" s="8">
        <v>159866</v>
      </c>
      <c r="C5" s="10">
        <v>0.91300000000000003</v>
      </c>
      <c r="D5" s="10">
        <v>1100</v>
      </c>
      <c r="E5" s="10">
        <v>0.95509999999999995</v>
      </c>
      <c r="F5" s="105">
        <f>D5*E5</f>
        <v>1050.6099999999999</v>
      </c>
      <c r="G5" s="10">
        <v>0</v>
      </c>
      <c r="H5" s="108">
        <f t="shared" si="0"/>
        <v>1004.3000000000001</v>
      </c>
      <c r="I5" s="11">
        <f t="shared" si="1"/>
        <v>-4.4079154015286198E-2</v>
      </c>
      <c r="J5" s="12">
        <f t="shared" si="2"/>
        <v>-46.309999999999832</v>
      </c>
      <c r="K5" s="10" t="s">
        <v>22</v>
      </c>
      <c r="L5" s="10" t="s">
        <v>23</v>
      </c>
      <c r="M5" s="10" t="s">
        <v>16</v>
      </c>
    </row>
    <row r="6" spans="1:13" s="1" customFormat="1" ht="26" customHeight="1">
      <c r="A6" s="2" t="s">
        <v>24</v>
      </c>
      <c r="B6" s="9">
        <v>159920</v>
      </c>
      <c r="C6" s="9">
        <v>1.085</v>
      </c>
      <c r="D6" s="9">
        <v>200</v>
      </c>
      <c r="E6" s="9">
        <v>1.0854999999999999</v>
      </c>
      <c r="F6" s="105">
        <f>E6*D6</f>
        <v>217.1</v>
      </c>
      <c r="G6" s="9">
        <v>0</v>
      </c>
      <c r="H6" s="109">
        <f t="shared" si="0"/>
        <v>217</v>
      </c>
      <c r="I6" s="11">
        <f t="shared" si="1"/>
        <v>-4.6061722708426678E-4</v>
      </c>
      <c r="J6" s="9">
        <f t="shared" si="2"/>
        <v>-9.9999999999994316E-2</v>
      </c>
      <c r="K6" s="10" t="s">
        <v>25</v>
      </c>
      <c r="L6" s="9" t="s">
        <v>26</v>
      </c>
      <c r="M6" s="9" t="s">
        <v>16</v>
      </c>
    </row>
    <row r="7" spans="1:13" s="1" customFormat="1" ht="26" customHeight="1">
      <c r="A7" s="2" t="s">
        <v>27</v>
      </c>
      <c r="B7" s="9">
        <v>588000</v>
      </c>
      <c r="C7" s="9">
        <v>0.92700000000000005</v>
      </c>
      <c r="D7" s="9">
        <v>600</v>
      </c>
      <c r="E7" s="9">
        <v>0.93979999999999997</v>
      </c>
      <c r="F7" s="105">
        <f>E7*D7</f>
        <v>563.88</v>
      </c>
      <c r="G7" s="9">
        <v>0</v>
      </c>
      <c r="H7" s="109">
        <f t="shared" si="0"/>
        <v>556.20000000000005</v>
      </c>
      <c r="I7" s="11">
        <f t="shared" si="1"/>
        <v>-1.3619919131730067E-2</v>
      </c>
      <c r="J7" s="9">
        <f t="shared" si="2"/>
        <v>-7.67999999999995</v>
      </c>
      <c r="K7" s="9" t="s">
        <v>14</v>
      </c>
      <c r="L7" s="10" t="s">
        <v>28</v>
      </c>
      <c r="M7" s="9" t="s">
        <v>16</v>
      </c>
    </row>
    <row r="8" spans="1:13" s="1" customFormat="1" ht="26" customHeight="1">
      <c r="A8" s="1" t="s">
        <v>29</v>
      </c>
      <c r="B8" s="9">
        <v>159915</v>
      </c>
      <c r="C8" s="9">
        <v>1.964</v>
      </c>
      <c r="D8" s="9">
        <v>300</v>
      </c>
      <c r="E8" s="9">
        <v>1.9513</v>
      </c>
      <c r="F8" s="105">
        <f>E8*D8</f>
        <v>585.39</v>
      </c>
      <c r="G8" s="9">
        <v>0</v>
      </c>
      <c r="H8" s="109">
        <f t="shared" si="0"/>
        <v>589.20000000000005</v>
      </c>
      <c r="I8" s="11">
        <f t="shared" si="1"/>
        <v>6.5084815251371889E-3</v>
      </c>
      <c r="J8" s="9">
        <f t="shared" si="2"/>
        <v>3.8100000000000591</v>
      </c>
      <c r="K8" s="9" t="s">
        <v>14</v>
      </c>
      <c r="L8" s="10" t="s">
        <v>28</v>
      </c>
      <c r="M8" s="9" t="s">
        <v>16</v>
      </c>
    </row>
    <row r="9" spans="1:13" s="1" customFormat="1" ht="26" customHeight="1">
      <c r="F9" s="106"/>
      <c r="H9" s="110"/>
    </row>
    <row r="10" spans="1:13" s="1" customFormat="1" ht="26" customHeight="1">
      <c r="F10" s="106"/>
      <c r="H10" s="110"/>
    </row>
    <row r="11" spans="1:13" s="1" customFormat="1" ht="26" customHeight="1">
      <c r="F11" s="106"/>
      <c r="H11" s="110"/>
    </row>
    <row r="12" spans="1:13" s="1" customFormat="1" ht="26" customHeight="1">
      <c r="F12" s="106"/>
      <c r="H12" s="110"/>
    </row>
    <row r="13" spans="1:13" s="1" customFormat="1" ht="26" customHeight="1">
      <c r="F13" s="106"/>
      <c r="H13" s="110"/>
    </row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41"/>
  <sheetViews>
    <sheetView topLeftCell="A26" zoomScale="75" zoomScaleNormal="75" workbookViewId="0">
      <pane xSplit="4" topLeftCell="J1" activePane="topRight" state="frozen"/>
      <selection pane="topRight" activeCell="H14" sqref="H14"/>
    </sheetView>
  </sheetViews>
  <sheetFormatPr baseColWidth="10" defaultColWidth="10.83203125" defaultRowHeight="16"/>
  <cols>
    <col min="1" max="1" width="51" style="31" customWidth="1"/>
    <col min="2" max="2" width="16.1640625" style="31" customWidth="1"/>
    <col min="3" max="3" width="33.33203125" style="31" customWidth="1"/>
    <col min="4" max="7" width="19.5" style="31" customWidth="1"/>
    <col min="8" max="8" width="19.1640625" style="64" customWidth="1"/>
    <col min="9" max="9" width="14.1640625" style="31" customWidth="1"/>
    <col min="10" max="10" width="17.33203125" style="67" customWidth="1"/>
    <col min="11" max="11" width="17" style="31" customWidth="1"/>
    <col min="12" max="12" width="20" style="31" customWidth="1"/>
    <col min="13" max="13" width="22" style="42" customWidth="1"/>
    <col min="14" max="14" width="20" style="42" customWidth="1"/>
    <col min="15" max="15" width="26.1640625" style="44" customWidth="1"/>
    <col min="16" max="16" width="39.6640625" style="44" customWidth="1"/>
    <col min="17" max="17" width="36.6640625" style="44" customWidth="1"/>
    <col min="18" max="18" width="38.5" style="44" customWidth="1"/>
    <col min="19" max="19" width="39.83203125" style="44" customWidth="1"/>
    <col min="20" max="20" width="41.6640625" style="44" customWidth="1"/>
    <col min="21" max="21" width="13.33203125" style="31" customWidth="1"/>
    <col min="22" max="22" width="21.5" style="31" customWidth="1"/>
    <col min="23" max="23" width="25.33203125" style="30" customWidth="1"/>
    <col min="24" max="38" width="10.83203125" style="30" customWidth="1"/>
    <col min="39" max="16384" width="10.83203125" style="30"/>
  </cols>
  <sheetData>
    <row r="1" spans="1:23" s="20" customFormat="1" ht="31" customHeight="1">
      <c r="A1" s="20" t="s">
        <v>0</v>
      </c>
      <c r="B1" s="20" t="s">
        <v>30</v>
      </c>
      <c r="C1" s="20" t="s">
        <v>11</v>
      </c>
      <c r="D1" s="20" t="s">
        <v>1</v>
      </c>
      <c r="E1" s="20" t="s">
        <v>2</v>
      </c>
      <c r="F1" s="20" t="s">
        <v>3</v>
      </c>
      <c r="G1" s="20" t="s">
        <v>4</v>
      </c>
      <c r="H1" s="112" t="s">
        <v>5</v>
      </c>
      <c r="I1" s="20" t="s">
        <v>6</v>
      </c>
      <c r="J1" s="65" t="s">
        <v>7</v>
      </c>
      <c r="K1" s="20" t="s">
        <v>8</v>
      </c>
      <c r="L1" s="20" t="s">
        <v>9</v>
      </c>
      <c r="M1" s="41" t="s">
        <v>31</v>
      </c>
      <c r="N1" s="41" t="s">
        <v>32</v>
      </c>
      <c r="O1" s="43" t="s">
        <v>33</v>
      </c>
      <c r="P1" s="43" t="s">
        <v>34</v>
      </c>
      <c r="Q1" s="43" t="s">
        <v>35</v>
      </c>
      <c r="R1" s="43" t="s">
        <v>36</v>
      </c>
      <c r="S1" s="43" t="s">
        <v>37</v>
      </c>
      <c r="T1" s="43" t="s">
        <v>38</v>
      </c>
      <c r="U1" s="20" t="s">
        <v>10</v>
      </c>
      <c r="V1" s="20" t="s">
        <v>12</v>
      </c>
      <c r="W1" s="20" t="s">
        <v>39</v>
      </c>
    </row>
    <row r="2" spans="1:23" s="21" customFormat="1" ht="26" customHeight="1" thickBot="1">
      <c r="A2" s="1" t="s">
        <v>40</v>
      </c>
      <c r="B2" s="27" t="s">
        <v>41</v>
      </c>
      <c r="C2" s="45" t="s">
        <v>42</v>
      </c>
      <c r="D2" s="29" t="s">
        <v>43</v>
      </c>
      <c r="E2" s="27">
        <v>8.8650000000000002</v>
      </c>
      <c r="F2" s="27">
        <v>1E-3</v>
      </c>
      <c r="G2" s="27">
        <v>9.2929999999999993</v>
      </c>
      <c r="H2" s="63">
        <f t="shared" ref="H2:H40" si="0">G2*F2</f>
        <v>9.2929999999999992E-3</v>
      </c>
      <c r="I2" s="27">
        <v>0</v>
      </c>
      <c r="J2" s="66">
        <f t="shared" ref="J2:J40" si="1">E2*F2+I2</f>
        <v>8.8649999999999996E-3</v>
      </c>
      <c r="K2" s="35">
        <f t="shared" ref="K2:K40" si="2">(J2-H2)/H2</f>
        <v>-4.6056171311739974E-2</v>
      </c>
      <c r="L2" s="36">
        <f t="shared" ref="L2:L40" si="3">K2*H2</f>
        <v>-4.2799999999999956E-4</v>
      </c>
      <c r="M2" s="35">
        <v>1.0135000000000001</v>
      </c>
      <c r="N2" s="35">
        <v>0.29559999999999997</v>
      </c>
      <c r="O2" s="36">
        <f>((股票基金投资资产[[#This Row],[阶段收益率]]+1)^0.3333-1)/股票基金投资资产[[#This Row],[最大回撤]]</f>
        <v>0.88876880645868317</v>
      </c>
      <c r="P2" s="115">
        <v>0.13600000000000001</v>
      </c>
      <c r="Q2" s="115">
        <v>0.22850000000000001</v>
      </c>
      <c r="R2" s="115">
        <v>0.7742</v>
      </c>
      <c r="S2" s="115">
        <v>0.69599999999999995</v>
      </c>
      <c r="T2" s="116">
        <v>-0.14829999999999999</v>
      </c>
      <c r="U2" s="22" t="s">
        <v>14</v>
      </c>
      <c r="V2" s="22" t="s">
        <v>44</v>
      </c>
      <c r="W2" s="127" t="s">
        <v>45</v>
      </c>
    </row>
    <row r="3" spans="1:23" s="21" customFormat="1" ht="26" customHeight="1" thickTop="1">
      <c r="A3" s="1" t="s">
        <v>46</v>
      </c>
      <c r="B3" s="27" t="s">
        <v>47</v>
      </c>
      <c r="C3" s="45" t="s">
        <v>42</v>
      </c>
      <c r="D3" s="29" t="s">
        <v>48</v>
      </c>
      <c r="E3" s="27">
        <v>3.0316999999999998</v>
      </c>
      <c r="F3" s="27">
        <v>1E-3</v>
      </c>
      <c r="G3" s="27">
        <v>3.1627000000000001</v>
      </c>
      <c r="H3" s="63">
        <f t="shared" si="0"/>
        <v>3.1627000000000001E-3</v>
      </c>
      <c r="I3" s="27">
        <v>0</v>
      </c>
      <c r="J3" s="66">
        <f t="shared" si="1"/>
        <v>3.0317E-3</v>
      </c>
      <c r="K3" s="35">
        <f t="shared" si="2"/>
        <v>-4.1420305435229406E-2</v>
      </c>
      <c r="L3" s="36">
        <f t="shared" si="3"/>
        <v>-1.3100000000000004E-4</v>
      </c>
      <c r="M3" s="35">
        <v>0.87660000000000005</v>
      </c>
      <c r="N3" s="35">
        <v>0.29920000000000002</v>
      </c>
      <c r="O3" s="36">
        <f>((股票基金投资资产[[#This Row],[阶段收益率]]+1)^0.3333-1)/股票基金投资资产[[#This Row],[最大回撤]]</f>
        <v>0.78018317988493857</v>
      </c>
      <c r="P3" s="116">
        <v>-0.1845</v>
      </c>
      <c r="Q3" s="115">
        <v>0.89029999999999998</v>
      </c>
      <c r="R3" s="115">
        <v>0.61229999999999996</v>
      </c>
      <c r="S3" s="115">
        <v>0.52580000000000005</v>
      </c>
      <c r="T3" s="116">
        <v>-0.14929999999999999</v>
      </c>
      <c r="U3" s="22" t="s">
        <v>14</v>
      </c>
      <c r="V3" s="22" t="s">
        <v>44</v>
      </c>
      <c r="W3" s="125"/>
    </row>
    <row r="4" spans="1:23" s="21" customFormat="1" ht="26" customHeight="1">
      <c r="A4" s="1" t="s">
        <v>49</v>
      </c>
      <c r="B4" s="27" t="s">
        <v>50</v>
      </c>
      <c r="C4" s="45" t="s">
        <v>42</v>
      </c>
      <c r="D4" s="29" t="s">
        <v>51</v>
      </c>
      <c r="E4" s="27">
        <v>1.7464999999999999</v>
      </c>
      <c r="F4" s="27">
        <v>1E-3</v>
      </c>
      <c r="G4" s="27">
        <v>1.7687999999999999</v>
      </c>
      <c r="H4" s="63">
        <f t="shared" si="0"/>
        <v>1.7688000000000001E-3</v>
      </c>
      <c r="I4" s="27">
        <v>0</v>
      </c>
      <c r="J4" s="66">
        <f t="shared" si="1"/>
        <v>1.7465E-3</v>
      </c>
      <c r="K4" s="35">
        <f t="shared" si="2"/>
        <v>-1.2607417458163756E-2</v>
      </c>
      <c r="L4" s="36">
        <f t="shared" si="3"/>
        <v>-2.2300000000000054E-5</v>
      </c>
      <c r="M4" s="35">
        <v>0.6452</v>
      </c>
      <c r="N4" s="35">
        <v>0.2319</v>
      </c>
      <c r="O4" s="36">
        <f>((股票基金投资资产[[#This Row],[阶段收益率]]+1)^0.3333-1)/股票基金投资资产[[#This Row],[最大回撤]]</f>
        <v>0.77834924027148389</v>
      </c>
      <c r="P4" s="116">
        <v>-5.2400000000000002E-2</v>
      </c>
      <c r="Q4" s="115">
        <v>0.41639999999999999</v>
      </c>
      <c r="R4" s="115">
        <v>0.15240000000000001</v>
      </c>
      <c r="S4" s="122">
        <v>0.1641</v>
      </c>
      <c r="T4" s="121">
        <v>-0.2152</v>
      </c>
      <c r="U4" s="22" t="s">
        <v>14</v>
      </c>
      <c r="V4" s="22" t="s">
        <v>44</v>
      </c>
      <c r="W4" s="125"/>
    </row>
    <row r="5" spans="1:23" s="21" customFormat="1" ht="26" customHeight="1">
      <c r="A5" s="1" t="s">
        <v>52</v>
      </c>
      <c r="B5" s="27" t="s">
        <v>53</v>
      </c>
      <c r="C5" s="45" t="s">
        <v>42</v>
      </c>
      <c r="D5" s="29" t="s">
        <v>54</v>
      </c>
      <c r="E5" s="27">
        <v>2.5760999999999998</v>
      </c>
      <c r="F5" s="27">
        <v>1E-3</v>
      </c>
      <c r="G5" s="27">
        <v>2.7174999999999998</v>
      </c>
      <c r="H5" s="63">
        <f t="shared" si="0"/>
        <v>2.7174999999999999E-3</v>
      </c>
      <c r="I5" s="27">
        <v>0</v>
      </c>
      <c r="J5" s="66">
        <f t="shared" si="1"/>
        <v>2.5761E-3</v>
      </c>
      <c r="K5" s="35">
        <f t="shared" si="2"/>
        <v>-5.203311867525294E-2</v>
      </c>
      <c r="L5" s="36">
        <f t="shared" si="3"/>
        <v>-1.4139999999999986E-4</v>
      </c>
      <c r="M5" s="35">
        <v>0.77669999999999995</v>
      </c>
      <c r="N5" s="35">
        <v>0.2964</v>
      </c>
      <c r="O5" s="36">
        <f>((股票基金投资资产[[#This Row],[阶段收益率]]+1)^0.3333-1)/股票基金投资资产[[#This Row],[最大回撤]]</f>
        <v>0.71236730255210268</v>
      </c>
      <c r="P5" s="115">
        <v>4.4400000000000002E-2</v>
      </c>
      <c r="Q5" s="115">
        <v>0.40870000000000001</v>
      </c>
      <c r="R5" s="115">
        <v>0.82340000000000002</v>
      </c>
      <c r="S5" s="115">
        <v>0.22320000000000001</v>
      </c>
      <c r="T5" s="121">
        <v>-0.24979999999999999</v>
      </c>
      <c r="U5" s="22" t="s">
        <v>14</v>
      </c>
      <c r="V5" s="22" t="s">
        <v>44</v>
      </c>
      <c r="W5" s="125"/>
    </row>
    <row r="6" spans="1:23" s="21" customFormat="1" ht="26" customHeight="1">
      <c r="A6" s="1" t="s">
        <v>55</v>
      </c>
      <c r="B6" s="27" t="s">
        <v>41</v>
      </c>
      <c r="C6" s="45" t="s">
        <v>42</v>
      </c>
      <c r="D6" s="29" t="s">
        <v>56</v>
      </c>
      <c r="E6" s="27">
        <v>1.0109999999999999</v>
      </c>
      <c r="F6" s="27">
        <v>1E-3</v>
      </c>
      <c r="G6" s="27">
        <v>1.056</v>
      </c>
      <c r="H6" s="63">
        <f t="shared" si="0"/>
        <v>1.0560000000000001E-3</v>
      </c>
      <c r="I6" s="27">
        <v>0</v>
      </c>
      <c r="J6" s="66">
        <f t="shared" si="1"/>
        <v>1.011E-3</v>
      </c>
      <c r="K6" s="35">
        <f t="shared" si="2"/>
        <v>-4.2613636363636472E-2</v>
      </c>
      <c r="L6" s="36">
        <f t="shared" si="3"/>
        <v>-4.5000000000000118E-5</v>
      </c>
      <c r="M6" s="35">
        <v>0.76290000000000002</v>
      </c>
      <c r="N6" s="35">
        <v>0.309</v>
      </c>
      <c r="O6" s="36">
        <f>((股票基金投资资产[[#This Row],[阶段收益率]]+1)^0.3333-1)/股票基金投资资产[[#This Row],[最大回撤]]</f>
        <v>0.67314591628461273</v>
      </c>
      <c r="P6" s="115">
        <v>9.3399999999999997E-2</v>
      </c>
      <c r="Q6" s="115">
        <v>0.15840000000000001</v>
      </c>
      <c r="R6" s="115">
        <v>0.56420000000000003</v>
      </c>
      <c r="S6" s="115">
        <v>0.63839999999999997</v>
      </c>
      <c r="T6" s="116">
        <v>-0.1699</v>
      </c>
      <c r="U6" s="22" t="s">
        <v>14</v>
      </c>
      <c r="V6" s="22" t="s">
        <v>44</v>
      </c>
      <c r="W6" s="125"/>
    </row>
    <row r="7" spans="1:23" s="21" customFormat="1" ht="26" customHeight="1">
      <c r="A7" s="26" t="s">
        <v>57</v>
      </c>
      <c r="B7" s="27" t="s">
        <v>58</v>
      </c>
      <c r="C7" s="45" t="s">
        <v>42</v>
      </c>
      <c r="D7" s="29" t="s">
        <v>59</v>
      </c>
      <c r="E7" s="27">
        <v>2.0941999999999998</v>
      </c>
      <c r="F7" s="27">
        <v>1E-3</v>
      </c>
      <c r="G7" s="27">
        <v>2.1877</v>
      </c>
      <c r="H7" s="63">
        <f t="shared" si="0"/>
        <v>2.1876999999999999E-3</v>
      </c>
      <c r="I7" s="22">
        <v>0</v>
      </c>
      <c r="J7" s="66">
        <f t="shared" si="1"/>
        <v>2.0942000000000001E-3</v>
      </c>
      <c r="K7" s="24">
        <f t="shared" si="2"/>
        <v>-4.273894958175245E-2</v>
      </c>
      <c r="L7" s="25">
        <f t="shared" si="3"/>
        <v>-9.3499999999999833E-5</v>
      </c>
      <c r="M7" s="24">
        <v>0.59640000000000004</v>
      </c>
      <c r="N7" s="24">
        <v>0.27110000000000001</v>
      </c>
      <c r="O7" s="36">
        <f>((股票基金投资资产[[#This Row],[阶段收益率]]+1)^0.3333-1)/股票基金投资资产[[#This Row],[最大回撤]]</f>
        <v>0.62232020988163328</v>
      </c>
      <c r="P7" s="116">
        <v>-3.15E-2</v>
      </c>
      <c r="Q7" s="115">
        <v>0.65149999999999997</v>
      </c>
      <c r="R7" s="115">
        <v>0.37440000000000001</v>
      </c>
      <c r="S7" s="117" t="s">
        <v>60</v>
      </c>
      <c r="T7" s="117" t="s">
        <v>60</v>
      </c>
      <c r="U7" s="22" t="s">
        <v>14</v>
      </c>
      <c r="V7" s="22" t="s">
        <v>44</v>
      </c>
      <c r="W7" s="125"/>
    </row>
    <row r="8" spans="1:23" s="21" customFormat="1" ht="26" customHeight="1">
      <c r="A8" s="21" t="s">
        <v>61</v>
      </c>
      <c r="B8" s="22" t="s">
        <v>62</v>
      </c>
      <c r="C8" s="45" t="s">
        <v>42</v>
      </c>
      <c r="D8" s="23" t="s">
        <v>63</v>
      </c>
      <c r="E8" s="22">
        <v>1.2499</v>
      </c>
      <c r="F8" s="22">
        <v>4622.43</v>
      </c>
      <c r="G8" s="22">
        <v>1.5144</v>
      </c>
      <c r="H8" s="63">
        <f t="shared" si="0"/>
        <v>7000.2079920000006</v>
      </c>
      <c r="I8" s="22">
        <v>0</v>
      </c>
      <c r="J8" s="66">
        <f t="shared" si="1"/>
        <v>5777.5752570000004</v>
      </c>
      <c r="K8" s="24">
        <f t="shared" si="2"/>
        <v>-0.1746566296883254</v>
      </c>
      <c r="L8" s="25">
        <f t="shared" si="3"/>
        <v>-1222.6327350000001</v>
      </c>
      <c r="M8" s="24">
        <v>0.1211</v>
      </c>
      <c r="N8" s="24">
        <v>0.30740000000000001</v>
      </c>
      <c r="O8" s="36">
        <f>((股票基金投资资产[[#This Row],[阶段收益率]]+1)^0.3333-1)/股票基金投资资产[[#This Row],[最大回撤]]</f>
        <v>0.12633290674397243</v>
      </c>
      <c r="P8" s="116">
        <v>-0.18959999999999999</v>
      </c>
      <c r="Q8" s="115">
        <v>0.25030000000000002</v>
      </c>
      <c r="R8" s="117" t="s">
        <v>60</v>
      </c>
      <c r="S8" s="117" t="s">
        <v>60</v>
      </c>
      <c r="T8" s="117" t="s">
        <v>60</v>
      </c>
      <c r="U8" s="22" t="s">
        <v>14</v>
      </c>
      <c r="V8" s="22" t="s">
        <v>44</v>
      </c>
      <c r="W8" s="125"/>
    </row>
    <row r="9" spans="1:23" s="21" customFormat="1" ht="26" customHeight="1" thickBot="1">
      <c r="A9" s="46" t="s">
        <v>64</v>
      </c>
      <c r="B9" s="47" t="s">
        <v>65</v>
      </c>
      <c r="C9" s="48" t="s">
        <v>42</v>
      </c>
      <c r="D9" s="49" t="s">
        <v>66</v>
      </c>
      <c r="E9" s="47">
        <v>0.76659999999999995</v>
      </c>
      <c r="F9" s="47">
        <v>19764.650000000001</v>
      </c>
      <c r="G9" s="47">
        <v>1.0119</v>
      </c>
      <c r="H9" s="68">
        <f t="shared" si="0"/>
        <v>19999.849335000003</v>
      </c>
      <c r="I9" s="47">
        <v>0</v>
      </c>
      <c r="J9" s="69">
        <f t="shared" si="1"/>
        <v>15151.580690000001</v>
      </c>
      <c r="K9" s="50">
        <f t="shared" si="2"/>
        <v>-0.24241525842474559</v>
      </c>
      <c r="L9" s="51">
        <f t="shared" si="3"/>
        <v>-4848.2686450000019</v>
      </c>
      <c r="M9" s="50">
        <v>-0.2</v>
      </c>
      <c r="N9" s="50">
        <v>0.2</v>
      </c>
      <c r="O9" s="85">
        <f>((股票基金投资资产[[#This Row],[阶段收益率]]+1)^0.3333-1)/股票基金投资资产[[#This Row],[最大回撤]]</f>
        <v>-0.35837664157161886</v>
      </c>
      <c r="P9" s="123" t="s">
        <v>60</v>
      </c>
      <c r="Q9" s="123" t="s">
        <v>60</v>
      </c>
      <c r="R9" s="123" t="s">
        <v>60</v>
      </c>
      <c r="S9" s="123" t="s">
        <v>60</v>
      </c>
      <c r="T9" s="123" t="s">
        <v>60</v>
      </c>
      <c r="U9" s="47" t="s">
        <v>14</v>
      </c>
      <c r="V9" s="47" t="s">
        <v>44</v>
      </c>
      <c r="W9" s="128"/>
    </row>
    <row r="10" spans="1:23" s="21" customFormat="1" ht="26" customHeight="1" thickTop="1" thickBot="1">
      <c r="A10" s="26" t="s">
        <v>67</v>
      </c>
      <c r="B10" s="27" t="s">
        <v>68</v>
      </c>
      <c r="C10" s="52" t="s">
        <v>69</v>
      </c>
      <c r="D10" s="29" t="s">
        <v>70</v>
      </c>
      <c r="E10" s="27">
        <v>3.9977</v>
      </c>
      <c r="F10" s="22">
        <v>1E-3</v>
      </c>
      <c r="G10" s="27">
        <v>4.1195000000000004</v>
      </c>
      <c r="H10" s="63">
        <f t="shared" si="0"/>
        <v>4.1195000000000008E-3</v>
      </c>
      <c r="I10" s="22">
        <v>0</v>
      </c>
      <c r="J10" s="66">
        <f t="shared" si="1"/>
        <v>3.9976999999999999E-3</v>
      </c>
      <c r="K10" s="24">
        <f t="shared" si="2"/>
        <v>-2.9566694987255948E-2</v>
      </c>
      <c r="L10" s="25">
        <f t="shared" si="3"/>
        <v>-1.218000000000009E-4</v>
      </c>
      <c r="M10" s="24">
        <v>1.3549</v>
      </c>
      <c r="N10" s="24">
        <v>0.13189999999999999</v>
      </c>
      <c r="O10" s="36">
        <f>((股票基金投资资产[[#This Row],[阶段收益率]]+1)^0.3333-1)/股票基金投资资产[[#This Row],[最大回撤]]</f>
        <v>2.5048394415066833</v>
      </c>
      <c r="P10" s="115">
        <v>0.35599999999999998</v>
      </c>
      <c r="Q10" s="115">
        <v>0.39850000000000002</v>
      </c>
      <c r="R10" s="115">
        <v>0.50209999999999999</v>
      </c>
      <c r="S10" s="115">
        <v>0.13550000000000001</v>
      </c>
      <c r="T10" s="115">
        <v>6.7500000000000004E-2</v>
      </c>
      <c r="U10" s="22" t="s">
        <v>14</v>
      </c>
      <c r="V10" s="22" t="s">
        <v>44</v>
      </c>
      <c r="W10" s="129" t="s">
        <v>71</v>
      </c>
    </row>
    <row r="11" spans="1:23" s="21" customFormat="1" ht="26" customHeight="1">
      <c r="A11" s="21" t="s">
        <v>72</v>
      </c>
      <c r="B11" s="22" t="s">
        <v>73</v>
      </c>
      <c r="C11" s="52" t="s">
        <v>69</v>
      </c>
      <c r="D11" s="23" t="s">
        <v>74</v>
      </c>
      <c r="E11" s="22">
        <v>1.9464999999999999</v>
      </c>
      <c r="F11" s="22">
        <v>247.58</v>
      </c>
      <c r="G11" s="22">
        <v>2.0194999999999999</v>
      </c>
      <c r="H11" s="63">
        <f t="shared" si="0"/>
        <v>499.98780999999997</v>
      </c>
      <c r="I11" s="22">
        <v>0</v>
      </c>
      <c r="J11" s="66">
        <f t="shared" si="1"/>
        <v>481.91446999999999</v>
      </c>
      <c r="K11" s="24">
        <f t="shared" si="2"/>
        <v>-3.6147561277543892E-2</v>
      </c>
      <c r="L11" s="25">
        <f t="shared" si="3"/>
        <v>-18.073339999999973</v>
      </c>
      <c r="M11" s="24">
        <v>1.0563</v>
      </c>
      <c r="N11" s="24">
        <v>0.1663</v>
      </c>
      <c r="O11" s="36">
        <f>((股票基金投资资产[[#This Row],[阶段收益率]]+1)^0.3333-1)/股票基金投资资产[[#This Row],[最大回撤]]</f>
        <v>1.6332142061819548</v>
      </c>
      <c r="P11" s="115">
        <v>7.3899999999999993E-2</v>
      </c>
      <c r="Q11" s="115">
        <v>0.47170000000000001</v>
      </c>
      <c r="R11" s="115">
        <v>0.1729</v>
      </c>
      <c r="S11" s="122">
        <v>0.37819999999999998</v>
      </c>
      <c r="T11" s="121">
        <v>-0.28370000000000001</v>
      </c>
      <c r="U11" s="22" t="s">
        <v>14</v>
      </c>
      <c r="V11" s="22" t="s">
        <v>44</v>
      </c>
      <c r="W11" s="125"/>
    </row>
    <row r="12" spans="1:23" s="21" customFormat="1" ht="26" customHeight="1">
      <c r="A12" s="26" t="s">
        <v>75</v>
      </c>
      <c r="B12" s="27" t="s">
        <v>76</v>
      </c>
      <c r="C12" s="52" t="s">
        <v>69</v>
      </c>
      <c r="D12" s="29" t="s">
        <v>77</v>
      </c>
      <c r="E12" s="27">
        <v>1.0356000000000001</v>
      </c>
      <c r="F12" s="22">
        <v>473.83</v>
      </c>
      <c r="G12" s="27">
        <v>1.0551999999999999</v>
      </c>
      <c r="H12" s="63">
        <f t="shared" si="0"/>
        <v>499.98541599999993</v>
      </c>
      <c r="I12" s="22">
        <v>0</v>
      </c>
      <c r="J12" s="66">
        <f t="shared" si="1"/>
        <v>490.69834800000001</v>
      </c>
      <c r="K12" s="24">
        <f t="shared" si="2"/>
        <v>-1.8574677786201511E-2</v>
      </c>
      <c r="L12" s="25">
        <f t="shared" si="3"/>
        <v>-9.2870679999999197</v>
      </c>
      <c r="M12" s="53">
        <v>0.40720000000000001</v>
      </c>
      <c r="N12" s="53">
        <v>8.9099999999999999E-2</v>
      </c>
      <c r="O12" s="36">
        <f>((股票基金投资资产[[#This Row],[阶段收益率]]+1)^0.3333-1)/股票基金投资资产[[#This Row],[最大回撤]]</f>
        <v>1.3534304871204035</v>
      </c>
      <c r="P12" s="117" t="s">
        <v>60</v>
      </c>
      <c r="Q12" s="117" t="s">
        <v>60</v>
      </c>
      <c r="R12" s="117" t="s">
        <v>60</v>
      </c>
      <c r="S12" s="117" t="s">
        <v>60</v>
      </c>
      <c r="T12" s="117" t="s">
        <v>60</v>
      </c>
      <c r="U12" s="22" t="s">
        <v>14</v>
      </c>
      <c r="V12" s="22" t="s">
        <v>44</v>
      </c>
      <c r="W12" s="125"/>
    </row>
    <row r="13" spans="1:23" s="21" customFormat="1" ht="26" customHeight="1">
      <c r="A13" s="26" t="s">
        <v>78</v>
      </c>
      <c r="B13" s="27" t="s">
        <v>76</v>
      </c>
      <c r="C13" s="52" t="s">
        <v>69</v>
      </c>
      <c r="D13" s="29" t="s">
        <v>79</v>
      </c>
      <c r="E13" s="27">
        <v>2.1309999999999998</v>
      </c>
      <c r="F13" s="22">
        <v>229.85</v>
      </c>
      <c r="G13" s="27">
        <v>2.1753</v>
      </c>
      <c r="H13" s="63">
        <f t="shared" si="0"/>
        <v>499.992705</v>
      </c>
      <c r="I13" s="22">
        <v>0</v>
      </c>
      <c r="J13" s="66">
        <f t="shared" si="1"/>
        <v>489.81034999999991</v>
      </c>
      <c r="K13" s="24">
        <f t="shared" si="2"/>
        <v>-2.0365007125454134E-2</v>
      </c>
      <c r="L13" s="25">
        <f t="shared" si="3"/>
        <v>-10.182355000000086</v>
      </c>
      <c r="M13" s="24">
        <v>0.40720000000000001</v>
      </c>
      <c r="N13" s="24">
        <v>8.9099999999999999E-2</v>
      </c>
      <c r="O13" s="36">
        <f>((股票基金投资资产[[#This Row],[阶段收益率]]+1)^0.3333-1)/股票基金投资资产[[#This Row],[最大回撤]]</f>
        <v>1.3534304871204035</v>
      </c>
      <c r="P13" s="115">
        <v>1.09E-2</v>
      </c>
      <c r="Q13" s="115">
        <v>0.18440000000000001</v>
      </c>
      <c r="R13" s="115">
        <v>0.14080000000000001</v>
      </c>
      <c r="S13" s="115">
        <v>0.14829999999999999</v>
      </c>
      <c r="T13" s="116">
        <v>-0.13109999999999999</v>
      </c>
      <c r="U13" s="22" t="s">
        <v>14</v>
      </c>
      <c r="V13" s="22" t="s">
        <v>44</v>
      </c>
      <c r="W13" s="125"/>
    </row>
    <row r="14" spans="1:23" s="21" customFormat="1" ht="26" customHeight="1">
      <c r="A14" s="26" t="s">
        <v>80</v>
      </c>
      <c r="B14" s="27" t="s">
        <v>81</v>
      </c>
      <c r="C14" s="52" t="s">
        <v>69</v>
      </c>
      <c r="D14" s="29" t="s">
        <v>82</v>
      </c>
      <c r="E14" s="27">
        <v>1.6483000000000001</v>
      </c>
      <c r="F14" s="22">
        <v>116.54</v>
      </c>
      <c r="G14" s="27">
        <v>1.7161</v>
      </c>
      <c r="H14" s="63">
        <f t="shared" si="0"/>
        <v>199.994294</v>
      </c>
      <c r="I14" s="22">
        <v>0</v>
      </c>
      <c r="J14" s="66">
        <f t="shared" si="1"/>
        <v>192.09288200000003</v>
      </c>
      <c r="K14" s="24">
        <f t="shared" si="2"/>
        <v>-3.9508187168579748E-2</v>
      </c>
      <c r="L14" s="25">
        <f t="shared" si="3"/>
        <v>-7.901411999999965</v>
      </c>
      <c r="M14" s="24">
        <v>0.47510000000000002</v>
      </c>
      <c r="N14" s="24">
        <v>0.10920000000000001</v>
      </c>
      <c r="O14" s="36">
        <f>((股票基金投资资产[[#This Row],[阶段收益率]]+1)^0.3333-1)/股票基金投资资产[[#This Row],[最大回撤]]</f>
        <v>1.2667585310227947</v>
      </c>
      <c r="P14" s="115">
        <v>5.6500000000000002E-2</v>
      </c>
      <c r="Q14" s="115">
        <v>8.2900000000000001E-2</v>
      </c>
      <c r="R14" s="122">
        <v>0.28610000000000002</v>
      </c>
      <c r="S14" s="122">
        <v>0.43290000000000001</v>
      </c>
      <c r="T14" s="121">
        <v>-0.24229999999999999</v>
      </c>
      <c r="U14" s="22" t="s">
        <v>14</v>
      </c>
      <c r="V14" s="22" t="s">
        <v>44</v>
      </c>
      <c r="W14" s="125"/>
    </row>
    <row r="15" spans="1:23" s="21" customFormat="1" ht="26" customHeight="1">
      <c r="A15" s="21" t="s">
        <v>83</v>
      </c>
      <c r="B15" s="22" t="s">
        <v>73</v>
      </c>
      <c r="C15" s="52" t="s">
        <v>69</v>
      </c>
      <c r="D15" s="23" t="s">
        <v>84</v>
      </c>
      <c r="E15" s="22">
        <v>1.7410000000000001</v>
      </c>
      <c r="F15" s="22">
        <v>166.75</v>
      </c>
      <c r="G15" s="22">
        <v>1.7990999999999999</v>
      </c>
      <c r="H15" s="63">
        <f t="shared" si="0"/>
        <v>299.99992499999996</v>
      </c>
      <c r="I15" s="22">
        <v>0</v>
      </c>
      <c r="J15" s="66">
        <f t="shared" si="1"/>
        <v>290.31175000000002</v>
      </c>
      <c r="K15" s="24">
        <f t="shared" si="2"/>
        <v>-3.2293924740147667E-2</v>
      </c>
      <c r="L15" s="25">
        <f t="shared" si="3"/>
        <v>-9.6881749999999442</v>
      </c>
      <c r="M15" s="24">
        <v>0.7288</v>
      </c>
      <c r="N15" s="24">
        <v>0.16189999999999999</v>
      </c>
      <c r="O15" s="36">
        <f>((股票基金投资资产[[#This Row],[阶段收益率]]+1)^0.3333-1)/股票基金投资资产[[#This Row],[最大回撤]]</f>
        <v>1.2363388285032573</v>
      </c>
      <c r="P15" s="115">
        <v>7.46E-2</v>
      </c>
      <c r="Q15" s="115">
        <v>0.45590000000000003</v>
      </c>
      <c r="R15" s="116">
        <v>-2.93E-2</v>
      </c>
      <c r="S15" s="122">
        <v>0.37630000000000002</v>
      </c>
      <c r="T15" s="121">
        <v>-0.23350000000000001</v>
      </c>
      <c r="U15" s="22" t="s">
        <v>14</v>
      </c>
      <c r="V15" s="22" t="s">
        <v>44</v>
      </c>
      <c r="W15" s="125"/>
    </row>
    <row r="16" spans="1:23" s="21" customFormat="1" ht="26" customHeight="1">
      <c r="A16" s="26" t="s">
        <v>85</v>
      </c>
      <c r="B16" s="27" t="s">
        <v>86</v>
      </c>
      <c r="C16" s="52" t="s">
        <v>69</v>
      </c>
      <c r="D16" s="29" t="s">
        <v>87</v>
      </c>
      <c r="E16" s="27">
        <v>2.1141999999999999</v>
      </c>
      <c r="F16" s="22">
        <v>229.68</v>
      </c>
      <c r="G16" s="27">
        <v>2.1768999999999998</v>
      </c>
      <c r="H16" s="63">
        <f t="shared" si="0"/>
        <v>499.99039199999999</v>
      </c>
      <c r="I16" s="22">
        <v>0</v>
      </c>
      <c r="J16" s="66">
        <f t="shared" si="1"/>
        <v>485.58945599999998</v>
      </c>
      <c r="K16" s="24">
        <f t="shared" si="2"/>
        <v>-2.8802425467407786E-2</v>
      </c>
      <c r="L16" s="25">
        <f t="shared" si="3"/>
        <v>-14.400936000000002</v>
      </c>
      <c r="M16" s="24">
        <v>0.58560000000000001</v>
      </c>
      <c r="N16" s="24">
        <v>0.15129999999999999</v>
      </c>
      <c r="O16" s="36">
        <f>((股票基金投资资产[[#This Row],[阶段收益率]]+1)^0.3333-1)/股票基金投资资产[[#This Row],[最大回撤]]</f>
        <v>1.097619149270515</v>
      </c>
      <c r="P16" s="115">
        <v>4.2700000000000002E-2</v>
      </c>
      <c r="Q16" s="115">
        <v>0.309</v>
      </c>
      <c r="R16" s="115">
        <v>0.44069999999999998</v>
      </c>
      <c r="S16" s="117" t="s">
        <v>60</v>
      </c>
      <c r="T16" s="117" t="s">
        <v>60</v>
      </c>
      <c r="U16" s="22" t="s">
        <v>14</v>
      </c>
      <c r="V16" s="22" t="s">
        <v>44</v>
      </c>
      <c r="W16" s="125"/>
    </row>
    <row r="17" spans="1:23" s="21" customFormat="1" ht="26" customHeight="1">
      <c r="A17" s="26" t="s">
        <v>88</v>
      </c>
      <c r="B17" s="27" t="s">
        <v>89</v>
      </c>
      <c r="C17" s="52" t="s">
        <v>69</v>
      </c>
      <c r="D17" s="29" t="s">
        <v>90</v>
      </c>
      <c r="E17" s="27">
        <v>1.3338000000000001</v>
      </c>
      <c r="F17" s="22">
        <v>362.03</v>
      </c>
      <c r="G17" s="27">
        <v>1.3811</v>
      </c>
      <c r="H17" s="63">
        <f t="shared" si="0"/>
        <v>499.99963299999996</v>
      </c>
      <c r="I17" s="22">
        <v>0</v>
      </c>
      <c r="J17" s="66">
        <f t="shared" si="1"/>
        <v>482.87561399999998</v>
      </c>
      <c r="K17" s="24">
        <f t="shared" si="2"/>
        <v>-3.4248063138078294E-2</v>
      </c>
      <c r="L17" s="25">
        <f t="shared" si="3"/>
        <v>-17.124018999999976</v>
      </c>
      <c r="M17" s="24">
        <v>0.4899</v>
      </c>
      <c r="N17" s="24">
        <v>0.1338</v>
      </c>
      <c r="O17" s="36">
        <f>((股票基金投资资产[[#This Row],[阶段收益率]]+1)^0.3333-1)/股票基金投资资产[[#This Row],[最大回撤]]</f>
        <v>1.0622124630601097</v>
      </c>
      <c r="P17" s="115">
        <v>7.6E-3</v>
      </c>
      <c r="Q17" s="115">
        <v>0.27979999999999999</v>
      </c>
      <c r="R17" s="115">
        <v>0.1545</v>
      </c>
      <c r="S17" s="117" t="s">
        <v>60</v>
      </c>
      <c r="T17" s="117" t="s">
        <v>60</v>
      </c>
      <c r="U17" s="22" t="s">
        <v>14</v>
      </c>
      <c r="V17" s="22" t="s">
        <v>44</v>
      </c>
      <c r="W17" s="125"/>
    </row>
    <row r="18" spans="1:23" s="21" customFormat="1" ht="26" customHeight="1">
      <c r="A18" s="21" t="s">
        <v>91</v>
      </c>
      <c r="B18" s="27" t="s">
        <v>41</v>
      </c>
      <c r="C18" s="52" t="s">
        <v>69</v>
      </c>
      <c r="D18" s="29" t="s">
        <v>92</v>
      </c>
      <c r="E18" s="27">
        <v>0.99519999999999997</v>
      </c>
      <c r="F18" s="27">
        <v>597.36</v>
      </c>
      <c r="G18" s="27">
        <v>1.0044</v>
      </c>
      <c r="H18" s="63">
        <f t="shared" si="0"/>
        <v>599.988384</v>
      </c>
      <c r="I18" s="27">
        <v>0</v>
      </c>
      <c r="J18" s="66">
        <f t="shared" si="1"/>
        <v>594.49267199999997</v>
      </c>
      <c r="K18" s="35">
        <f t="shared" si="2"/>
        <v>-9.1596973317403865E-3</v>
      </c>
      <c r="L18" s="36">
        <f t="shared" si="3"/>
        <v>-5.4957120000000268</v>
      </c>
      <c r="M18" s="35">
        <v>0.61360000000000003</v>
      </c>
      <c r="N18" s="35">
        <v>0.16420000000000001</v>
      </c>
      <c r="O18" s="36">
        <f>((股票基金投资资产[[#This Row],[阶段收益率]]+1)^0.3333-1)/股票基金投资资产[[#This Row],[最大回撤]]</f>
        <v>1.0529411100442001</v>
      </c>
      <c r="P18" s="115">
        <v>0.11650000000000001</v>
      </c>
      <c r="Q18" s="115">
        <v>0.1333</v>
      </c>
      <c r="R18" s="117" t="s">
        <v>60</v>
      </c>
      <c r="S18" s="117" t="s">
        <v>60</v>
      </c>
      <c r="T18" s="117" t="s">
        <v>60</v>
      </c>
      <c r="U18" s="22" t="s">
        <v>14</v>
      </c>
      <c r="V18" s="22" t="s">
        <v>44</v>
      </c>
      <c r="W18" s="125"/>
    </row>
    <row r="19" spans="1:23" s="21" customFormat="1" ht="26" customHeight="1">
      <c r="A19" s="26" t="s">
        <v>93</v>
      </c>
      <c r="B19" s="27" t="s">
        <v>86</v>
      </c>
      <c r="C19" s="52" t="s">
        <v>69</v>
      </c>
      <c r="D19" s="29" t="s">
        <v>94</v>
      </c>
      <c r="E19" s="27">
        <v>2.3456999999999999</v>
      </c>
      <c r="F19" s="27">
        <v>208.74</v>
      </c>
      <c r="G19" s="27">
        <v>2.3953000000000002</v>
      </c>
      <c r="H19" s="63">
        <f t="shared" si="0"/>
        <v>499.99492200000009</v>
      </c>
      <c r="I19" s="22">
        <v>0</v>
      </c>
      <c r="J19" s="66">
        <f t="shared" si="1"/>
        <v>489.64141799999999</v>
      </c>
      <c r="K19" s="24">
        <f t="shared" si="2"/>
        <v>-2.0707218302509278E-2</v>
      </c>
      <c r="L19" s="25">
        <f t="shared" si="3"/>
        <v>-10.3535040000001</v>
      </c>
      <c r="M19" s="24">
        <v>0.53210000000000002</v>
      </c>
      <c r="N19" s="24">
        <v>0.16250000000000001</v>
      </c>
      <c r="O19" s="36">
        <f>((股票基金投资资产[[#This Row],[阶段收益率]]+1)^0.3333-1)/股票基金投资资产[[#This Row],[最大回撤]]</f>
        <v>0.94034406719170682</v>
      </c>
      <c r="P19" s="115">
        <v>4.4600000000000001E-2</v>
      </c>
      <c r="Q19" s="115">
        <v>0.28799999999999998</v>
      </c>
      <c r="R19" s="115">
        <v>0.4178</v>
      </c>
      <c r="S19" s="115">
        <v>0.32</v>
      </c>
      <c r="T19" s="117" t="s">
        <v>60</v>
      </c>
      <c r="U19" s="22" t="s">
        <v>14</v>
      </c>
      <c r="V19" s="22" t="s">
        <v>44</v>
      </c>
      <c r="W19" s="125"/>
    </row>
    <row r="20" spans="1:23" s="21" customFormat="1" ht="26" customHeight="1">
      <c r="A20" s="26" t="s">
        <v>95</v>
      </c>
      <c r="B20" s="27" t="s">
        <v>96</v>
      </c>
      <c r="C20" s="52" t="s">
        <v>69</v>
      </c>
      <c r="D20" s="29" t="s">
        <v>97</v>
      </c>
      <c r="E20" s="27">
        <v>2.5920000000000001</v>
      </c>
      <c r="F20" s="27">
        <v>37.51</v>
      </c>
      <c r="G20" s="27">
        <v>2.6659999999999999</v>
      </c>
      <c r="H20" s="63">
        <f t="shared" si="0"/>
        <v>100.00165999999999</v>
      </c>
      <c r="I20" s="22">
        <v>0</v>
      </c>
      <c r="J20" s="66">
        <f t="shared" si="1"/>
        <v>97.225920000000002</v>
      </c>
      <c r="K20" s="24">
        <f t="shared" si="2"/>
        <v>-2.7756939234808552E-2</v>
      </c>
      <c r="L20" s="25">
        <f t="shared" si="3"/>
        <v>-2.7757399999999848</v>
      </c>
      <c r="M20" s="24">
        <v>0.61760000000000004</v>
      </c>
      <c r="N20" s="24">
        <v>0.19</v>
      </c>
      <c r="O20" s="36">
        <f>((股票基金投资资产[[#This Row],[阶段收益率]]+1)^0.3333-1)/股票基金投资资产[[#This Row],[最大回撤]]</f>
        <v>0.91505898138183039</v>
      </c>
      <c r="P20" s="116">
        <v>-0.15329999999999999</v>
      </c>
      <c r="Q20" s="115">
        <v>0.3231</v>
      </c>
      <c r="R20" s="115">
        <v>0.48970000000000002</v>
      </c>
      <c r="S20" s="122">
        <v>0.61160000000000003</v>
      </c>
      <c r="T20" s="121">
        <v>-0.157</v>
      </c>
      <c r="U20" s="22" t="s">
        <v>14</v>
      </c>
      <c r="V20" s="22" t="s">
        <v>44</v>
      </c>
      <c r="W20" s="125"/>
    </row>
    <row r="21" spans="1:23" s="21" customFormat="1" ht="26" customHeight="1">
      <c r="A21" s="26" t="s">
        <v>98</v>
      </c>
      <c r="B21" s="27" t="s">
        <v>99</v>
      </c>
      <c r="C21" s="52" t="s">
        <v>69</v>
      </c>
      <c r="D21" s="29" t="s">
        <v>100</v>
      </c>
      <c r="E21" s="27">
        <v>3.9146000000000001</v>
      </c>
      <c r="F21" s="27">
        <v>1E-3</v>
      </c>
      <c r="G21" s="27">
        <v>4.1070000000000002</v>
      </c>
      <c r="H21" s="63">
        <f t="shared" si="0"/>
        <v>4.1070000000000004E-3</v>
      </c>
      <c r="I21" s="22">
        <v>0</v>
      </c>
      <c r="J21" s="66">
        <f t="shared" si="1"/>
        <v>3.9145999999999999E-3</v>
      </c>
      <c r="K21" s="24">
        <f t="shared" si="2"/>
        <v>-4.6846846846846979E-2</v>
      </c>
      <c r="L21" s="25">
        <f t="shared" si="3"/>
        <v>-1.9240000000000056E-4</v>
      </c>
      <c r="M21" s="24">
        <v>0.70779999999999998</v>
      </c>
      <c r="N21" s="24">
        <v>0.2152</v>
      </c>
      <c r="O21" s="36">
        <f>((股票基金投资资产[[#This Row],[阶段收益率]]+1)^0.3333-1)/股票基金投资资产[[#This Row],[最大回撤]]</f>
        <v>0.90745543808827256</v>
      </c>
      <c r="P21" s="116">
        <v>-5.9900000000000002E-2</v>
      </c>
      <c r="Q21" s="115">
        <v>0.8145</v>
      </c>
      <c r="R21" s="115">
        <v>0.61529999999999996</v>
      </c>
      <c r="S21" s="122">
        <v>0.46160000000000001</v>
      </c>
      <c r="T21" s="121">
        <v>-0.2213</v>
      </c>
      <c r="U21" s="22" t="s">
        <v>14</v>
      </c>
      <c r="V21" s="22" t="s">
        <v>44</v>
      </c>
      <c r="W21" s="125"/>
    </row>
    <row r="22" spans="1:23" s="21" customFormat="1" ht="26" customHeight="1">
      <c r="A22" s="26" t="s">
        <v>101</v>
      </c>
      <c r="B22" s="27" t="s">
        <v>102</v>
      </c>
      <c r="C22" s="52" t="s">
        <v>69</v>
      </c>
      <c r="D22" s="29" t="s">
        <v>103</v>
      </c>
      <c r="E22" s="27">
        <v>1.02</v>
      </c>
      <c r="F22" s="27">
        <v>1E-3</v>
      </c>
      <c r="G22" s="27">
        <v>1.0760000000000001</v>
      </c>
      <c r="H22" s="63">
        <f t="shared" si="0"/>
        <v>1.0760000000000001E-3</v>
      </c>
      <c r="I22" s="22">
        <v>0</v>
      </c>
      <c r="J22" s="66">
        <f t="shared" si="1"/>
        <v>1.0200000000000001E-3</v>
      </c>
      <c r="K22" s="24">
        <f t="shared" si="2"/>
        <v>-5.2044609665427559E-2</v>
      </c>
      <c r="L22" s="25">
        <f t="shared" si="3"/>
        <v>-5.600000000000006E-5</v>
      </c>
      <c r="M22" s="24">
        <v>0.3987</v>
      </c>
      <c r="N22" s="24">
        <v>0.13439999999999999</v>
      </c>
      <c r="O22" s="36">
        <f>((股票基金投资资产[[#This Row],[阶段收益率]]+1)^0.3333-1)/股票基金投资资产[[#This Row],[最大回撤]]</f>
        <v>0.8804320360681489</v>
      </c>
      <c r="P22" s="116">
        <v>-2.7900000000000001E-2</v>
      </c>
      <c r="Q22" s="115">
        <v>0.17929999999999999</v>
      </c>
      <c r="R22" s="115">
        <v>0.2893</v>
      </c>
      <c r="S22" s="115">
        <v>0.33889999999999998</v>
      </c>
      <c r="T22" s="121">
        <v>-0.3448</v>
      </c>
      <c r="U22" s="22" t="s">
        <v>14</v>
      </c>
      <c r="V22" s="22" t="s">
        <v>44</v>
      </c>
      <c r="W22" s="125"/>
    </row>
    <row r="23" spans="1:23" s="21" customFormat="1" ht="26" customHeight="1">
      <c r="A23" s="26" t="s">
        <v>104</v>
      </c>
      <c r="B23" s="27" t="s">
        <v>89</v>
      </c>
      <c r="C23" s="52" t="s">
        <v>69</v>
      </c>
      <c r="D23" s="29" t="s">
        <v>105</v>
      </c>
      <c r="E23" s="27">
        <v>1.5115000000000001</v>
      </c>
      <c r="F23" s="27">
        <v>1E-3</v>
      </c>
      <c r="G23" s="27">
        <v>1.5577000000000001</v>
      </c>
      <c r="H23" s="63">
        <f t="shared" si="0"/>
        <v>1.5577000000000002E-3</v>
      </c>
      <c r="I23" s="22">
        <v>0</v>
      </c>
      <c r="J23" s="66">
        <f t="shared" si="1"/>
        <v>1.5115E-3</v>
      </c>
      <c r="K23" s="24">
        <f t="shared" si="2"/>
        <v>-2.9659112794504811E-2</v>
      </c>
      <c r="L23" s="25">
        <f t="shared" si="3"/>
        <v>-4.6200000000000147E-5</v>
      </c>
      <c r="M23" s="35">
        <v>0.45400000000000001</v>
      </c>
      <c r="N23" s="35">
        <v>0.153</v>
      </c>
      <c r="O23" s="36">
        <f>((股票基金投资资产[[#This Row],[阶段收益率]]+1)^0.3333-1)/股票基金投资资产[[#This Row],[最大回撤]]</f>
        <v>0.86847639075044802</v>
      </c>
      <c r="P23" s="116">
        <v>-1.14E-2</v>
      </c>
      <c r="Q23" s="115">
        <v>0.26279999999999998</v>
      </c>
      <c r="R23" s="115">
        <v>0.23269999999999999</v>
      </c>
      <c r="S23" s="115">
        <v>7.9899999999999999E-2</v>
      </c>
      <c r="T23" s="121">
        <v>-0.31190000000000001</v>
      </c>
      <c r="U23" s="22" t="s">
        <v>14</v>
      </c>
      <c r="V23" s="22" t="s">
        <v>44</v>
      </c>
      <c r="W23" s="125"/>
    </row>
    <row r="24" spans="1:23" s="21" customFormat="1" ht="26" customHeight="1">
      <c r="A24" s="26" t="s">
        <v>106</v>
      </c>
      <c r="B24" s="27" t="s">
        <v>76</v>
      </c>
      <c r="C24" s="52" t="s">
        <v>69</v>
      </c>
      <c r="D24" s="29" t="s">
        <v>107</v>
      </c>
      <c r="E24" s="27">
        <v>1.3527</v>
      </c>
      <c r="F24" s="22">
        <v>361.16</v>
      </c>
      <c r="G24" s="27">
        <v>1.3844000000000001</v>
      </c>
      <c r="H24" s="63">
        <f t="shared" si="0"/>
        <v>499.98990400000008</v>
      </c>
      <c r="I24" s="22">
        <v>0</v>
      </c>
      <c r="J24" s="66">
        <f t="shared" si="1"/>
        <v>488.54113200000006</v>
      </c>
      <c r="K24" s="24">
        <f t="shared" si="2"/>
        <v>-2.2898006356544386E-2</v>
      </c>
      <c r="L24" s="25">
        <f t="shared" si="3"/>
        <v>-11.448772000000019</v>
      </c>
      <c r="M24" s="24">
        <v>0.40139999999999998</v>
      </c>
      <c r="N24" s="24">
        <v>0.14460000000000001</v>
      </c>
      <c r="O24" s="36">
        <f>((股票基金投资资产[[#This Row],[阶段收益率]]+1)^0.3333-1)/股票基金投资资产[[#This Row],[最大回撤]]</f>
        <v>0.82329962549412394</v>
      </c>
      <c r="P24" s="115">
        <v>2.3800000000000002E-2</v>
      </c>
      <c r="Q24" s="115">
        <v>0.1051</v>
      </c>
      <c r="R24" s="117" t="s">
        <v>60</v>
      </c>
      <c r="S24" s="117" t="s">
        <v>60</v>
      </c>
      <c r="T24" s="117" t="s">
        <v>60</v>
      </c>
      <c r="U24" s="22" t="s">
        <v>14</v>
      </c>
      <c r="V24" s="22" t="s">
        <v>44</v>
      </c>
      <c r="W24" s="125"/>
    </row>
    <row r="25" spans="1:23" s="21" customFormat="1" ht="26" customHeight="1">
      <c r="A25" s="1" t="s">
        <v>108</v>
      </c>
      <c r="B25" s="27" t="s">
        <v>109</v>
      </c>
      <c r="C25" s="52" t="s">
        <v>69</v>
      </c>
      <c r="D25" s="29" t="s">
        <v>110</v>
      </c>
      <c r="E25" s="27">
        <v>1.9871000000000001</v>
      </c>
      <c r="F25" s="22">
        <v>49.31</v>
      </c>
      <c r="G25" s="27">
        <v>2.0276999999999998</v>
      </c>
      <c r="H25" s="63">
        <f t="shared" si="0"/>
        <v>99.985886999999991</v>
      </c>
      <c r="I25" s="27">
        <v>0</v>
      </c>
      <c r="J25" s="66">
        <f t="shared" si="1"/>
        <v>97.983901000000003</v>
      </c>
      <c r="K25" s="35">
        <f t="shared" si="2"/>
        <v>-2.002268580164707E-2</v>
      </c>
      <c r="L25" s="36">
        <f t="shared" si="3"/>
        <v>-2.0019859999999881</v>
      </c>
      <c r="M25" s="35">
        <v>0.59319999999999995</v>
      </c>
      <c r="N25" s="35">
        <v>0.2107</v>
      </c>
      <c r="O25" s="36">
        <f>((股票基金投资资产[[#This Row],[阶段收益率]]+1)^0.3333-1)/股票基金投资资产[[#This Row],[最大回撤]]</f>
        <v>0.79700838617987491</v>
      </c>
      <c r="P25" s="115">
        <v>0.12230000000000001</v>
      </c>
      <c r="Q25" s="115">
        <v>0.18410000000000001</v>
      </c>
      <c r="R25" s="115">
        <v>0.18099999999999999</v>
      </c>
      <c r="S25" s="115">
        <v>0.17910000000000001</v>
      </c>
      <c r="T25" s="117" t="s">
        <v>60</v>
      </c>
      <c r="U25" s="22" t="s">
        <v>14</v>
      </c>
      <c r="V25" s="22" t="s">
        <v>44</v>
      </c>
      <c r="W25" s="125"/>
    </row>
    <row r="26" spans="1:23" s="21" customFormat="1" ht="26" customHeight="1">
      <c r="A26" s="26" t="s">
        <v>111</v>
      </c>
      <c r="B26" s="27" t="s">
        <v>102</v>
      </c>
      <c r="C26" s="52" t="s">
        <v>69</v>
      </c>
      <c r="D26" s="29" t="s">
        <v>112</v>
      </c>
      <c r="E26" s="27">
        <v>0.67610000000000003</v>
      </c>
      <c r="F26" s="22">
        <v>1E-3</v>
      </c>
      <c r="G26" s="27">
        <v>0.69740000000000002</v>
      </c>
      <c r="H26" s="63">
        <f t="shared" si="0"/>
        <v>6.9740000000000004E-4</v>
      </c>
      <c r="I26" s="22">
        <v>0</v>
      </c>
      <c r="J26" s="66">
        <f t="shared" si="1"/>
        <v>6.7610000000000001E-4</v>
      </c>
      <c r="K26" s="24">
        <f t="shared" si="2"/>
        <v>-3.0542013191855504E-2</v>
      </c>
      <c r="L26" s="25">
        <f t="shared" si="3"/>
        <v>-2.130000000000003E-5</v>
      </c>
      <c r="M26" s="24">
        <v>0.46</v>
      </c>
      <c r="N26" s="24">
        <v>0.1794</v>
      </c>
      <c r="O26" s="36">
        <f>((股票基金投资资产[[#This Row],[阶段收益率]]+1)^0.3333-1)/股票基金投资资产[[#This Row],[最大回撤]]</f>
        <v>0.74934717720245791</v>
      </c>
      <c r="P26" s="116">
        <v>-5.1400000000000001E-2</v>
      </c>
      <c r="Q26" s="122">
        <v>0.15740000000000001</v>
      </c>
      <c r="R26" s="122">
        <v>0.64510000000000001</v>
      </c>
      <c r="S26" s="122">
        <v>0.27260000000000001</v>
      </c>
      <c r="T26" s="121">
        <v>-0.30480000000000002</v>
      </c>
      <c r="U26" s="22" t="s">
        <v>14</v>
      </c>
      <c r="V26" s="22" t="s">
        <v>44</v>
      </c>
      <c r="W26" s="125"/>
    </row>
    <row r="27" spans="1:23" s="21" customFormat="1" ht="26" customHeight="1">
      <c r="A27" s="26" t="s">
        <v>113</v>
      </c>
      <c r="B27" s="27" t="s">
        <v>76</v>
      </c>
      <c r="C27" s="52" t="s">
        <v>69</v>
      </c>
      <c r="D27" s="29" t="s">
        <v>114</v>
      </c>
      <c r="E27" s="27">
        <v>1.893</v>
      </c>
      <c r="F27" s="22">
        <v>258.05</v>
      </c>
      <c r="G27" s="27">
        <v>1.9376</v>
      </c>
      <c r="H27" s="63">
        <f t="shared" si="0"/>
        <v>499.99768</v>
      </c>
      <c r="I27" s="22">
        <v>0</v>
      </c>
      <c r="J27" s="66">
        <f t="shared" si="1"/>
        <v>488.48865000000001</v>
      </c>
      <c r="K27" s="24">
        <f t="shared" si="2"/>
        <v>-2.3018166804293964E-2</v>
      </c>
      <c r="L27" s="25">
        <f t="shared" si="3"/>
        <v>-11.509029999999996</v>
      </c>
      <c r="M27" s="24">
        <v>0.375</v>
      </c>
      <c r="N27" s="24">
        <v>0.15379999999999999</v>
      </c>
      <c r="O27" s="36">
        <f>((股票基金投资资产[[#This Row],[阶段收益率]]+1)^0.3333-1)/股票基金投资资产[[#This Row],[最大回撤]]</f>
        <v>0.72807699242313362</v>
      </c>
      <c r="P27" s="115">
        <v>2.24E-2</v>
      </c>
      <c r="Q27" s="115">
        <v>8.43E-2</v>
      </c>
      <c r="R27" s="115">
        <v>0.2369</v>
      </c>
      <c r="S27" s="115">
        <v>0.20619999999999999</v>
      </c>
      <c r="T27" s="116">
        <v>-0.1242</v>
      </c>
      <c r="U27" s="22" t="s">
        <v>14</v>
      </c>
      <c r="V27" s="22" t="s">
        <v>44</v>
      </c>
      <c r="W27" s="125"/>
    </row>
    <row r="28" spans="1:23" s="21" customFormat="1" ht="26" customHeight="1" thickBot="1">
      <c r="A28" s="54" t="s">
        <v>115</v>
      </c>
      <c r="B28" s="55" t="s">
        <v>58</v>
      </c>
      <c r="C28" s="56" t="s">
        <v>69</v>
      </c>
      <c r="D28" s="57" t="s">
        <v>116</v>
      </c>
      <c r="E28" s="55">
        <v>2.1796000000000002</v>
      </c>
      <c r="F28" s="58">
        <v>1E-3</v>
      </c>
      <c r="G28" s="55">
        <v>2.3620000000000001</v>
      </c>
      <c r="H28" s="70">
        <f t="shared" si="0"/>
        <v>2.362E-3</v>
      </c>
      <c r="I28" s="58">
        <v>0</v>
      </c>
      <c r="J28" s="71">
        <f t="shared" si="1"/>
        <v>2.1796000000000003E-3</v>
      </c>
      <c r="K28" s="59">
        <f t="shared" si="2"/>
        <v>-7.7222692633361414E-2</v>
      </c>
      <c r="L28" s="60">
        <f t="shared" si="3"/>
        <v>-1.8239999999999966E-4</v>
      </c>
      <c r="M28" s="59">
        <v>0.39100000000000001</v>
      </c>
      <c r="N28" s="59">
        <v>0.19570000000000001</v>
      </c>
      <c r="O28" s="86">
        <f>((股票基金投资资产[[#This Row],[阶段收益率]]+1)^0.3333-1)/股票基金投资资产[[#This Row],[最大回撤]]</f>
        <v>0.59414571431683783</v>
      </c>
      <c r="P28" s="118">
        <v>4.8500000000000001E-2</v>
      </c>
      <c r="Q28" s="118">
        <v>0.31940000000000002</v>
      </c>
      <c r="R28" s="118">
        <v>0.26669999999999999</v>
      </c>
      <c r="S28" s="118">
        <v>0.29620000000000002</v>
      </c>
      <c r="T28" s="119" t="s">
        <v>60</v>
      </c>
      <c r="U28" s="58" t="s">
        <v>14</v>
      </c>
      <c r="V28" s="58" t="s">
        <v>44</v>
      </c>
      <c r="W28" s="130"/>
    </row>
    <row r="29" spans="1:23" s="21" customFormat="1" ht="26" customHeight="1" thickTop="1">
      <c r="A29" s="21" t="s">
        <v>117</v>
      </c>
      <c r="B29" s="22" t="s">
        <v>73</v>
      </c>
      <c r="C29" s="28" t="s">
        <v>118</v>
      </c>
      <c r="D29" s="23" t="s">
        <v>119</v>
      </c>
      <c r="E29" s="22">
        <v>1.5259</v>
      </c>
      <c r="F29" s="22">
        <v>649.39</v>
      </c>
      <c r="G29" s="22">
        <v>1.5399</v>
      </c>
      <c r="H29" s="63">
        <f t="shared" si="0"/>
        <v>999.99566100000004</v>
      </c>
      <c r="I29" s="22">
        <v>0</v>
      </c>
      <c r="J29" s="66">
        <f t="shared" si="1"/>
        <v>990.90420100000006</v>
      </c>
      <c r="K29" s="24">
        <f t="shared" si="2"/>
        <v>-9.0914994480160889E-3</v>
      </c>
      <c r="L29" s="25">
        <f t="shared" si="3"/>
        <v>-9.0914599999999837</v>
      </c>
      <c r="M29" s="24">
        <v>0.57540000000000002</v>
      </c>
      <c r="N29" s="24">
        <v>3.6200000000000003E-2</v>
      </c>
      <c r="O29" s="25">
        <f>((股票基金投资资产[[#This Row],[阶段收益率]]+1)^0.2-1)/股票基金投资资产[[#This Row],[最大回撤]]</f>
        <v>2.6287707387996098</v>
      </c>
      <c r="P29" s="115">
        <v>3.9300000000000002E-2</v>
      </c>
      <c r="Q29" s="115">
        <v>0.16300000000000001</v>
      </c>
      <c r="R29" s="122">
        <v>0.10979999999999999</v>
      </c>
      <c r="S29" s="122">
        <v>0.12770000000000001</v>
      </c>
      <c r="T29" s="122">
        <v>6.0999999999999999E-2</v>
      </c>
      <c r="U29" s="22" t="s">
        <v>14</v>
      </c>
      <c r="V29" s="22" t="s">
        <v>44</v>
      </c>
      <c r="W29" s="124" t="s">
        <v>120</v>
      </c>
    </row>
    <row r="30" spans="1:23" s="21" customFormat="1" ht="26" customHeight="1">
      <c r="A30" s="1" t="s">
        <v>121</v>
      </c>
      <c r="B30" s="27" t="s">
        <v>122</v>
      </c>
      <c r="C30" s="28" t="s">
        <v>118</v>
      </c>
      <c r="D30" s="29" t="s">
        <v>123</v>
      </c>
      <c r="E30" s="27">
        <v>1.5169999999999999</v>
      </c>
      <c r="F30" s="27">
        <v>65.459999999999994</v>
      </c>
      <c r="G30" s="27">
        <v>1.53</v>
      </c>
      <c r="H30" s="63">
        <f t="shared" si="0"/>
        <v>100.15379999999999</v>
      </c>
      <c r="I30" s="27">
        <v>0</v>
      </c>
      <c r="J30" s="66">
        <f t="shared" si="1"/>
        <v>99.302819999999983</v>
      </c>
      <c r="K30" s="35">
        <f t="shared" si="2"/>
        <v>-8.4967320261438613E-3</v>
      </c>
      <c r="L30" s="36">
        <f t="shared" si="3"/>
        <v>-0.85098000000000695</v>
      </c>
      <c r="M30" s="35">
        <v>0.49780000000000002</v>
      </c>
      <c r="N30" s="35">
        <v>3.78E-2</v>
      </c>
      <c r="O30" s="25">
        <f>((股票基金投资资产[[#This Row],[阶段收益率]]+1)^0.2-1)/股票基金投资资产[[#This Row],[最大回撤]]</f>
        <v>2.2262823462488317</v>
      </c>
      <c r="P30" s="116">
        <v>-2.3400000000000001E-2</v>
      </c>
      <c r="Q30" s="115">
        <v>8.6699999999999999E-2</v>
      </c>
      <c r="R30" s="115">
        <v>0.20680000000000001</v>
      </c>
      <c r="S30" s="115">
        <v>0.161</v>
      </c>
      <c r="T30" s="115">
        <v>2.3099999999999999E-2</v>
      </c>
      <c r="U30" s="22" t="s">
        <v>14</v>
      </c>
      <c r="V30" s="22" t="s">
        <v>44</v>
      </c>
      <c r="W30" s="125"/>
    </row>
    <row r="31" spans="1:23" ht="26" customHeight="1">
      <c r="A31" s="21" t="s">
        <v>124</v>
      </c>
      <c r="B31" s="22" t="s">
        <v>73</v>
      </c>
      <c r="C31" s="28" t="s">
        <v>118</v>
      </c>
      <c r="D31" s="23" t="s">
        <v>125</v>
      </c>
      <c r="E31" s="22">
        <v>1.4997</v>
      </c>
      <c r="F31" s="22">
        <v>264.73</v>
      </c>
      <c r="G31" s="22">
        <v>1.5109999999999999</v>
      </c>
      <c r="H31" s="63">
        <f t="shared" si="0"/>
        <v>400.00702999999999</v>
      </c>
      <c r="I31" s="22">
        <v>0</v>
      </c>
      <c r="J31" s="66">
        <f t="shared" si="1"/>
        <v>397.01558100000005</v>
      </c>
      <c r="K31" s="24">
        <f t="shared" si="2"/>
        <v>-7.4784910655193533E-3</v>
      </c>
      <c r="L31" s="25">
        <f t="shared" si="3"/>
        <v>-2.9914489999999319</v>
      </c>
      <c r="M31" s="24">
        <v>0.5837</v>
      </c>
      <c r="N31" s="24">
        <v>4.3299999999999998E-2</v>
      </c>
      <c r="O31" s="25">
        <f>((股票基金投资资产[[#This Row],[阶段收益率]]+1)^0.2-1)/股票基金投资资产[[#This Row],[最大回撤]]</f>
        <v>2.2243198361026941</v>
      </c>
      <c r="P31" s="115">
        <v>4.0099999999999997E-2</v>
      </c>
      <c r="Q31" s="115">
        <v>0.15870000000000001</v>
      </c>
      <c r="R31" s="115">
        <v>0.20030000000000001</v>
      </c>
      <c r="S31" s="122">
        <v>5.1700000000000003E-2</v>
      </c>
      <c r="T31" s="122">
        <v>4.7999999999999996E-3</v>
      </c>
      <c r="U31" s="22" t="s">
        <v>14</v>
      </c>
      <c r="V31" s="22" t="s">
        <v>44</v>
      </c>
      <c r="W31" s="126"/>
    </row>
    <row r="32" spans="1:23" ht="26" customHeight="1">
      <c r="A32" s="21" t="s">
        <v>126</v>
      </c>
      <c r="B32" s="22" t="s">
        <v>127</v>
      </c>
      <c r="C32" s="28" t="s">
        <v>118</v>
      </c>
      <c r="D32" s="23" t="s">
        <v>128</v>
      </c>
      <c r="E32" s="22">
        <v>1.6339999999999999</v>
      </c>
      <c r="F32" s="22">
        <v>6040.48</v>
      </c>
      <c r="G32" s="22">
        <v>1.6555</v>
      </c>
      <c r="H32" s="63">
        <f t="shared" si="0"/>
        <v>10000.014639999999</v>
      </c>
      <c r="I32" s="22">
        <v>0</v>
      </c>
      <c r="J32" s="66">
        <f t="shared" si="1"/>
        <v>9870.1443199999994</v>
      </c>
      <c r="K32" s="24">
        <f t="shared" si="2"/>
        <v>-1.2987012987012988E-2</v>
      </c>
      <c r="L32" s="25">
        <f t="shared" si="3"/>
        <v>-129.87031999999999</v>
      </c>
      <c r="M32" s="24">
        <v>0.37430000000000002</v>
      </c>
      <c r="N32" s="24">
        <v>2.9499999999999998E-2</v>
      </c>
      <c r="O32" s="25">
        <f>((股票基金投资资产[[#This Row],[阶段收益率]]+1)^0.2-1)/股票基金投资资产[[#This Row],[最大回撤]]</f>
        <v>2.2255667967861088</v>
      </c>
      <c r="P32" s="115">
        <v>5.1000000000000004E-3</v>
      </c>
      <c r="Q32" s="115">
        <v>9.64E-2</v>
      </c>
      <c r="R32" s="115">
        <v>5.4399999999999997E-2</v>
      </c>
      <c r="S32" s="115">
        <v>0.10680000000000001</v>
      </c>
      <c r="T32" s="115">
        <v>6.08E-2</v>
      </c>
      <c r="U32" s="22" t="s">
        <v>14</v>
      </c>
      <c r="V32" s="22" t="s">
        <v>44</v>
      </c>
      <c r="W32" s="126"/>
    </row>
    <row r="33" spans="1:28" ht="26" customHeight="1">
      <c r="A33" s="1" t="s">
        <v>129</v>
      </c>
      <c r="B33" s="27" t="s">
        <v>130</v>
      </c>
      <c r="C33" s="28" t="s">
        <v>118</v>
      </c>
      <c r="D33" s="29" t="s">
        <v>131</v>
      </c>
      <c r="E33" s="27">
        <v>1.5780000000000001</v>
      </c>
      <c r="F33" s="27">
        <v>62.6</v>
      </c>
      <c r="G33" s="27">
        <v>1.6019000000000001</v>
      </c>
      <c r="H33" s="63">
        <f t="shared" si="0"/>
        <v>100.27894000000001</v>
      </c>
      <c r="I33" s="27">
        <v>0</v>
      </c>
      <c r="J33" s="66">
        <f t="shared" si="1"/>
        <v>98.782800000000009</v>
      </c>
      <c r="K33" s="35">
        <f t="shared" si="2"/>
        <v>-1.4919782757974873E-2</v>
      </c>
      <c r="L33" s="36">
        <f t="shared" si="3"/>
        <v>-1.4961399999999969</v>
      </c>
      <c r="M33" s="35">
        <v>0.42630000000000001</v>
      </c>
      <c r="N33" s="35">
        <v>3.5000000000000003E-2</v>
      </c>
      <c r="O33" s="25">
        <f>((股票基金投资资产[[#This Row],[阶段收益率]]+1)^0.2-1)/股票基金投资资产[[#This Row],[最大回撤]]</f>
        <v>2.1028340903477014</v>
      </c>
      <c r="P33" s="116">
        <v>-2.53E-2</v>
      </c>
      <c r="Q33" s="115">
        <v>6.13E-2</v>
      </c>
      <c r="R33" s="115">
        <v>0.19</v>
      </c>
      <c r="S33" s="115">
        <v>0.1472</v>
      </c>
      <c r="T33" s="116">
        <v>-3.0000000000000001E-3</v>
      </c>
      <c r="U33" s="22" t="s">
        <v>14</v>
      </c>
      <c r="V33" s="22" t="s">
        <v>44</v>
      </c>
      <c r="W33" s="126"/>
    </row>
    <row r="34" spans="1:28" ht="26" customHeight="1">
      <c r="A34" s="1" t="s">
        <v>132</v>
      </c>
      <c r="B34" s="27" t="s">
        <v>133</v>
      </c>
      <c r="C34" s="28" t="s">
        <v>118</v>
      </c>
      <c r="D34" s="29" t="s">
        <v>134</v>
      </c>
      <c r="E34" s="27">
        <v>1.57</v>
      </c>
      <c r="F34" s="27">
        <v>315.87</v>
      </c>
      <c r="G34" s="27">
        <v>1.5829</v>
      </c>
      <c r="H34" s="63">
        <f t="shared" si="0"/>
        <v>499.99062299999997</v>
      </c>
      <c r="I34" s="27">
        <v>0</v>
      </c>
      <c r="J34" s="66">
        <f t="shared" si="1"/>
        <v>495.91590000000002</v>
      </c>
      <c r="K34" s="35">
        <f t="shared" si="2"/>
        <v>-8.1495988375764987E-3</v>
      </c>
      <c r="L34" s="36">
        <f t="shared" si="3"/>
        <v>-4.074722999999949</v>
      </c>
      <c r="M34" s="35">
        <v>0.43209999999999998</v>
      </c>
      <c r="N34" s="35">
        <v>3.8699999999999998E-2</v>
      </c>
      <c r="O34" s="25">
        <f>((股票基金投资资产[[#This Row],[阶段收益率]]+1)^0.2-1)/股票基金投资资产[[#This Row],[最大回撤]]</f>
        <v>1.9243133647829522</v>
      </c>
      <c r="P34" s="116">
        <v>-1.09E-2</v>
      </c>
      <c r="Q34" s="115">
        <v>5.6800000000000003E-2</v>
      </c>
      <c r="R34" s="115">
        <v>0.13439999999999999</v>
      </c>
      <c r="S34" s="115">
        <v>0.1792</v>
      </c>
      <c r="T34" s="115">
        <v>1.15E-2</v>
      </c>
      <c r="U34" s="22" t="s">
        <v>14</v>
      </c>
      <c r="V34" s="22" t="s">
        <v>44</v>
      </c>
      <c r="W34" s="126"/>
    </row>
    <row r="35" spans="1:28" ht="26" customHeight="1">
      <c r="A35" s="26" t="s">
        <v>135</v>
      </c>
      <c r="B35" s="27" t="s">
        <v>136</v>
      </c>
      <c r="C35" s="28" t="s">
        <v>118</v>
      </c>
      <c r="D35" s="29" t="s">
        <v>137</v>
      </c>
      <c r="E35" s="27">
        <v>1.4398</v>
      </c>
      <c r="F35" s="27">
        <v>68.8</v>
      </c>
      <c r="G35" s="27">
        <v>1.4535</v>
      </c>
      <c r="H35" s="63">
        <f t="shared" si="0"/>
        <v>100.0008</v>
      </c>
      <c r="I35" s="27">
        <v>0</v>
      </c>
      <c r="J35" s="66">
        <f t="shared" si="1"/>
        <v>99.058239999999998</v>
      </c>
      <c r="K35" s="35">
        <f t="shared" si="2"/>
        <v>-9.425524595803236E-3</v>
      </c>
      <c r="L35" s="36">
        <f t="shared" si="3"/>
        <v>-0.94256000000000018</v>
      </c>
      <c r="M35" s="35">
        <v>0.60460000000000003</v>
      </c>
      <c r="N35" s="35">
        <v>5.8099999999999999E-2</v>
      </c>
      <c r="O35" s="25">
        <f>((股票基金投资资产[[#This Row],[阶段收益率]]+1)^0.2-1)/股票基金投资资产[[#This Row],[最大回撤]]</f>
        <v>1.7072545687766478</v>
      </c>
      <c r="P35" s="116">
        <v>-1.7100000000000001E-2</v>
      </c>
      <c r="Q35" s="115">
        <v>5.6399999999999999E-2</v>
      </c>
      <c r="R35" s="115">
        <v>0.193</v>
      </c>
      <c r="S35" s="115">
        <v>0.29099999999999998</v>
      </c>
      <c r="T35" s="115">
        <v>2.0000000000000001E-4</v>
      </c>
      <c r="U35" s="22" t="s">
        <v>14</v>
      </c>
      <c r="V35" s="22" t="s">
        <v>44</v>
      </c>
      <c r="W35" s="126"/>
    </row>
    <row r="36" spans="1:28" ht="26" customHeight="1">
      <c r="A36" s="1" t="s">
        <v>138</v>
      </c>
      <c r="B36" s="27" t="s">
        <v>122</v>
      </c>
      <c r="C36" s="28" t="s">
        <v>118</v>
      </c>
      <c r="D36" s="29" t="s">
        <v>139</v>
      </c>
      <c r="E36" s="27">
        <v>1.9442999999999999</v>
      </c>
      <c r="F36" s="27">
        <v>1E-3</v>
      </c>
      <c r="G36" s="27">
        <v>1.9634</v>
      </c>
      <c r="H36" s="63">
        <f t="shared" si="0"/>
        <v>1.9634000000000001E-3</v>
      </c>
      <c r="I36" s="27">
        <v>0</v>
      </c>
      <c r="J36" s="66">
        <f t="shared" si="1"/>
        <v>1.9442999999999999E-3</v>
      </c>
      <c r="K36" s="35">
        <f t="shared" si="2"/>
        <v>-9.728022817561471E-3</v>
      </c>
      <c r="L36" s="36">
        <f t="shared" si="3"/>
        <v>-1.9100000000000193E-5</v>
      </c>
      <c r="M36" s="35">
        <v>0.442</v>
      </c>
      <c r="N36" s="35">
        <v>4.8000000000000001E-2</v>
      </c>
      <c r="O36" s="25">
        <f>((股票基金投资资产[[#This Row],[阶段收益率]]+1)^0.2-1)/股票基金投资资产[[#This Row],[最大回撤]]</f>
        <v>1.5823413288557213</v>
      </c>
      <c r="P36" s="116">
        <v>-3.1800000000000002E-2</v>
      </c>
      <c r="Q36" s="115">
        <v>0.13750000000000001</v>
      </c>
      <c r="R36" s="115">
        <v>0.13869999999999999</v>
      </c>
      <c r="S36" s="115">
        <v>0.15609999999999999</v>
      </c>
      <c r="T36" s="116">
        <v>-2.69E-2</v>
      </c>
      <c r="U36" s="22" t="s">
        <v>14</v>
      </c>
      <c r="V36" s="22" t="s">
        <v>44</v>
      </c>
      <c r="W36" s="126"/>
    </row>
    <row r="37" spans="1:28" ht="26" customHeight="1">
      <c r="A37" s="1" t="s">
        <v>140</v>
      </c>
      <c r="B37" s="27" t="s">
        <v>141</v>
      </c>
      <c r="C37" s="28" t="s">
        <v>118</v>
      </c>
      <c r="D37" s="29" t="s">
        <v>142</v>
      </c>
      <c r="E37" s="27">
        <v>1.0589999999999999</v>
      </c>
      <c r="F37" s="27">
        <v>1E-3</v>
      </c>
      <c r="G37" s="27">
        <v>1.079</v>
      </c>
      <c r="H37" s="63">
        <f t="shared" si="0"/>
        <v>1.0789999999999999E-3</v>
      </c>
      <c r="I37" s="27">
        <v>0</v>
      </c>
      <c r="J37" s="66">
        <f t="shared" si="1"/>
        <v>1.059E-3</v>
      </c>
      <c r="K37" s="35">
        <f t="shared" si="2"/>
        <v>-1.8535681186283445E-2</v>
      </c>
      <c r="L37" s="36">
        <f t="shared" si="3"/>
        <v>-1.9999999999999836E-5</v>
      </c>
      <c r="M37" s="35">
        <v>0.42880000000000001</v>
      </c>
      <c r="N37" s="35">
        <v>4.8000000000000001E-2</v>
      </c>
      <c r="O37" s="25">
        <f>((股票基金投资资产[[#This Row],[阶段收益率]]+1)^0.2-1)/股票基金投资资产[[#This Row],[最大回撤]]</f>
        <v>1.5411518270025126</v>
      </c>
      <c r="P37" s="116">
        <v>-2.63E-2</v>
      </c>
      <c r="Q37" s="115">
        <v>8.3199999999999996E-2</v>
      </c>
      <c r="R37" s="115">
        <v>0.18129999999999999</v>
      </c>
      <c r="S37" s="115">
        <v>0.1084</v>
      </c>
      <c r="T37" s="115">
        <v>1.8200000000000001E-2</v>
      </c>
      <c r="U37" s="22" t="s">
        <v>14</v>
      </c>
      <c r="V37" s="22" t="s">
        <v>44</v>
      </c>
      <c r="W37" s="126"/>
    </row>
    <row r="38" spans="1:28" ht="26" customHeight="1">
      <c r="A38" s="21" t="s">
        <v>143</v>
      </c>
      <c r="B38" s="22" t="s">
        <v>144</v>
      </c>
      <c r="C38" s="28" t="s">
        <v>118</v>
      </c>
      <c r="D38" s="23" t="s">
        <v>145</v>
      </c>
      <c r="E38" s="22">
        <v>1.5148999999999999</v>
      </c>
      <c r="F38" s="22">
        <v>330.08</v>
      </c>
      <c r="G38" s="22">
        <v>1.5147999999999999</v>
      </c>
      <c r="H38" s="63">
        <f t="shared" si="0"/>
        <v>500.00518399999993</v>
      </c>
      <c r="I38" s="22">
        <v>0</v>
      </c>
      <c r="J38" s="66">
        <f t="shared" si="1"/>
        <v>500.03819199999992</v>
      </c>
      <c r="K38" s="24">
        <f t="shared" si="2"/>
        <v>6.6015315553198884E-5</v>
      </c>
      <c r="L38" s="25">
        <f t="shared" si="3"/>
        <v>3.3007999999995263E-2</v>
      </c>
      <c r="M38" s="24">
        <v>0.44578000000000001</v>
      </c>
      <c r="N38" s="24">
        <v>5.11E-2</v>
      </c>
      <c r="O38" s="25">
        <f>((股票基金投资资产[[#This Row],[阶段收益率]]+1)^0.2-1)/股票基金投资资产[[#This Row],[最大回撤]]</f>
        <v>1.497375436008602</v>
      </c>
      <c r="P38" s="115">
        <v>8.6E-3</v>
      </c>
      <c r="Q38" s="115">
        <v>8.3500000000000005E-2</v>
      </c>
      <c r="R38" s="115">
        <v>0.151</v>
      </c>
      <c r="S38" s="115">
        <v>0.1193</v>
      </c>
      <c r="T38" s="115">
        <v>1.3899999999999999E-2</v>
      </c>
      <c r="U38" s="22" t="s">
        <v>14</v>
      </c>
      <c r="V38" s="22" t="s">
        <v>44</v>
      </c>
      <c r="W38" s="126"/>
    </row>
    <row r="39" spans="1:28" ht="26" customHeight="1">
      <c r="A39" s="1" t="s">
        <v>146</v>
      </c>
      <c r="B39" s="27" t="s">
        <v>147</v>
      </c>
      <c r="C39" s="28" t="s">
        <v>118</v>
      </c>
      <c r="D39" s="29" t="s">
        <v>148</v>
      </c>
      <c r="E39" s="27">
        <v>1.6508</v>
      </c>
      <c r="F39" s="27">
        <v>1E-3</v>
      </c>
      <c r="G39" s="27">
        <v>1.6845000000000001</v>
      </c>
      <c r="H39" s="63">
        <f t="shared" si="0"/>
        <v>1.6845000000000002E-3</v>
      </c>
      <c r="I39" s="27">
        <v>0</v>
      </c>
      <c r="J39" s="66">
        <f t="shared" si="1"/>
        <v>1.6508E-3</v>
      </c>
      <c r="K39" s="35">
        <f t="shared" si="2"/>
        <v>-2.0005936479667686E-2</v>
      </c>
      <c r="L39" s="36">
        <f t="shared" si="3"/>
        <v>-3.3700000000000223E-5</v>
      </c>
      <c r="M39" s="35">
        <v>0.61409999999999998</v>
      </c>
      <c r="N39" s="35">
        <v>7.7799999999999994E-2</v>
      </c>
      <c r="O39" s="25">
        <f>((股票基金投资资产[[#This Row],[阶段收益率]]+1)^0.2-1)/股票基金投资资产[[#This Row],[最大回撤]]</f>
        <v>1.2916448197926251</v>
      </c>
      <c r="P39" s="116">
        <v>-2.1399999999999999E-2</v>
      </c>
      <c r="Q39" s="115">
        <v>0.14680000000000001</v>
      </c>
      <c r="R39" s="115">
        <v>0.18720000000000001</v>
      </c>
      <c r="S39" s="115">
        <v>0.2273</v>
      </c>
      <c r="T39" s="116">
        <v>-1.83E-2</v>
      </c>
      <c r="U39" s="22" t="s">
        <v>14</v>
      </c>
      <c r="V39" s="22" t="s">
        <v>44</v>
      </c>
      <c r="W39" s="126"/>
    </row>
    <row r="40" spans="1:28" ht="26" customHeight="1">
      <c r="A40" s="1" t="s">
        <v>149</v>
      </c>
      <c r="B40" s="27" t="s">
        <v>81</v>
      </c>
      <c r="C40" s="28" t="s">
        <v>118</v>
      </c>
      <c r="D40" s="29" t="s">
        <v>150</v>
      </c>
      <c r="E40" s="27">
        <v>1.3567</v>
      </c>
      <c r="F40" s="27">
        <v>364.62</v>
      </c>
      <c r="G40" s="27">
        <v>1.3713</v>
      </c>
      <c r="H40" s="63">
        <f t="shared" si="0"/>
        <v>500.00340599999998</v>
      </c>
      <c r="I40" s="27">
        <v>0</v>
      </c>
      <c r="J40" s="66">
        <f t="shared" si="1"/>
        <v>494.67995400000001</v>
      </c>
      <c r="K40" s="35">
        <f t="shared" si="2"/>
        <v>-1.064683147378395E-2</v>
      </c>
      <c r="L40" s="36">
        <f t="shared" si="3"/>
        <v>-5.3234519999999748</v>
      </c>
      <c r="M40" s="35">
        <v>0.46400000000000002</v>
      </c>
      <c r="N40" s="35">
        <v>7.5700000000000003E-2</v>
      </c>
      <c r="O40" s="25">
        <f>((股票基金投资资产[[#This Row],[阶段收益率]]+1)^0.2-1)/股票基金投资资产[[#This Row],[最大回撤]]</f>
        <v>1.0464412459597552</v>
      </c>
      <c r="P40" s="115">
        <v>1.8E-3</v>
      </c>
      <c r="Q40" s="115">
        <v>0.1305</v>
      </c>
      <c r="R40" s="115">
        <v>0.14710000000000001</v>
      </c>
      <c r="S40" s="115">
        <v>7.8100000000000003E-2</v>
      </c>
      <c r="T40" s="116">
        <v>-5.3800000000000001E-2</v>
      </c>
      <c r="U40" s="22" t="s">
        <v>14</v>
      </c>
      <c r="V40" s="22" t="s">
        <v>44</v>
      </c>
      <c r="W40" s="126"/>
    </row>
    <row r="41" spans="1:28">
      <c r="W41" s="114"/>
      <c r="X41" s="114"/>
      <c r="Y41" s="113"/>
      <c r="Z41" s="113"/>
      <c r="AA41" s="114"/>
      <c r="AB41" s="120"/>
    </row>
  </sheetData>
  <mergeCells count="3">
    <mergeCell ref="W29:W40"/>
    <mergeCell ref="W2:W9"/>
    <mergeCell ref="W10:W28"/>
  </mergeCells>
  <phoneticPr fontId="6" type="noConversion"/>
  <pageMargins left="0.25" right="0.25" top="0.75" bottom="0.75" header="0.3" footer="0.3"/>
  <pageSetup paperSize="9" scale="22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35"/>
  <sheetViews>
    <sheetView tabSelected="1" topLeftCell="A18" zoomScale="75" zoomScaleNormal="75" workbookViewId="0">
      <pane xSplit="4" topLeftCell="E1" activePane="topRight" state="frozen"/>
      <selection pane="topRight" activeCell="G31" sqref="G31"/>
    </sheetView>
  </sheetViews>
  <sheetFormatPr baseColWidth="10" defaultColWidth="11" defaultRowHeight="16"/>
  <cols>
    <col min="1" max="1" width="48" style="5" customWidth="1"/>
    <col min="2" max="2" width="17.5" style="5" customWidth="1"/>
    <col min="3" max="3" width="22" style="5" customWidth="1"/>
    <col min="4" max="7" width="19.5" style="5" customWidth="1"/>
    <col min="8" max="8" width="17.33203125" style="73" customWidth="1"/>
    <col min="9" max="9" width="13" style="5" customWidth="1"/>
    <col min="10" max="10" width="19.5" style="75" customWidth="1"/>
    <col min="11" max="11" width="17" style="5" customWidth="1"/>
    <col min="12" max="12" width="16.33203125" style="5" customWidth="1"/>
    <col min="13" max="13" width="22.83203125" style="5" customWidth="1"/>
    <col min="14" max="14" width="19.6640625" style="5" customWidth="1"/>
    <col min="15" max="15" width="27" style="5" customWidth="1"/>
    <col min="16" max="16" width="13.6640625" style="5" customWidth="1"/>
    <col min="17" max="17" width="20.83203125" style="5" customWidth="1"/>
    <col min="18" max="18" width="20.6640625" style="5" customWidth="1"/>
  </cols>
  <sheetData>
    <row r="1" spans="1:18" s="7" customFormat="1" ht="31" customHeight="1">
      <c r="A1" s="7" t="s">
        <v>0</v>
      </c>
      <c r="B1" s="4" t="s">
        <v>30</v>
      </c>
      <c r="C1" s="4" t="s">
        <v>11</v>
      </c>
      <c r="D1" s="4" t="s">
        <v>1</v>
      </c>
      <c r="E1" s="4" t="s">
        <v>2</v>
      </c>
      <c r="F1" s="4" t="s">
        <v>3</v>
      </c>
      <c r="G1" s="4" t="s">
        <v>4</v>
      </c>
      <c r="H1" s="76" t="s">
        <v>5</v>
      </c>
      <c r="I1" s="19" t="s">
        <v>6</v>
      </c>
      <c r="J1" s="19" t="s">
        <v>7</v>
      </c>
      <c r="K1" s="4" t="s">
        <v>8</v>
      </c>
      <c r="L1" s="4" t="s">
        <v>9</v>
      </c>
      <c r="M1" s="41" t="s">
        <v>31</v>
      </c>
      <c r="N1" s="41" t="s">
        <v>32</v>
      </c>
      <c r="O1" s="43" t="s">
        <v>33</v>
      </c>
      <c r="P1" s="4" t="s">
        <v>10</v>
      </c>
      <c r="Q1" s="4" t="s">
        <v>12</v>
      </c>
    </row>
    <row r="2" spans="1:18" s="1" customFormat="1" ht="26" customHeight="1">
      <c r="A2" s="1" t="s">
        <v>151</v>
      </c>
      <c r="B2" s="10" t="s">
        <v>152</v>
      </c>
      <c r="C2" s="40" t="s">
        <v>153</v>
      </c>
      <c r="D2" s="13" t="s">
        <v>154</v>
      </c>
      <c r="E2" s="10">
        <v>1.2394000000000001</v>
      </c>
      <c r="F2" s="10">
        <v>797.48</v>
      </c>
      <c r="G2" s="10">
        <v>1.2539</v>
      </c>
      <c r="H2" s="72">
        <f t="shared" ref="H2:H35" si="0">G2*F2</f>
        <v>999.96017200000006</v>
      </c>
      <c r="I2" s="12">
        <v>0</v>
      </c>
      <c r="J2" s="74">
        <f t="shared" ref="J2:J35" si="1">E2*F2+I2</f>
        <v>988.39671200000009</v>
      </c>
      <c r="K2" s="11">
        <f t="shared" ref="K2:K35" si="2">(J2-H2)/H2</f>
        <v>-1.1563920567828338E-2</v>
      </c>
      <c r="L2" s="12">
        <f t="shared" ref="L2:L35" si="3">K2*H2</f>
        <v>-11.563459999999964</v>
      </c>
      <c r="M2" s="11"/>
      <c r="N2" s="11"/>
      <c r="O2" s="12" t="e">
        <f>((债券基金投资资产[[#This Row],[阶段收益率]]+1)^0.2-1)/债券基金投资资产[[#This Row],[最大回撤]]</f>
        <v>#DIV/0!</v>
      </c>
      <c r="P2" s="10" t="s">
        <v>155</v>
      </c>
      <c r="Q2" s="10" t="s">
        <v>156</v>
      </c>
    </row>
    <row r="3" spans="1:18" s="1" customFormat="1" ht="26" customHeight="1" thickBot="1">
      <c r="A3" s="77" t="s">
        <v>157</v>
      </c>
      <c r="B3" s="78" t="s">
        <v>158</v>
      </c>
      <c r="C3" s="79" t="s">
        <v>153</v>
      </c>
      <c r="D3" s="80" t="s">
        <v>159</v>
      </c>
      <c r="E3" s="78">
        <v>1.0824</v>
      </c>
      <c r="F3" s="78">
        <v>921.05</v>
      </c>
      <c r="G3" s="78">
        <v>1.0857000000000001</v>
      </c>
      <c r="H3" s="81">
        <f t="shared" si="0"/>
        <v>999.98398500000008</v>
      </c>
      <c r="I3" s="82">
        <v>0</v>
      </c>
      <c r="J3" s="83">
        <f t="shared" si="1"/>
        <v>996.94452000000001</v>
      </c>
      <c r="K3" s="84">
        <f t="shared" si="2"/>
        <v>-3.0395136778116139E-3</v>
      </c>
      <c r="L3" s="82">
        <f t="shared" si="3"/>
        <v>-3.0394650000000638</v>
      </c>
      <c r="M3" s="84"/>
      <c r="N3" s="84"/>
      <c r="O3" s="82" t="e">
        <f>((债券基金投资资产[[#This Row],[阶段收益率]]+1)^0.2-1)/债券基金投资资产[[#This Row],[最大回撤]]</f>
        <v>#DIV/0!</v>
      </c>
      <c r="P3" s="78" t="s">
        <v>155</v>
      </c>
      <c r="Q3" s="78" t="s">
        <v>156</v>
      </c>
    </row>
    <row r="4" spans="1:18" s="1" customFormat="1" ht="26" customHeight="1" thickTop="1">
      <c r="A4" s="1" t="s">
        <v>160</v>
      </c>
      <c r="B4" s="10" t="s">
        <v>161</v>
      </c>
      <c r="C4" s="39" t="s">
        <v>162</v>
      </c>
      <c r="D4" s="13" t="s">
        <v>163</v>
      </c>
      <c r="E4" s="10">
        <v>1.167</v>
      </c>
      <c r="F4" s="10">
        <v>847.69</v>
      </c>
      <c r="G4" s="10">
        <v>1.1797</v>
      </c>
      <c r="H4" s="72">
        <f t="shared" si="0"/>
        <v>1000.019893</v>
      </c>
      <c r="I4" s="12">
        <v>0</v>
      </c>
      <c r="J4" s="74">
        <f t="shared" si="1"/>
        <v>989.25423000000012</v>
      </c>
      <c r="K4" s="11">
        <f t="shared" si="2"/>
        <v>-1.0765448842926071E-2</v>
      </c>
      <c r="L4" s="12">
        <f t="shared" si="3"/>
        <v>-10.765662999999904</v>
      </c>
      <c r="M4" s="11">
        <v>0.496</v>
      </c>
      <c r="N4" s="11">
        <v>3.4099999999999998E-2</v>
      </c>
      <c r="O4" s="12">
        <f>((债券基金投资资产[[#This Row],[阶段收益率]]+1)^0.2-1)/债券基金投资资产[[#This Row],[最大回撤]]</f>
        <v>2.4601984844622358</v>
      </c>
      <c r="P4" s="10" t="s">
        <v>14</v>
      </c>
      <c r="Q4" s="10" t="s">
        <v>156</v>
      </c>
    </row>
    <row r="5" spans="1:18" s="1" customFormat="1" ht="26" customHeight="1">
      <c r="A5" s="1" t="s">
        <v>164</v>
      </c>
      <c r="B5" s="9" t="s">
        <v>165</v>
      </c>
      <c r="C5" s="39" t="s">
        <v>162</v>
      </c>
      <c r="D5" s="13" t="s">
        <v>166</v>
      </c>
      <c r="E5" s="9">
        <v>1.2290000000000001</v>
      </c>
      <c r="F5" s="9">
        <v>402.9</v>
      </c>
      <c r="G5" s="9">
        <v>1.2410000000000001</v>
      </c>
      <c r="H5" s="72">
        <f t="shared" si="0"/>
        <v>499.99889999999999</v>
      </c>
      <c r="I5" s="12">
        <v>0</v>
      </c>
      <c r="J5" s="74">
        <f t="shared" si="1"/>
        <v>495.16410000000002</v>
      </c>
      <c r="K5" s="11">
        <f t="shared" si="2"/>
        <v>-9.6696212731667477E-3</v>
      </c>
      <c r="L5" s="12">
        <f t="shared" si="3"/>
        <v>-4.8347999999999729</v>
      </c>
      <c r="M5" s="11">
        <v>0.28000000000000003</v>
      </c>
      <c r="N5" s="11">
        <v>3.3300000000000003E-2</v>
      </c>
      <c r="O5" s="12">
        <f>((债券基金投资资产[[#This Row],[阶段收益率]]+1)^0.2-1)/债券基金投资资产[[#This Row],[最大回撤]]</f>
        <v>1.5198535063515566</v>
      </c>
      <c r="P5" s="10" t="s">
        <v>14</v>
      </c>
      <c r="Q5" s="10" t="s">
        <v>156</v>
      </c>
    </row>
    <row r="6" spans="1:18" ht="26" customHeight="1">
      <c r="A6" s="1" t="s">
        <v>167</v>
      </c>
      <c r="B6" s="9" t="s">
        <v>168</v>
      </c>
      <c r="C6" s="39" t="s">
        <v>162</v>
      </c>
      <c r="D6" s="13" t="s">
        <v>169</v>
      </c>
      <c r="E6" s="9">
        <v>1.571</v>
      </c>
      <c r="F6" s="9">
        <v>315.02</v>
      </c>
      <c r="G6" s="9">
        <v>1.5871999999999999</v>
      </c>
      <c r="H6" s="72">
        <f t="shared" si="0"/>
        <v>499.99974399999996</v>
      </c>
      <c r="I6" s="12">
        <v>0</v>
      </c>
      <c r="J6" s="74">
        <f t="shared" si="1"/>
        <v>494.89641999999998</v>
      </c>
      <c r="K6" s="11">
        <f t="shared" si="2"/>
        <v>-1.0206653225806425E-2</v>
      </c>
      <c r="L6" s="12">
        <f t="shared" si="3"/>
        <v>-5.1033239999999864</v>
      </c>
      <c r="M6" s="11">
        <v>0.27450000000000002</v>
      </c>
      <c r="N6" s="11">
        <v>3.4700000000000002E-2</v>
      </c>
      <c r="O6" s="12">
        <f>((债券基金投资资产[[#This Row],[阶段收益率]]+1)^0.2-1)/债券基金投资资产[[#This Row],[最大回撤]]</f>
        <v>1.432469654465194</v>
      </c>
      <c r="P6" s="10" t="s">
        <v>14</v>
      </c>
      <c r="Q6" s="10" t="s">
        <v>156</v>
      </c>
      <c r="R6"/>
    </row>
    <row r="7" spans="1:18" ht="26" customHeight="1">
      <c r="A7" s="1" t="s">
        <v>170</v>
      </c>
      <c r="B7" s="9" t="s">
        <v>127</v>
      </c>
      <c r="C7" s="39" t="s">
        <v>162</v>
      </c>
      <c r="D7" s="14">
        <v>110007</v>
      </c>
      <c r="E7" s="9">
        <v>1.3573</v>
      </c>
      <c r="F7" s="9">
        <v>1447.06</v>
      </c>
      <c r="G7" s="9">
        <v>1.3821000000000001</v>
      </c>
      <c r="H7" s="72">
        <f t="shared" si="0"/>
        <v>1999.981626</v>
      </c>
      <c r="I7" s="12">
        <v>0</v>
      </c>
      <c r="J7" s="74">
        <f t="shared" si="1"/>
        <v>1964.0945379999998</v>
      </c>
      <c r="K7" s="11">
        <f t="shared" si="2"/>
        <v>-1.7943708848853282E-2</v>
      </c>
      <c r="L7" s="12">
        <f t="shared" si="3"/>
        <v>-35.887088000000176</v>
      </c>
      <c r="M7" s="11">
        <v>0.32579999999999998</v>
      </c>
      <c r="N7" s="11">
        <v>4.5900000000000003E-2</v>
      </c>
      <c r="O7" s="12">
        <f>((债券基金投资资产[[#This Row],[阶段收益率]]+1)^0.2-1)/债券基金投资资产[[#This Row],[最大回撤]]</f>
        <v>1.2641438748595231</v>
      </c>
      <c r="P7" s="10" t="s">
        <v>14</v>
      </c>
      <c r="Q7" s="10" t="s">
        <v>156</v>
      </c>
      <c r="R7"/>
    </row>
    <row r="8" spans="1:18" ht="26" customHeight="1">
      <c r="A8" s="1" t="s">
        <v>171</v>
      </c>
      <c r="B8" s="9" t="s">
        <v>172</v>
      </c>
      <c r="C8" s="39" t="s">
        <v>162</v>
      </c>
      <c r="D8" s="13" t="s">
        <v>173</v>
      </c>
      <c r="E8" s="9">
        <v>1.538</v>
      </c>
      <c r="F8" s="9">
        <v>1282.8800000000001</v>
      </c>
      <c r="G8" s="9">
        <v>1.5589999999999999</v>
      </c>
      <c r="H8" s="72">
        <f t="shared" si="0"/>
        <v>2000.0099200000002</v>
      </c>
      <c r="I8" s="12">
        <v>0</v>
      </c>
      <c r="J8" s="74">
        <f t="shared" si="1"/>
        <v>1973.0694400000002</v>
      </c>
      <c r="K8" s="11">
        <f t="shared" si="2"/>
        <v>-1.3470173187940975E-2</v>
      </c>
      <c r="L8" s="12">
        <f t="shared" si="3"/>
        <v>-26.94047999999998</v>
      </c>
      <c r="M8" s="11">
        <v>0.56000000000000005</v>
      </c>
      <c r="N8" s="11">
        <v>7.8600000000000003E-2</v>
      </c>
      <c r="O8" s="12">
        <f>((债券基金投资资产[[#This Row],[阶段收益率]]+1)^0.2-1)/债券基金投资资产[[#This Row],[最大回撤]]</f>
        <v>1.1833584471228833</v>
      </c>
      <c r="P8" s="10" t="s">
        <v>14</v>
      </c>
      <c r="Q8" s="10" t="s">
        <v>156</v>
      </c>
      <c r="R8"/>
    </row>
    <row r="9" spans="1:18" s="1" customFormat="1" ht="26" customHeight="1">
      <c r="A9" s="1" t="s">
        <v>174</v>
      </c>
      <c r="B9" s="10" t="s">
        <v>175</v>
      </c>
      <c r="C9" s="39" t="s">
        <v>162</v>
      </c>
      <c r="D9" s="13" t="s">
        <v>176</v>
      </c>
      <c r="E9" s="10">
        <v>1.7410000000000001</v>
      </c>
      <c r="F9" s="10">
        <v>0.01</v>
      </c>
      <c r="G9" s="10">
        <v>1.798</v>
      </c>
      <c r="H9" s="72">
        <f t="shared" si="0"/>
        <v>1.7979999999999999E-2</v>
      </c>
      <c r="I9" s="12">
        <v>0</v>
      </c>
      <c r="J9" s="74">
        <f t="shared" si="1"/>
        <v>1.7410000000000002E-2</v>
      </c>
      <c r="K9" s="11">
        <f t="shared" si="2"/>
        <v>-3.170189098998874E-2</v>
      </c>
      <c r="L9" s="12">
        <f t="shared" si="3"/>
        <v>-5.6999999999999748E-4</v>
      </c>
      <c r="M9" s="11">
        <v>0.6633</v>
      </c>
      <c r="N9" s="11">
        <v>0.11269999999999999</v>
      </c>
      <c r="O9" s="12">
        <f>((债券基金投资资产[[#This Row],[阶段收益率]]+1)^0.2-1)/债券基金投资资产[[#This Row],[最大回撤]]</f>
        <v>0.95047492867531402</v>
      </c>
      <c r="P9" s="10" t="s">
        <v>14</v>
      </c>
      <c r="Q9" s="10" t="s">
        <v>156</v>
      </c>
    </row>
    <row r="10" spans="1:18" s="1" customFormat="1" ht="26" customHeight="1">
      <c r="A10" s="1" t="s">
        <v>177</v>
      </c>
      <c r="B10" s="10" t="s">
        <v>178</v>
      </c>
      <c r="C10" s="39" t="s">
        <v>162</v>
      </c>
      <c r="D10" s="13" t="s">
        <v>179</v>
      </c>
      <c r="E10" s="10">
        <v>1.4469000000000001</v>
      </c>
      <c r="F10" s="10">
        <v>0.01</v>
      </c>
      <c r="G10" s="10">
        <v>1.4743999999999999</v>
      </c>
      <c r="H10" s="72">
        <f t="shared" si="0"/>
        <v>1.4744E-2</v>
      </c>
      <c r="I10" s="12">
        <v>0</v>
      </c>
      <c r="J10" s="74">
        <f t="shared" si="1"/>
        <v>1.4469000000000001E-2</v>
      </c>
      <c r="K10" s="11">
        <f t="shared" si="2"/>
        <v>-1.8651654910472003E-2</v>
      </c>
      <c r="L10" s="12">
        <f t="shared" si="3"/>
        <v>-2.749999999999992E-4</v>
      </c>
      <c r="M10" s="11">
        <v>0.53149999999999997</v>
      </c>
      <c r="N10" s="11">
        <v>9.4399999999999998E-2</v>
      </c>
      <c r="O10" s="12">
        <f>((债券基金投资资产[[#This Row],[阶段收益率]]+1)^0.2-1)/债券基金投资资产[[#This Row],[最大回撤]]</f>
        <v>0.94267762262070598</v>
      </c>
      <c r="P10" s="10" t="s">
        <v>14</v>
      </c>
      <c r="Q10" s="10" t="s">
        <v>156</v>
      </c>
    </row>
    <row r="11" spans="1:18" s="2" customFormat="1" ht="26" customHeight="1">
      <c r="A11" s="1" t="s">
        <v>180</v>
      </c>
      <c r="B11" s="9" t="s">
        <v>181</v>
      </c>
      <c r="C11" s="39" t="s">
        <v>162</v>
      </c>
      <c r="D11" s="13" t="s">
        <v>182</v>
      </c>
      <c r="E11" s="9">
        <v>1.667</v>
      </c>
      <c r="F11" s="9">
        <v>1185.53</v>
      </c>
      <c r="G11" s="9">
        <v>1.6870000000000001</v>
      </c>
      <c r="H11" s="72">
        <f t="shared" si="0"/>
        <v>1999.98911</v>
      </c>
      <c r="I11" s="12">
        <v>0</v>
      </c>
      <c r="J11" s="74">
        <f t="shared" si="1"/>
        <v>1976.2785100000001</v>
      </c>
      <c r="K11" s="11">
        <f t="shared" si="2"/>
        <v>-1.185536455245993E-2</v>
      </c>
      <c r="L11" s="12">
        <f t="shared" si="3"/>
        <v>-23.710599999999886</v>
      </c>
      <c r="M11" s="11">
        <v>0.31230000000000002</v>
      </c>
      <c r="N11" s="11">
        <v>6.1199999999999997E-2</v>
      </c>
      <c r="O11" s="12">
        <f>((债券基金投资资产[[#This Row],[阶段收益率]]+1)^0.2-1)/债券基金投资资产[[#This Row],[最大回撤]]</f>
        <v>0.91275655113016085</v>
      </c>
      <c r="P11" s="10" t="s">
        <v>14</v>
      </c>
      <c r="Q11" s="10" t="s">
        <v>156</v>
      </c>
    </row>
    <row r="12" spans="1:18" s="2" customFormat="1" ht="26" customHeight="1">
      <c r="A12" s="1" t="s">
        <v>183</v>
      </c>
      <c r="B12" s="10" t="s">
        <v>147</v>
      </c>
      <c r="C12" s="39" t="s">
        <v>162</v>
      </c>
      <c r="D12" s="13" t="s">
        <v>184</v>
      </c>
      <c r="E12" s="9">
        <v>1.1341000000000001</v>
      </c>
      <c r="F12" s="9">
        <v>435.35</v>
      </c>
      <c r="G12" s="9">
        <v>1.1485000000000001</v>
      </c>
      <c r="H12" s="72">
        <f t="shared" si="0"/>
        <v>499.99947500000007</v>
      </c>
      <c r="I12" s="12">
        <v>0</v>
      </c>
      <c r="J12" s="74">
        <f t="shared" si="1"/>
        <v>493.73043500000006</v>
      </c>
      <c r="K12" s="11">
        <f t="shared" si="2"/>
        <v>-1.2538093164997858E-2</v>
      </c>
      <c r="L12" s="12">
        <f t="shared" si="3"/>
        <v>-6.2690400000000182</v>
      </c>
      <c r="M12" s="103">
        <v>0.255</v>
      </c>
      <c r="N12" s="103">
        <v>5.1799999999999999E-2</v>
      </c>
      <c r="O12" s="12">
        <f>((债券基金投资资产[[#This Row],[阶段收益率]]+1)^0.2-1)/债券基金投资资产[[#This Row],[最大回撤]]</f>
        <v>0.89719554088719689</v>
      </c>
      <c r="P12" s="10" t="s">
        <v>14</v>
      </c>
      <c r="Q12" s="10" t="s">
        <v>156</v>
      </c>
    </row>
    <row r="13" spans="1:18" s="2" customFormat="1" ht="26" customHeight="1" thickBot="1">
      <c r="A13" s="1" t="s">
        <v>185</v>
      </c>
      <c r="B13" s="10" t="s">
        <v>186</v>
      </c>
      <c r="C13" s="39" t="s">
        <v>162</v>
      </c>
      <c r="D13" s="13" t="s">
        <v>187</v>
      </c>
      <c r="E13" s="10">
        <v>1.319</v>
      </c>
      <c r="F13" s="10">
        <v>2144.39</v>
      </c>
      <c r="G13" s="10">
        <v>1.399</v>
      </c>
      <c r="H13" s="72">
        <f t="shared" si="0"/>
        <v>3000.0016099999998</v>
      </c>
      <c r="I13" s="12">
        <v>0</v>
      </c>
      <c r="J13" s="74">
        <f t="shared" si="1"/>
        <v>2828.4504099999999</v>
      </c>
      <c r="K13" s="11">
        <f t="shared" si="2"/>
        <v>-5.7183702644746211E-2</v>
      </c>
      <c r="L13" s="12">
        <f t="shared" si="3"/>
        <v>-171.55119999999988</v>
      </c>
      <c r="M13" s="11">
        <v>0.71360000000000001</v>
      </c>
      <c r="N13" s="11">
        <v>0.24299999999999999</v>
      </c>
      <c r="O13" s="12">
        <f>((债券基金投资资产[[#This Row],[阶段收益率]]+1)^0.2-1)/债券基金投资资产[[#This Row],[最大回撤]]</f>
        <v>0.46804550785275156</v>
      </c>
      <c r="P13" s="10" t="s">
        <v>14</v>
      </c>
      <c r="Q13" s="10" t="s">
        <v>156</v>
      </c>
    </row>
    <row r="14" spans="1:18" s="2" customFormat="1" ht="26" customHeight="1" thickTop="1">
      <c r="A14" s="87" t="s">
        <v>188</v>
      </c>
      <c r="B14" s="88" t="s">
        <v>189</v>
      </c>
      <c r="C14" s="89" t="s">
        <v>190</v>
      </c>
      <c r="D14" s="90" t="s">
        <v>191</v>
      </c>
      <c r="E14" s="88">
        <v>1.0714999999999999</v>
      </c>
      <c r="F14" s="88">
        <v>278.24</v>
      </c>
      <c r="G14" s="88">
        <v>1.0782</v>
      </c>
      <c r="H14" s="91">
        <f t="shared" si="0"/>
        <v>299.99836800000003</v>
      </c>
      <c r="I14" s="92">
        <v>0</v>
      </c>
      <c r="J14" s="93">
        <f t="shared" si="1"/>
        <v>298.13416000000001</v>
      </c>
      <c r="K14" s="94">
        <f t="shared" si="2"/>
        <v>-6.214060471155693E-3</v>
      </c>
      <c r="L14" s="92">
        <f t="shared" si="3"/>
        <v>-1.8642080000000192</v>
      </c>
      <c r="M14" s="94">
        <v>0.29449999999999998</v>
      </c>
      <c r="N14" s="94">
        <v>1.7299999999999999E-2</v>
      </c>
      <c r="O14" s="92">
        <f>((债券基金投资资产[[#This Row],[阶段收益率]]+1)^0.2-1)/债券基金投资资产[[#This Row],[最大回撤]]</f>
        <v>3.0624681863644709</v>
      </c>
      <c r="P14" s="88" t="s">
        <v>14</v>
      </c>
      <c r="Q14" s="88" t="s">
        <v>156</v>
      </c>
    </row>
    <row r="15" spans="1:18" s="2" customFormat="1" ht="26" customHeight="1">
      <c r="A15" s="1" t="s">
        <v>192</v>
      </c>
      <c r="B15" s="10" t="s">
        <v>193</v>
      </c>
      <c r="C15" s="61" t="s">
        <v>190</v>
      </c>
      <c r="D15" s="13" t="s">
        <v>194</v>
      </c>
      <c r="E15" s="9">
        <v>1.3409</v>
      </c>
      <c r="F15" s="9">
        <v>148.66</v>
      </c>
      <c r="G15" s="9">
        <v>1.3453999999999999</v>
      </c>
      <c r="H15" s="72">
        <f t="shared" si="0"/>
        <v>200.00716399999999</v>
      </c>
      <c r="I15" s="12">
        <v>0</v>
      </c>
      <c r="J15" s="74">
        <f t="shared" si="1"/>
        <v>199.33819399999999</v>
      </c>
      <c r="K15" s="11">
        <f t="shared" si="2"/>
        <v>-3.3447301917645393E-3</v>
      </c>
      <c r="L15" s="12">
        <f t="shared" si="3"/>
        <v>-0.66897000000000162</v>
      </c>
      <c r="M15" s="11">
        <v>0.27410000000000001</v>
      </c>
      <c r="N15" s="11">
        <v>2.0899999999999998E-2</v>
      </c>
      <c r="O15" s="12">
        <f>((债券基金投资资产[[#This Row],[阶段收益率]]+1)^0.2-1)/债券基金投资资产[[#This Row],[最大回撤]]</f>
        <v>2.3751578443956296</v>
      </c>
      <c r="P15" s="10" t="s">
        <v>14</v>
      </c>
      <c r="Q15" s="10" t="s">
        <v>156</v>
      </c>
    </row>
    <row r="16" spans="1:18" s="2" customFormat="1" ht="26" customHeight="1">
      <c r="A16" s="1" t="s">
        <v>195</v>
      </c>
      <c r="B16" s="10" t="s">
        <v>196</v>
      </c>
      <c r="C16" s="61" t="s">
        <v>190</v>
      </c>
      <c r="D16" s="13" t="s">
        <v>197</v>
      </c>
      <c r="E16" s="10">
        <v>1.9393</v>
      </c>
      <c r="F16" s="10">
        <v>102.73</v>
      </c>
      <c r="G16" s="10">
        <v>1.9469000000000001</v>
      </c>
      <c r="H16" s="72">
        <f t="shared" si="0"/>
        <v>200.00503700000002</v>
      </c>
      <c r="I16" s="12">
        <v>0</v>
      </c>
      <c r="J16" s="74">
        <f t="shared" si="1"/>
        <v>199.224289</v>
      </c>
      <c r="K16" s="11">
        <f t="shared" si="2"/>
        <v>-3.9036416867842022E-3</v>
      </c>
      <c r="L16" s="12">
        <f t="shared" si="3"/>
        <v>-0.78074800000001687</v>
      </c>
      <c r="M16" s="11">
        <v>0.40389999999999998</v>
      </c>
      <c r="N16" s="11">
        <v>3.04E-2</v>
      </c>
      <c r="O16" s="12">
        <f>((债券基金投资资产[[#This Row],[阶段收益率]]+1)^0.2-1)/债券基金投资资产[[#This Row],[最大回撤]]</f>
        <v>2.3093960059857692</v>
      </c>
      <c r="P16" s="10" t="s">
        <v>14</v>
      </c>
      <c r="Q16" s="10" t="s">
        <v>156</v>
      </c>
    </row>
    <row r="17" spans="1:17" s="2" customFormat="1" ht="26" customHeight="1">
      <c r="A17" s="1" t="s">
        <v>198</v>
      </c>
      <c r="B17" s="10" t="s">
        <v>199</v>
      </c>
      <c r="C17" s="61" t="s">
        <v>190</v>
      </c>
      <c r="D17" s="13" t="s">
        <v>200</v>
      </c>
      <c r="E17" s="10">
        <v>1.6478999999999999</v>
      </c>
      <c r="F17" s="10">
        <v>303.01</v>
      </c>
      <c r="G17" s="10">
        <v>1.6500999999999999</v>
      </c>
      <c r="H17" s="72">
        <f t="shared" si="0"/>
        <v>499.99680099999995</v>
      </c>
      <c r="I17" s="12">
        <v>0</v>
      </c>
      <c r="J17" s="74">
        <f t="shared" si="1"/>
        <v>499.33017899999999</v>
      </c>
      <c r="K17" s="11">
        <f t="shared" si="2"/>
        <v>-1.3332525301496105E-3</v>
      </c>
      <c r="L17" s="12">
        <f t="shared" si="3"/>
        <v>-0.66662199999996119</v>
      </c>
      <c r="M17" s="11">
        <v>0.25409999999999999</v>
      </c>
      <c r="N17" s="11">
        <v>2.0400000000000001E-2</v>
      </c>
      <c r="O17" s="12">
        <f>((债券基金投资资产[[#This Row],[阶段收益率]]+1)^0.2-1)/债券基金投资资产[[#This Row],[最大回撤]]</f>
        <v>2.2708134290264024</v>
      </c>
      <c r="P17" s="10" t="s">
        <v>14</v>
      </c>
      <c r="Q17" s="10" t="s">
        <v>156</v>
      </c>
    </row>
    <row r="18" spans="1:17" s="2" customFormat="1" ht="26" customHeight="1">
      <c r="A18" s="1" t="s">
        <v>201</v>
      </c>
      <c r="B18" s="9" t="s">
        <v>172</v>
      </c>
      <c r="C18" s="61" t="s">
        <v>190</v>
      </c>
      <c r="D18" s="13" t="s">
        <v>202</v>
      </c>
      <c r="E18" s="9">
        <v>1.325</v>
      </c>
      <c r="F18" s="9">
        <v>1483.68</v>
      </c>
      <c r="G18" s="9">
        <v>1.3480000000000001</v>
      </c>
      <c r="H18" s="72">
        <f t="shared" si="0"/>
        <v>2000.0006400000002</v>
      </c>
      <c r="I18" s="12">
        <v>0</v>
      </c>
      <c r="J18" s="74">
        <f t="shared" si="1"/>
        <v>1965.876</v>
      </c>
      <c r="K18" s="11">
        <f t="shared" si="2"/>
        <v>-1.7062314540059458E-2</v>
      </c>
      <c r="L18" s="12">
        <f t="shared" si="3"/>
        <v>-34.124640000000227</v>
      </c>
      <c r="M18" s="11">
        <v>0.39510000000000001</v>
      </c>
      <c r="N18" s="11">
        <v>3.7199999999999997E-2</v>
      </c>
      <c r="O18" s="12">
        <f>((债券基金投资资产[[#This Row],[阶段收益率]]+1)^0.2-1)/债券基金投资资产[[#This Row],[最大回撤]]</f>
        <v>1.8510913450867592</v>
      </c>
      <c r="P18" s="10" t="s">
        <v>14</v>
      </c>
      <c r="Q18" s="10" t="s">
        <v>156</v>
      </c>
    </row>
    <row r="19" spans="1:17" s="2" customFormat="1" ht="26" customHeight="1">
      <c r="A19" s="1" t="s">
        <v>203</v>
      </c>
      <c r="B19" s="10" t="s">
        <v>204</v>
      </c>
      <c r="C19" s="61" t="s">
        <v>190</v>
      </c>
      <c r="D19" s="13" t="s">
        <v>205</v>
      </c>
      <c r="E19" s="10">
        <v>1.236</v>
      </c>
      <c r="F19" s="10">
        <v>0.01</v>
      </c>
      <c r="G19" s="10">
        <v>1.25</v>
      </c>
      <c r="H19" s="72">
        <f t="shared" si="0"/>
        <v>1.2500000000000001E-2</v>
      </c>
      <c r="I19" s="12">
        <v>0</v>
      </c>
      <c r="J19" s="74">
        <f t="shared" si="1"/>
        <v>1.2359999999999999E-2</v>
      </c>
      <c r="K19" s="11">
        <f t="shared" si="2"/>
        <v>-1.1200000000000099E-2</v>
      </c>
      <c r="L19" s="12">
        <f t="shared" si="3"/>
        <v>-1.4000000000000123E-4</v>
      </c>
      <c r="M19" s="11">
        <v>0.33069999999999999</v>
      </c>
      <c r="N19" s="11">
        <v>3.1800000000000002E-2</v>
      </c>
      <c r="O19" s="12">
        <f>((债券基金投资资产[[#This Row],[阶段收益率]]+1)^0.2-1)/债券基金投资资产[[#This Row],[最大回撤]]</f>
        <v>1.8492175065590257</v>
      </c>
      <c r="P19" s="10" t="s">
        <v>14</v>
      </c>
      <c r="Q19" s="10" t="s">
        <v>156</v>
      </c>
    </row>
    <row r="20" spans="1:17" s="2" customFormat="1" ht="26" customHeight="1">
      <c r="A20" s="1" t="s">
        <v>206</v>
      </c>
      <c r="B20" s="9" t="s">
        <v>127</v>
      </c>
      <c r="C20" s="61" t="s">
        <v>190</v>
      </c>
      <c r="D20" s="13" t="s">
        <v>207</v>
      </c>
      <c r="E20" s="9">
        <v>1.5808</v>
      </c>
      <c r="F20" s="9">
        <v>1258.3499999999999</v>
      </c>
      <c r="G20" s="9">
        <v>1.5893999999999999</v>
      </c>
      <c r="H20" s="72">
        <f t="shared" si="0"/>
        <v>2000.0214899999999</v>
      </c>
      <c r="I20" s="12">
        <v>0</v>
      </c>
      <c r="J20" s="74">
        <f t="shared" si="1"/>
        <v>1989.1996799999999</v>
      </c>
      <c r="K20" s="11">
        <f t="shared" si="2"/>
        <v>-5.4108468604504422E-3</v>
      </c>
      <c r="L20" s="12">
        <f t="shared" si="3"/>
        <v>-10.821809999999914</v>
      </c>
      <c r="M20" s="11">
        <v>0.44779999999999998</v>
      </c>
      <c r="N20" s="11">
        <v>4.3200000000000002E-2</v>
      </c>
      <c r="O20" s="12">
        <f>((债券基金投资资产[[#This Row],[阶段收益率]]+1)^0.2-1)/债券基金投资资产[[#This Row],[最大回撤]]</f>
        <v>1.7781604601571324</v>
      </c>
      <c r="P20" s="10" t="s">
        <v>14</v>
      </c>
      <c r="Q20" s="10" t="s">
        <v>156</v>
      </c>
    </row>
    <row r="21" spans="1:17" s="2" customFormat="1" ht="26" customHeight="1">
      <c r="A21" s="1" t="s">
        <v>208</v>
      </c>
      <c r="B21" s="9" t="s">
        <v>172</v>
      </c>
      <c r="C21" s="61" t="s">
        <v>190</v>
      </c>
      <c r="D21" s="14">
        <v>110035</v>
      </c>
      <c r="E21" s="9">
        <v>1.6759999999999999</v>
      </c>
      <c r="F21" s="9">
        <v>1173.71</v>
      </c>
      <c r="G21" s="9">
        <v>1.704</v>
      </c>
      <c r="H21" s="72">
        <f t="shared" si="0"/>
        <v>2000.0018399999999</v>
      </c>
      <c r="I21" s="12">
        <v>0</v>
      </c>
      <c r="J21" s="74">
        <f t="shared" si="1"/>
        <v>1967.13796</v>
      </c>
      <c r="K21" s="11">
        <f t="shared" si="2"/>
        <v>-1.643192488262905E-2</v>
      </c>
      <c r="L21" s="12">
        <f t="shared" si="3"/>
        <v>-32.863879999999881</v>
      </c>
      <c r="M21" s="11">
        <v>0.64759999999999995</v>
      </c>
      <c r="N21" s="11">
        <v>9.8400000000000001E-2</v>
      </c>
      <c r="O21" s="12">
        <f>((债券基金投资资产[[#This Row],[阶段收益率]]+1)^0.2-1)/债券基金投资资产[[#This Row],[最大回撤]]</f>
        <v>1.0672820642355387</v>
      </c>
      <c r="P21" s="10" t="s">
        <v>14</v>
      </c>
      <c r="Q21" s="10" t="s">
        <v>156</v>
      </c>
    </row>
    <row r="22" spans="1:17" s="2" customFormat="1" ht="26" customHeight="1" thickBot="1">
      <c r="A22" s="95" t="s">
        <v>209</v>
      </c>
      <c r="B22" s="96" t="s">
        <v>210</v>
      </c>
      <c r="C22" s="97" t="s">
        <v>190</v>
      </c>
      <c r="D22" s="98" t="s">
        <v>211</v>
      </c>
      <c r="E22" s="96">
        <v>1.3318000000000001</v>
      </c>
      <c r="F22" s="96">
        <v>7513.15</v>
      </c>
      <c r="G22" s="96">
        <v>1.331</v>
      </c>
      <c r="H22" s="99">
        <f t="shared" si="0"/>
        <v>10000.002649999999</v>
      </c>
      <c r="I22" s="100">
        <v>0</v>
      </c>
      <c r="J22" s="101">
        <f t="shared" si="1"/>
        <v>10006.01317</v>
      </c>
      <c r="K22" s="102">
        <f t="shared" si="2"/>
        <v>6.0105184072142565E-4</v>
      </c>
      <c r="L22" s="100">
        <f t="shared" si="3"/>
        <v>6.0105200000016339</v>
      </c>
      <c r="M22" s="102">
        <v>0.18160000000000001</v>
      </c>
      <c r="N22" s="102">
        <v>3.3399999999999999E-2</v>
      </c>
      <c r="O22" s="100">
        <f>((债券基金投资资产[[#This Row],[阶段收益率]]+1)^0.2-1)/债券基金投资资产[[#This Row],[最大回撤]]</f>
        <v>1.0160792265133847</v>
      </c>
      <c r="P22" s="96" t="s">
        <v>14</v>
      </c>
      <c r="Q22" s="96" t="s">
        <v>156</v>
      </c>
    </row>
    <row r="23" spans="1:17" s="2" customFormat="1" ht="26" customHeight="1" thickTop="1">
      <c r="A23" s="1" t="s">
        <v>212</v>
      </c>
      <c r="B23" s="10" t="s">
        <v>210</v>
      </c>
      <c r="C23" s="15" t="s">
        <v>213</v>
      </c>
      <c r="D23" s="13" t="s">
        <v>214</v>
      </c>
      <c r="E23" s="10">
        <v>1.3919999999999999</v>
      </c>
      <c r="F23" s="10">
        <v>0.01</v>
      </c>
      <c r="G23" s="10">
        <v>1.3919999999999999</v>
      </c>
      <c r="H23" s="72">
        <f t="shared" si="0"/>
        <v>1.392E-2</v>
      </c>
      <c r="I23" s="12">
        <v>0</v>
      </c>
      <c r="J23" s="74">
        <f t="shared" si="1"/>
        <v>1.392E-2</v>
      </c>
      <c r="K23" s="11">
        <f t="shared" si="2"/>
        <v>0</v>
      </c>
      <c r="L23" s="12">
        <f t="shared" si="3"/>
        <v>0</v>
      </c>
      <c r="M23" s="11">
        <v>0.40489999999999998</v>
      </c>
      <c r="N23" s="11">
        <v>1.47E-2</v>
      </c>
      <c r="O23" s="12">
        <f>((债券基金投资资产[[#This Row],[阶段收益率]]+1)^0.2-1)/债券基金投资资产[[#This Row],[最大回撤]]</f>
        <v>4.786262378625004</v>
      </c>
      <c r="P23" s="10" t="s">
        <v>14</v>
      </c>
      <c r="Q23" s="10" t="s">
        <v>156</v>
      </c>
    </row>
    <row r="24" spans="1:17" s="2" customFormat="1" ht="26" customHeight="1">
      <c r="A24" s="1" t="s">
        <v>215</v>
      </c>
      <c r="B24" s="10" t="s">
        <v>216</v>
      </c>
      <c r="C24" s="15" t="s">
        <v>213</v>
      </c>
      <c r="D24" s="13" t="s">
        <v>217</v>
      </c>
      <c r="E24" s="10">
        <v>1.2371000000000001</v>
      </c>
      <c r="F24" s="10">
        <v>241.71</v>
      </c>
      <c r="G24" s="10">
        <v>1.2412000000000001</v>
      </c>
      <c r="H24" s="72">
        <f t="shared" si="0"/>
        <v>300.01045200000004</v>
      </c>
      <c r="I24" s="12">
        <v>0</v>
      </c>
      <c r="J24" s="74">
        <f t="shared" si="1"/>
        <v>299.01944100000003</v>
      </c>
      <c r="K24" s="11">
        <f t="shared" si="2"/>
        <v>-3.3032549145988232E-3</v>
      </c>
      <c r="L24" s="12">
        <f t="shared" si="3"/>
        <v>-0.99101100000001452</v>
      </c>
      <c r="M24" s="11">
        <v>0.29299999999999998</v>
      </c>
      <c r="N24" s="11">
        <v>1.55E-2</v>
      </c>
      <c r="O24" s="12">
        <f>((债券基金投资资产[[#This Row],[阶段收益率]]+1)^0.2-1)/债券基金投资资产[[#This Row],[最大回撤]]</f>
        <v>3.4023586107404777</v>
      </c>
      <c r="P24" s="10" t="s">
        <v>14</v>
      </c>
      <c r="Q24" s="10" t="s">
        <v>156</v>
      </c>
    </row>
    <row r="25" spans="1:17" s="2" customFormat="1" ht="26" customHeight="1">
      <c r="A25" s="1" t="s">
        <v>218</v>
      </c>
      <c r="B25" s="10" t="s">
        <v>210</v>
      </c>
      <c r="C25" s="15" t="s">
        <v>213</v>
      </c>
      <c r="D25" s="13" t="s">
        <v>219</v>
      </c>
      <c r="E25" s="10">
        <v>1.0699000000000001</v>
      </c>
      <c r="F25" s="10">
        <v>373.71</v>
      </c>
      <c r="G25" s="10">
        <v>1.0703</v>
      </c>
      <c r="H25" s="72">
        <f t="shared" si="0"/>
        <v>399.98181299999999</v>
      </c>
      <c r="I25" s="12">
        <v>0</v>
      </c>
      <c r="J25" s="74">
        <f t="shared" si="1"/>
        <v>399.83232900000002</v>
      </c>
      <c r="K25" s="11">
        <f t="shared" si="2"/>
        <v>-3.7372699243196002E-4</v>
      </c>
      <c r="L25" s="12">
        <f t="shared" si="3"/>
        <v>-0.14948399999997264</v>
      </c>
      <c r="M25" s="11">
        <v>0.32640000000000002</v>
      </c>
      <c r="N25" s="11">
        <v>1.7299999999999999E-2</v>
      </c>
      <c r="O25" s="12">
        <f>((债券基金投资资产[[#This Row],[阶段收益率]]+1)^0.2-1)/债券基金投资资产[[#This Row],[最大回撤]]</f>
        <v>3.3595346685599248</v>
      </c>
      <c r="P25" s="10" t="s">
        <v>14</v>
      </c>
      <c r="Q25" s="10" t="s">
        <v>156</v>
      </c>
    </row>
    <row r="26" spans="1:17" s="1" customFormat="1" ht="26" customHeight="1">
      <c r="A26" s="1" t="s">
        <v>220</v>
      </c>
      <c r="B26" s="10" t="s">
        <v>193</v>
      </c>
      <c r="C26" s="15" t="s">
        <v>213</v>
      </c>
      <c r="D26" s="13" t="s">
        <v>221</v>
      </c>
      <c r="E26" s="9">
        <v>1.1982999999999999</v>
      </c>
      <c r="F26" s="9">
        <v>416.93</v>
      </c>
      <c r="G26" s="9">
        <v>1.1992</v>
      </c>
      <c r="H26" s="72">
        <f t="shared" si="0"/>
        <v>499.98245600000001</v>
      </c>
      <c r="I26" s="12">
        <v>0</v>
      </c>
      <c r="J26" s="74">
        <f t="shared" si="1"/>
        <v>499.60721899999999</v>
      </c>
      <c r="K26" s="11">
        <f t="shared" si="2"/>
        <v>-7.5050033355575764E-4</v>
      </c>
      <c r="L26" s="12">
        <f t="shared" si="3"/>
        <v>-0.37523700000002691</v>
      </c>
      <c r="M26" s="11">
        <v>0.25640000000000002</v>
      </c>
      <c r="N26" s="11">
        <v>1.54E-2</v>
      </c>
      <c r="O26" s="12">
        <f>((债券基金投资资产[[#This Row],[阶段收益率]]+1)^0.2-1)/债券基金投资资产[[#This Row],[最大回撤]]</f>
        <v>3.0329935935376175</v>
      </c>
      <c r="P26" s="10" t="s">
        <v>14</v>
      </c>
      <c r="Q26" s="10" t="s">
        <v>156</v>
      </c>
    </row>
    <row r="27" spans="1:17" s="1" customFormat="1" ht="26" customHeight="1">
      <c r="A27" s="1" t="s">
        <v>222</v>
      </c>
      <c r="B27" s="10" t="s">
        <v>223</v>
      </c>
      <c r="C27" s="15" t="s">
        <v>213</v>
      </c>
      <c r="D27" s="13" t="s">
        <v>224</v>
      </c>
      <c r="E27" s="10">
        <v>1.2121</v>
      </c>
      <c r="F27" s="10">
        <v>821.08</v>
      </c>
      <c r="G27" s="10">
        <v>1.2179</v>
      </c>
      <c r="H27" s="72">
        <f t="shared" si="0"/>
        <v>999.99333200000001</v>
      </c>
      <c r="I27" s="12">
        <v>0</v>
      </c>
      <c r="J27" s="74">
        <f t="shared" si="1"/>
        <v>995.23106800000005</v>
      </c>
      <c r="K27" s="11">
        <f t="shared" si="2"/>
        <v>-4.7622957549880536E-3</v>
      </c>
      <c r="L27" s="12">
        <f t="shared" si="3"/>
        <v>-4.7622639999999592</v>
      </c>
      <c r="M27" s="11">
        <v>0.32150000000000001</v>
      </c>
      <c r="N27" s="11">
        <v>1.9800000000000002E-2</v>
      </c>
      <c r="O27" s="12">
        <f>((债券基金投资资产[[#This Row],[阶段收益率]]+1)^0.2-1)/债券基金投资资产[[#This Row],[最大回撤]]</f>
        <v>2.8958085117706736</v>
      </c>
      <c r="P27" s="10" t="s">
        <v>14</v>
      </c>
      <c r="Q27" s="10" t="s">
        <v>156</v>
      </c>
    </row>
    <row r="28" spans="1:17" s="1" customFormat="1" ht="26" customHeight="1">
      <c r="A28" s="1" t="s">
        <v>225</v>
      </c>
      <c r="B28" s="10" t="s">
        <v>226</v>
      </c>
      <c r="C28" s="15" t="s">
        <v>213</v>
      </c>
      <c r="D28" s="13" t="s">
        <v>227</v>
      </c>
      <c r="E28" s="10">
        <v>1.1792</v>
      </c>
      <c r="F28" s="10">
        <v>8460.24</v>
      </c>
      <c r="G28" s="10">
        <v>1.1819999999999999</v>
      </c>
      <c r="H28" s="72">
        <f t="shared" si="0"/>
        <v>10000.00368</v>
      </c>
      <c r="I28" s="12">
        <v>0</v>
      </c>
      <c r="J28" s="74">
        <f t="shared" si="1"/>
        <v>9976.3150079999996</v>
      </c>
      <c r="K28" s="11">
        <f t="shared" si="2"/>
        <v>-2.3688663282572138E-3</v>
      </c>
      <c r="L28" s="12">
        <f t="shared" si="3"/>
        <v>-23.688672000000224</v>
      </c>
      <c r="M28" s="11">
        <v>0.25469999999999998</v>
      </c>
      <c r="N28" s="11">
        <v>1.6400000000000001E-2</v>
      </c>
      <c r="O28" s="12">
        <f>((债券基金投资资产[[#This Row],[阶段收益率]]+1)^0.2-1)/债券基金投资资产[[#This Row],[最大回撤]]</f>
        <v>2.8307739981174618</v>
      </c>
      <c r="P28" s="10" t="s">
        <v>14</v>
      </c>
      <c r="Q28" s="10" t="s">
        <v>156</v>
      </c>
    </row>
    <row r="29" spans="1:17" s="1" customFormat="1" ht="26" customHeight="1">
      <c r="A29" s="1" t="s">
        <v>228</v>
      </c>
      <c r="B29" s="10" t="s">
        <v>210</v>
      </c>
      <c r="C29" s="15" t="s">
        <v>213</v>
      </c>
      <c r="D29" s="13" t="s">
        <v>229</v>
      </c>
      <c r="E29" s="10">
        <v>1.0602</v>
      </c>
      <c r="F29" s="10">
        <v>943.68</v>
      </c>
      <c r="G29" s="10">
        <v>1.0597000000000001</v>
      </c>
      <c r="H29" s="72">
        <f t="shared" si="0"/>
        <v>1000.017696</v>
      </c>
      <c r="I29" s="12">
        <v>0</v>
      </c>
      <c r="J29" s="74">
        <f t="shared" si="1"/>
        <v>1000.4895359999999</v>
      </c>
      <c r="K29" s="11">
        <f t="shared" si="2"/>
        <v>4.7183165046704256E-4</v>
      </c>
      <c r="L29" s="12">
        <f t="shared" si="3"/>
        <v>0.4718399999999292</v>
      </c>
      <c r="M29" s="62">
        <v>0.2</v>
      </c>
      <c r="N29" s="62">
        <v>1.4999999999999999E-2</v>
      </c>
      <c r="O29" s="12">
        <f>((债券基金投资资产[[#This Row],[阶段收益率]]+1)^0.2-1)/债券基金投资资产[[#This Row],[最大回撤]]</f>
        <v>2.4758192891098783</v>
      </c>
      <c r="P29" s="10" t="s">
        <v>14</v>
      </c>
      <c r="Q29" s="10" t="s">
        <v>156</v>
      </c>
    </row>
    <row r="30" spans="1:17" s="1" customFormat="1" ht="26" customHeight="1">
      <c r="A30" s="1" t="s">
        <v>230</v>
      </c>
      <c r="B30" s="10" t="s">
        <v>193</v>
      </c>
      <c r="C30" s="15" t="s">
        <v>213</v>
      </c>
      <c r="D30" s="13" t="s">
        <v>231</v>
      </c>
      <c r="E30" s="9">
        <v>1.2428999999999999</v>
      </c>
      <c r="F30" s="9">
        <v>401.95</v>
      </c>
      <c r="G30" s="9">
        <v>1.2439</v>
      </c>
      <c r="H30" s="72">
        <f t="shared" si="0"/>
        <v>499.98560499999996</v>
      </c>
      <c r="I30" s="12">
        <v>0</v>
      </c>
      <c r="J30" s="74">
        <f t="shared" si="1"/>
        <v>499.58365499999996</v>
      </c>
      <c r="K30" s="11">
        <f t="shared" si="2"/>
        <v>-8.0392314494734179E-4</v>
      </c>
      <c r="L30" s="12">
        <f t="shared" si="3"/>
        <v>-0.40194999999999936</v>
      </c>
      <c r="M30" s="11">
        <v>0.24060000000000001</v>
      </c>
      <c r="N30" s="11">
        <v>2.3E-2</v>
      </c>
      <c r="O30" s="12">
        <f>((债券基金投资资产[[#This Row],[阶段收益率]]+1)^0.2-1)/债券基金投资资产[[#This Row],[最大回撤]]</f>
        <v>1.9157460321883397</v>
      </c>
      <c r="P30" s="10" t="s">
        <v>14</v>
      </c>
      <c r="Q30" s="10" t="s">
        <v>156</v>
      </c>
    </row>
    <row r="31" spans="1:17" s="1" customFormat="1" ht="26" customHeight="1">
      <c r="A31" s="1" t="s">
        <v>232</v>
      </c>
      <c r="B31" s="9" t="s">
        <v>172</v>
      </c>
      <c r="C31" s="15" t="s">
        <v>213</v>
      </c>
      <c r="D31" s="13" t="s">
        <v>233</v>
      </c>
      <c r="E31" s="9">
        <v>1.1459999999999999</v>
      </c>
      <c r="F31" s="9">
        <v>1731.6</v>
      </c>
      <c r="G31" s="9">
        <v>1.155</v>
      </c>
      <c r="H31" s="72">
        <f t="shared" si="0"/>
        <v>1999.998</v>
      </c>
      <c r="I31" s="12">
        <v>13.85</v>
      </c>
      <c r="J31" s="74">
        <f t="shared" si="1"/>
        <v>1998.2635999999995</v>
      </c>
      <c r="K31" s="11">
        <f t="shared" si="2"/>
        <v>-8.6720086720111988E-4</v>
      </c>
      <c r="L31" s="12">
        <f t="shared" si="3"/>
        <v>-1.7344000000005053</v>
      </c>
      <c r="M31" s="11">
        <v>0.2117</v>
      </c>
      <c r="N31" s="11">
        <v>2.8500000000000001E-2</v>
      </c>
      <c r="O31" s="12">
        <f>((债券基金投资资产[[#This Row],[阶段收益率]]+1)^0.2-1)/债券基金投资资产[[#This Row],[最大回撤]]</f>
        <v>1.3737496649343621</v>
      </c>
      <c r="P31" s="10" t="s">
        <v>14</v>
      </c>
      <c r="Q31" s="10" t="s">
        <v>156</v>
      </c>
    </row>
    <row r="32" spans="1:17" s="1" customFormat="1" ht="26" customHeight="1">
      <c r="A32" s="1" t="s">
        <v>234</v>
      </c>
      <c r="B32" s="10" t="s">
        <v>235</v>
      </c>
      <c r="C32" s="15" t="s">
        <v>213</v>
      </c>
      <c r="D32" s="13" t="s">
        <v>236</v>
      </c>
      <c r="E32" s="10">
        <v>1.081</v>
      </c>
      <c r="F32" s="10">
        <v>18311.66</v>
      </c>
      <c r="G32" s="10">
        <v>1.0922000000000001</v>
      </c>
      <c r="H32" s="72">
        <f t="shared" si="0"/>
        <v>19999.995052000002</v>
      </c>
      <c r="I32" s="12">
        <v>113.53</v>
      </c>
      <c r="J32" s="74">
        <f t="shared" si="1"/>
        <v>19908.434459999997</v>
      </c>
      <c r="K32" s="11">
        <f t="shared" si="2"/>
        <v>-4.5780307326050663E-3</v>
      </c>
      <c r="L32" s="12">
        <f t="shared" si="3"/>
        <v>-91.560592000005272</v>
      </c>
      <c r="M32" s="11">
        <v>0</v>
      </c>
      <c r="N32" s="11">
        <v>1.2E-2</v>
      </c>
      <c r="O32" s="12">
        <f>((债券基金投资资产[[#This Row],[阶段收益率]]+1)^0.2-1)/债券基金投资资产[[#This Row],[最大回撤]]</f>
        <v>0</v>
      </c>
      <c r="P32" s="10" t="s">
        <v>14</v>
      </c>
      <c r="Q32" s="10" t="s">
        <v>156</v>
      </c>
    </row>
    <row r="33" spans="1:17" s="1" customFormat="1" ht="26" customHeight="1">
      <c r="A33" s="1" t="s">
        <v>237</v>
      </c>
      <c r="B33" s="9" t="s">
        <v>238</v>
      </c>
      <c r="C33" s="15" t="s">
        <v>213</v>
      </c>
      <c r="D33" s="13" t="s">
        <v>239</v>
      </c>
      <c r="E33" s="10">
        <v>1.0127999999999999</v>
      </c>
      <c r="F33" s="10">
        <v>0.01</v>
      </c>
      <c r="G33" s="10">
        <v>1.0187999999999999</v>
      </c>
      <c r="H33" s="72">
        <f t="shared" si="0"/>
        <v>1.0187999999999999E-2</v>
      </c>
      <c r="I33" s="12">
        <v>0</v>
      </c>
      <c r="J33" s="74">
        <f t="shared" si="1"/>
        <v>1.0128E-2</v>
      </c>
      <c r="K33" s="11">
        <f t="shared" si="2"/>
        <v>-5.8892815076559968E-3</v>
      </c>
      <c r="L33" s="12">
        <f t="shared" si="3"/>
        <v>-5.999999999999929E-5</v>
      </c>
      <c r="M33" s="11">
        <v>0.14699999999999999</v>
      </c>
      <c r="N33" s="11">
        <v>2.7000000000000001E-3</v>
      </c>
      <c r="O33" s="12">
        <f>((债券基金投资资产[[#This Row],[阶段收益率]]+1)^0.2-1)/债券基金投资资产[[#This Row],[最大回撤]]</f>
        <v>10.29986394136268</v>
      </c>
      <c r="P33" s="10" t="s">
        <v>14</v>
      </c>
      <c r="Q33" s="10" t="s">
        <v>156</v>
      </c>
    </row>
    <row r="34" spans="1:17" s="1" customFormat="1" ht="26" customHeight="1">
      <c r="A34" s="1" t="s">
        <v>240</v>
      </c>
      <c r="B34" s="10" t="s">
        <v>241</v>
      </c>
      <c r="C34" s="15" t="s">
        <v>213</v>
      </c>
      <c r="D34" s="13" t="s">
        <v>242</v>
      </c>
      <c r="E34" s="10">
        <v>1.0874999999999999</v>
      </c>
      <c r="F34" s="10">
        <v>0.01</v>
      </c>
      <c r="G34" s="10">
        <v>1.0871</v>
      </c>
      <c r="H34" s="72">
        <f t="shared" si="0"/>
        <v>1.0871E-2</v>
      </c>
      <c r="I34" s="12">
        <v>0</v>
      </c>
      <c r="J34" s="74">
        <f t="shared" si="1"/>
        <v>1.0874999999999999E-2</v>
      </c>
      <c r="K34" s="11">
        <f t="shared" si="2"/>
        <v>3.6795143041107499E-4</v>
      </c>
      <c r="L34" s="12">
        <f t="shared" si="3"/>
        <v>3.9999999999987962E-6</v>
      </c>
      <c r="M34" s="11">
        <v>0.17</v>
      </c>
      <c r="N34" s="11">
        <v>1.01E-2</v>
      </c>
      <c r="O34" s="12">
        <f>((债券基金投资资产[[#This Row],[阶段收益率]]+1)^0.2-1)/债券基金投资资产[[#This Row],[最大回撤]]</f>
        <v>3.1583123065530527</v>
      </c>
      <c r="P34" s="10" t="s">
        <v>14</v>
      </c>
      <c r="Q34" s="10" t="s">
        <v>156</v>
      </c>
    </row>
    <row r="35" spans="1:17" ht="26" customHeight="1">
      <c r="A35" s="6" t="s">
        <v>243</v>
      </c>
      <c r="B35" s="10" t="s">
        <v>235</v>
      </c>
      <c r="C35" s="15" t="s">
        <v>213</v>
      </c>
      <c r="D35" s="13" t="s">
        <v>244</v>
      </c>
      <c r="E35" s="10">
        <v>1.0351999999999999</v>
      </c>
      <c r="F35" s="10">
        <v>0.01</v>
      </c>
      <c r="G35" s="10">
        <v>1.0355000000000001</v>
      </c>
      <c r="H35" s="72">
        <f t="shared" si="0"/>
        <v>1.0355000000000001E-2</v>
      </c>
      <c r="I35" s="12">
        <v>0</v>
      </c>
      <c r="J35" s="74">
        <f t="shared" si="1"/>
        <v>1.0351999999999998E-2</v>
      </c>
      <c r="K35" s="11">
        <f t="shared" si="2"/>
        <v>-2.8971511347204249E-4</v>
      </c>
      <c r="L35" s="12">
        <f t="shared" si="3"/>
        <v>-3.0000000000030003E-6</v>
      </c>
      <c r="M35" s="11">
        <v>0.17499999999999999</v>
      </c>
      <c r="N35" s="11">
        <v>2.0999999999999999E-3</v>
      </c>
      <c r="O35" s="12">
        <f>((债券基金投资资产[[#This Row],[阶段收益率]]+1)^0.2-1)/债券基金投资资产[[#This Row],[最大回撤]]</f>
        <v>15.609245445831517</v>
      </c>
      <c r="P35" s="10" t="s">
        <v>14</v>
      </c>
      <c r="Q35" s="10" t="s">
        <v>156</v>
      </c>
    </row>
  </sheetData>
  <phoneticPr fontId="6" type="noConversion"/>
  <pageMargins left="0.25" right="0.25" top="0.75" bottom="0.75" header="0.3" footer="0.3"/>
  <pageSetup paperSize="9" scale="38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zoomScale="75" zoomScaleNormal="75" workbookViewId="0">
      <selection activeCell="E9" sqref="E9"/>
    </sheetView>
  </sheetViews>
  <sheetFormatPr baseColWidth="10" defaultColWidth="11" defaultRowHeight="16"/>
  <cols>
    <col min="1" max="1" width="23.83203125" style="5" customWidth="1"/>
    <col min="2" max="2" width="27.5" style="5" customWidth="1"/>
    <col min="3" max="3" width="28.5" style="5" customWidth="1"/>
    <col min="4" max="4" width="19.5" style="5" customWidth="1"/>
    <col min="5" max="5" width="20.1640625" style="5" customWidth="1"/>
    <col min="6" max="6" width="21.1640625" style="5" customWidth="1"/>
    <col min="7" max="7" width="16.33203125" style="5" customWidth="1"/>
    <col min="8" max="8" width="24.33203125" style="5" customWidth="1"/>
    <col min="9" max="9" width="18.1640625" style="5" customWidth="1"/>
    <col min="10" max="10" width="19.5" style="5" customWidth="1"/>
    <col min="11" max="11" width="12.83203125" style="5" customWidth="1"/>
    <col min="12" max="12" width="16.33203125" style="5" customWidth="1"/>
    <col min="13" max="13" width="19.5" style="5" customWidth="1"/>
  </cols>
  <sheetData>
    <row r="1" spans="1:13" s="4" customFormat="1" ht="3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s="2" customFormat="1" ht="26" customHeight="1">
      <c r="A2" s="1" t="s">
        <v>245</v>
      </c>
      <c r="B2" s="10" t="s">
        <v>246</v>
      </c>
      <c r="C2" s="9">
        <v>4.92</v>
      </c>
      <c r="D2" s="9">
        <v>1000000</v>
      </c>
      <c r="E2" s="38">
        <v>5.0141999999999998</v>
      </c>
      <c r="F2" s="18">
        <f>外汇投资资产[[#This Row],[持仓成本]]*外汇投资资产[[#This Row],[持仓份额]]/100</f>
        <v>50142</v>
      </c>
      <c r="G2" s="9">
        <v>0</v>
      </c>
      <c r="H2" s="9">
        <f>D2*外汇投资资产[[#This Row],[当前价格]]/100</f>
        <v>49200</v>
      </c>
      <c r="I2" s="17">
        <f>(H2-F2+G2)/F2</f>
        <v>-1.8786645925571378E-2</v>
      </c>
      <c r="J2" s="18">
        <f>I2*F2</f>
        <v>-942</v>
      </c>
      <c r="K2" s="9" t="s">
        <v>22</v>
      </c>
      <c r="L2" s="9" t="s">
        <v>245</v>
      </c>
      <c r="M2" s="9" t="s">
        <v>247</v>
      </c>
    </row>
    <row r="3" spans="1:13" s="1" customFormat="1" ht="26" customHeight="1">
      <c r="A3" s="1" t="s">
        <v>248</v>
      </c>
      <c r="B3" s="10" t="s">
        <v>249</v>
      </c>
      <c r="C3" s="10">
        <v>748</v>
      </c>
      <c r="D3" s="10">
        <v>955</v>
      </c>
      <c r="E3" s="10">
        <v>710</v>
      </c>
      <c r="F3" s="18">
        <f>外汇投资资产[[#This Row],[持仓成本]]*外汇投资资产[[#This Row],[持仓份额]]/100</f>
        <v>6780.5</v>
      </c>
      <c r="G3" s="10">
        <v>0</v>
      </c>
      <c r="H3" s="9">
        <f>D3*外汇投资资产[[#This Row],[当前价格]]/100</f>
        <v>7143.4</v>
      </c>
      <c r="I3" s="11">
        <f>(H3-F3+G3)/F3</f>
        <v>5.352112676056333E-2</v>
      </c>
      <c r="J3" s="10">
        <f>I3*F3</f>
        <v>362.89999999999964</v>
      </c>
      <c r="K3" s="10" t="s">
        <v>250</v>
      </c>
      <c r="L3" s="10" t="s">
        <v>251</v>
      </c>
      <c r="M3" s="9" t="s">
        <v>247</v>
      </c>
    </row>
    <row r="4" spans="1:13" s="1" customFormat="1" ht="26" customHeight="1">
      <c r="A4" s="1" t="s">
        <v>252</v>
      </c>
      <c r="B4" s="10" t="s">
        <v>253</v>
      </c>
      <c r="C4" s="10">
        <v>723</v>
      </c>
      <c r="D4" s="10">
        <v>280</v>
      </c>
      <c r="E4" s="10">
        <v>710</v>
      </c>
      <c r="F4" s="18">
        <f>外汇投资资产[[#This Row],[持仓成本]]*外汇投资资产[[#This Row],[持仓份额]]/100</f>
        <v>1988</v>
      </c>
      <c r="G4" s="10">
        <v>0</v>
      </c>
      <c r="H4" s="9">
        <f>D4*外汇投资资产[[#This Row],[当前价格]]/100</f>
        <v>2024.4</v>
      </c>
      <c r="I4" s="11">
        <f>(H4-F4+G4)/F4</f>
        <v>1.8309859154929622E-2</v>
      </c>
      <c r="J4" s="10">
        <f>I4*F4</f>
        <v>36.400000000000091</v>
      </c>
      <c r="K4" s="10" t="s">
        <v>155</v>
      </c>
      <c r="L4" s="10" t="s">
        <v>254</v>
      </c>
      <c r="M4" s="9" t="s">
        <v>247</v>
      </c>
    </row>
    <row r="5" spans="1:13" s="1" customFormat="1" ht="26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1" customFormat="1" ht="26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s="1" customFormat="1" ht="26" customHeight="1">
      <c r="B7" s="10"/>
      <c r="C7" s="10"/>
      <c r="D7" s="10"/>
      <c r="E7" s="10"/>
      <c r="F7" s="18"/>
      <c r="G7" s="10"/>
      <c r="H7" s="10"/>
      <c r="I7" s="11"/>
      <c r="J7" s="10"/>
      <c r="K7" s="10"/>
      <c r="L7" s="10"/>
      <c r="M7" s="9"/>
    </row>
    <row r="8" spans="1:13" s="1" customFormat="1" ht="26" customHeight="1">
      <c r="B8" s="10"/>
      <c r="C8" s="10"/>
      <c r="D8" s="10"/>
      <c r="E8" s="10"/>
      <c r="F8" s="18"/>
      <c r="G8" s="10"/>
      <c r="H8" s="10"/>
      <c r="I8" s="11"/>
      <c r="J8" s="10"/>
      <c r="K8" s="10"/>
      <c r="L8" s="10"/>
      <c r="M8" s="9"/>
    </row>
    <row r="9" spans="1:13" s="1" customFormat="1" ht="33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s="1" customFormat="1" ht="26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s="1" customFormat="1" ht="26" customHeight="1">
      <c r="D11" s="10"/>
      <c r="E11" s="10"/>
      <c r="F11" s="6"/>
      <c r="G11" s="6"/>
      <c r="H11" s="6"/>
      <c r="I11" s="6"/>
      <c r="J11" s="6"/>
      <c r="K11" s="6"/>
      <c r="L11" s="6"/>
      <c r="M11" s="6"/>
    </row>
    <row r="12" spans="1:13" s="1" customFormat="1" ht="26" customHeight="1">
      <c r="F12" s="6"/>
      <c r="G12" s="6"/>
      <c r="H12" s="6"/>
      <c r="I12" s="6"/>
      <c r="J12" s="6"/>
      <c r="K12" s="6"/>
      <c r="L12" s="6"/>
      <c r="M12" s="6"/>
    </row>
    <row r="13" spans="1:13" ht="26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6"/>
      <c r="M13" s="6"/>
    </row>
    <row r="14" spans="1:13" ht="2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6"/>
      <c r="M14" s="6"/>
    </row>
    <row r="15" spans="1:13" ht="26" customHeight="1">
      <c r="A15" s="1"/>
      <c r="B15" s="1"/>
      <c r="C15" s="1"/>
      <c r="D15" s="37"/>
      <c r="E15" s="37"/>
      <c r="F15" s="37"/>
      <c r="G15" s="37"/>
      <c r="H15" s="37"/>
      <c r="I15" s="37"/>
      <c r="J15" s="37"/>
      <c r="K15" s="37"/>
    </row>
    <row r="16" spans="1:13" ht="26" customHeight="1">
      <c r="A16" s="1"/>
      <c r="B16" s="1"/>
      <c r="C16" s="1"/>
      <c r="D16" s="37"/>
      <c r="E16" s="37"/>
      <c r="F16" s="37"/>
      <c r="G16" s="37"/>
      <c r="H16" s="37"/>
      <c r="I16" s="37"/>
      <c r="J16" s="37"/>
      <c r="K16" s="37"/>
    </row>
    <row r="17" spans="1:11" ht="26" customHeight="1">
      <c r="A17" s="1"/>
      <c r="B17" s="1"/>
      <c r="C17" s="1"/>
      <c r="D17" s="37"/>
      <c r="E17" s="37"/>
      <c r="F17" s="37"/>
      <c r="G17" s="37"/>
      <c r="H17" s="37"/>
      <c r="I17" s="37"/>
      <c r="J17" s="37"/>
      <c r="K17" s="37"/>
    </row>
    <row r="18" spans="1:11" ht="26" customHeight="1">
      <c r="A18" s="1"/>
      <c r="B18" s="1"/>
      <c r="C18" s="1"/>
      <c r="D18" s="37"/>
      <c r="E18" s="37"/>
      <c r="F18" s="37"/>
      <c r="G18" s="37"/>
      <c r="H18" s="37"/>
      <c r="I18" s="37"/>
      <c r="J18" s="37"/>
      <c r="K18" s="37"/>
    </row>
    <row r="19" spans="1:11" ht="26" customHeight="1">
      <c r="A19" s="1"/>
      <c r="B19" s="1"/>
      <c r="C19" s="1"/>
      <c r="D19" s="37"/>
      <c r="E19" s="37"/>
      <c r="F19" s="37"/>
      <c r="G19" s="37"/>
      <c r="H19" s="37"/>
      <c r="I19" s="37"/>
      <c r="J19" s="37"/>
      <c r="K19" s="37"/>
    </row>
    <row r="20" spans="1:11" ht="26" customHeight="1">
      <c r="A20" s="1"/>
      <c r="B20" s="1"/>
      <c r="C20" s="1"/>
      <c r="D20" s="37"/>
      <c r="E20" s="37"/>
      <c r="F20" s="37"/>
      <c r="G20" s="37"/>
      <c r="H20" s="37"/>
      <c r="I20" s="37"/>
      <c r="J20" s="37"/>
      <c r="K20" s="37"/>
    </row>
    <row r="21" spans="1:11" ht="26" customHeight="1">
      <c r="A21" s="1"/>
      <c r="B21" s="1"/>
      <c r="C21" s="1"/>
      <c r="D21" s="37"/>
      <c r="E21" s="37"/>
      <c r="F21" s="37"/>
      <c r="G21" s="37"/>
      <c r="H21" s="37"/>
      <c r="I21" s="37"/>
      <c r="J21" s="37"/>
      <c r="K21" s="37"/>
    </row>
    <row r="22" spans="1:11" ht="26" customHeight="1">
      <c r="A22" s="1"/>
      <c r="B22" s="1"/>
      <c r="C22" s="1"/>
      <c r="D22" s="37"/>
      <c r="E22" s="37"/>
      <c r="F22" s="37"/>
      <c r="G22" s="37"/>
      <c r="H22" s="37"/>
      <c r="I22" s="37"/>
      <c r="J22" s="37"/>
      <c r="K22" s="37"/>
    </row>
    <row r="23" spans="1:11" ht="26" customHeight="1">
      <c r="A23" s="1"/>
      <c r="B23" s="1"/>
      <c r="C23" s="1"/>
      <c r="D23" s="37"/>
      <c r="E23" s="37"/>
      <c r="F23" s="37"/>
      <c r="G23" s="37"/>
      <c r="H23" s="37"/>
      <c r="I23" s="37"/>
      <c r="J23" s="37"/>
      <c r="K23" s="37"/>
    </row>
    <row r="24" spans="1:11" ht="26" customHeight="1">
      <c r="A24" s="1"/>
      <c r="B24" s="1"/>
      <c r="C24" s="1"/>
      <c r="D24" s="37"/>
      <c r="E24" s="37"/>
      <c r="F24" s="37"/>
      <c r="G24" s="37"/>
      <c r="H24" s="37"/>
      <c r="I24" s="37"/>
      <c r="J24" s="37"/>
      <c r="K24" s="37"/>
    </row>
    <row r="25" spans="1:11" ht="26" customHeight="1">
      <c r="A25" s="1"/>
      <c r="B25" s="1"/>
      <c r="C25" s="1"/>
      <c r="D25" s="37"/>
      <c r="E25" s="37"/>
      <c r="F25" s="37"/>
      <c r="G25" s="37"/>
      <c r="H25" s="37"/>
      <c r="I25" s="37"/>
      <c r="J25" s="37"/>
      <c r="K25" s="37"/>
    </row>
    <row r="26" spans="1:11" ht="26" customHeight="1">
      <c r="A26" s="1"/>
      <c r="B26" s="1"/>
      <c r="C26" s="1"/>
      <c r="D26" s="37"/>
      <c r="E26" s="37"/>
      <c r="F26" s="37"/>
      <c r="G26" s="37"/>
      <c r="H26" s="37"/>
      <c r="I26" s="37"/>
      <c r="J26" s="37"/>
      <c r="K26" s="37"/>
    </row>
    <row r="27" spans="1:11" ht="26" customHeight="1">
      <c r="A27" s="1"/>
      <c r="B27" s="1"/>
      <c r="C27" s="1"/>
      <c r="D27" s="37"/>
      <c r="E27" s="37"/>
      <c r="F27" s="37"/>
      <c r="G27" s="37"/>
      <c r="H27" s="37"/>
      <c r="I27" s="37"/>
      <c r="J27" s="37"/>
      <c r="K27" s="37"/>
    </row>
    <row r="28" spans="1:11" ht="26" customHeight="1">
      <c r="A28" s="1"/>
      <c r="B28" s="1"/>
      <c r="C28" s="1"/>
      <c r="D28" s="37"/>
      <c r="E28" s="37"/>
      <c r="F28" s="37"/>
      <c r="G28" s="37"/>
      <c r="H28" s="37"/>
      <c r="I28" s="37"/>
      <c r="J28" s="37"/>
      <c r="K28" s="37"/>
    </row>
    <row r="29" spans="1:11" ht="26" customHeight="1">
      <c r="A29" s="1"/>
      <c r="B29" s="1"/>
      <c r="C29" s="1"/>
      <c r="D29" s="37"/>
      <c r="E29" s="37"/>
      <c r="F29" s="37"/>
      <c r="G29" s="37"/>
      <c r="H29" s="37"/>
      <c r="I29" s="37"/>
      <c r="J29" s="37"/>
      <c r="K29" s="37"/>
    </row>
    <row r="30" spans="1:11" ht="26" customHeight="1">
      <c r="A30" s="1"/>
      <c r="B30" s="1"/>
      <c r="C30" s="1"/>
      <c r="D30" s="37"/>
      <c r="E30" s="37"/>
      <c r="F30" s="37"/>
      <c r="G30" s="37"/>
      <c r="H30" s="37"/>
      <c r="I30" s="37"/>
      <c r="J30" s="37"/>
      <c r="K30" s="37"/>
    </row>
    <row r="31" spans="1:11" ht="26" customHeight="1">
      <c r="A31" s="1"/>
      <c r="B31" s="1"/>
      <c r="C31" s="1"/>
      <c r="D31" s="37"/>
      <c r="E31" s="37"/>
      <c r="F31" s="37"/>
      <c r="G31" s="37"/>
      <c r="H31" s="37"/>
      <c r="I31" s="37"/>
      <c r="J31" s="37"/>
      <c r="K31" s="37"/>
    </row>
    <row r="32" spans="1:11" ht="26" customHeight="1">
      <c r="A32" s="1"/>
      <c r="B32" s="1"/>
      <c r="C32" s="1"/>
      <c r="D32" s="37"/>
      <c r="E32" s="37"/>
      <c r="F32" s="37"/>
      <c r="G32" s="37"/>
      <c r="H32" s="37"/>
      <c r="I32" s="37"/>
      <c r="J32" s="37"/>
      <c r="K32" s="37"/>
    </row>
    <row r="33" spans="1:11" ht="26" customHeight="1">
      <c r="A33" s="1"/>
      <c r="B33" s="1"/>
      <c r="C33" s="1"/>
      <c r="D33" s="37"/>
      <c r="E33" s="37"/>
      <c r="F33" s="37"/>
      <c r="G33" s="37"/>
      <c r="H33" s="37"/>
      <c r="I33" s="37"/>
      <c r="J33" s="37"/>
      <c r="K33" s="37"/>
    </row>
    <row r="34" spans="1:11" ht="26" customHeight="1">
      <c r="A34" s="1"/>
      <c r="B34" s="1"/>
      <c r="C34" s="1"/>
      <c r="D34" s="37"/>
      <c r="E34" s="37"/>
      <c r="F34" s="37"/>
      <c r="G34" s="37"/>
      <c r="H34" s="37"/>
      <c r="I34" s="37"/>
      <c r="J34" s="37"/>
      <c r="K34" s="37"/>
    </row>
    <row r="35" spans="1:11" ht="26" customHeight="1">
      <c r="A35" s="1"/>
      <c r="B35" s="1"/>
      <c r="C35" s="1"/>
      <c r="D35" s="37"/>
      <c r="E35" s="37"/>
      <c r="F35" s="37"/>
      <c r="G35" s="37"/>
      <c r="H35" s="37"/>
      <c r="I35" s="37"/>
      <c r="J35" s="37"/>
      <c r="K35" s="37"/>
    </row>
    <row r="36" spans="1:11" ht="26" customHeight="1">
      <c r="A36" s="1"/>
      <c r="B36" s="1"/>
      <c r="C36" s="1"/>
      <c r="D36" s="37"/>
      <c r="E36" s="37"/>
      <c r="F36" s="37"/>
      <c r="G36" s="37"/>
      <c r="H36" s="37"/>
      <c r="I36" s="37"/>
      <c r="J36" s="37"/>
      <c r="K36" s="37"/>
    </row>
    <row r="37" spans="1:11" ht="26" customHeight="1">
      <c r="A37" s="1"/>
      <c r="B37" s="1"/>
      <c r="C37" s="1"/>
      <c r="D37" s="37"/>
      <c r="E37" s="37"/>
      <c r="F37" s="37"/>
      <c r="G37" s="37"/>
      <c r="H37" s="37"/>
      <c r="I37" s="37"/>
      <c r="J37" s="37"/>
      <c r="K37" s="37"/>
    </row>
    <row r="38" spans="1:11" ht="26" customHeight="1">
      <c r="A38" s="1"/>
      <c r="B38" s="1"/>
      <c r="C38" s="1"/>
      <c r="D38" s="37"/>
      <c r="E38" s="37"/>
      <c r="F38" s="37"/>
      <c r="G38" s="37"/>
      <c r="H38" s="37"/>
      <c r="I38" s="37"/>
      <c r="J38" s="37"/>
      <c r="K38" s="37"/>
    </row>
    <row r="39" spans="1:11" ht="26" customHeight="1">
      <c r="A39" s="1"/>
      <c r="B39" s="1"/>
      <c r="C39" s="1"/>
      <c r="D39" s="37"/>
      <c r="E39" s="37"/>
      <c r="F39" s="37"/>
      <c r="G39" s="37"/>
      <c r="H39" s="37"/>
      <c r="I39" s="37"/>
      <c r="J39" s="37"/>
      <c r="K39" s="37"/>
    </row>
    <row r="40" spans="1:11" ht="26" customHeight="1">
      <c r="A40" s="1"/>
      <c r="B40" s="1"/>
      <c r="C40" s="1"/>
      <c r="D40" s="37"/>
      <c r="E40" s="37"/>
      <c r="F40" s="37"/>
      <c r="G40" s="37"/>
      <c r="H40" s="37"/>
      <c r="I40" s="37"/>
      <c r="J40" s="37"/>
      <c r="K40" s="37"/>
    </row>
    <row r="41" spans="1:11" ht="26" customHeight="1">
      <c r="A41" s="1"/>
      <c r="B41" s="1"/>
      <c r="C41" s="1"/>
      <c r="D41" s="37"/>
      <c r="E41" s="37"/>
      <c r="F41" s="37"/>
      <c r="G41" s="37"/>
      <c r="H41" s="37"/>
      <c r="I41" s="37"/>
      <c r="J41" s="37"/>
      <c r="K41" s="37"/>
    </row>
    <row r="42" spans="1:11" ht="26" customHeight="1">
      <c r="A42" s="1"/>
      <c r="B42" s="1"/>
      <c r="C42" s="1"/>
    </row>
    <row r="43" spans="1:11" ht="26" customHeight="1">
      <c r="A43" s="1"/>
      <c r="B43" s="1"/>
      <c r="C43" s="1"/>
    </row>
    <row r="44" spans="1:11" ht="26" customHeight="1">
      <c r="A44" s="6"/>
      <c r="B44" s="6"/>
      <c r="C44" s="6"/>
    </row>
    <row r="45" spans="1:11" ht="26" customHeight="1">
      <c r="A45" s="6"/>
      <c r="B45" s="6"/>
      <c r="C45" s="6"/>
    </row>
    <row r="46" spans="1:11" ht="26" customHeight="1">
      <c r="A46" s="6"/>
      <c r="B46" s="6"/>
      <c r="C46" s="6"/>
    </row>
    <row r="47" spans="1:11" ht="26" customHeight="1">
      <c r="A47" s="6"/>
      <c r="B47" s="6"/>
      <c r="C47" s="6"/>
    </row>
    <row r="48" spans="1:11" ht="26" customHeight="1">
      <c r="A48" s="6"/>
      <c r="B48" s="6"/>
      <c r="C48" s="6"/>
    </row>
    <row r="49" spans="1:3" ht="26" customHeight="1">
      <c r="A49" s="6"/>
      <c r="B49" s="6"/>
      <c r="C49" s="6"/>
    </row>
    <row r="50" spans="1:3" ht="26" customHeight="1">
      <c r="A50" s="6"/>
      <c r="B50" s="6"/>
      <c r="C50" s="6"/>
    </row>
    <row r="51" spans="1:3" ht="26" customHeight="1">
      <c r="A51" s="6"/>
      <c r="B51" s="6"/>
      <c r="C51" s="6"/>
    </row>
    <row r="52" spans="1:3" ht="26" customHeight="1">
      <c r="A52" s="6"/>
      <c r="B52" s="6"/>
      <c r="C52" s="6"/>
    </row>
    <row r="53" spans="1:3" ht="26" customHeight="1">
      <c r="A53" s="6"/>
      <c r="B53" s="6"/>
      <c r="C53" s="6"/>
    </row>
    <row r="54" spans="1:3" ht="26" customHeight="1">
      <c r="A54" s="6"/>
      <c r="B54" s="6"/>
      <c r="C54" s="6"/>
    </row>
    <row r="55" spans="1:3" ht="26" customHeight="1">
      <c r="A55" s="6"/>
      <c r="B55" s="6"/>
      <c r="C55" s="6"/>
    </row>
    <row r="56" spans="1:3" ht="26" customHeight="1">
      <c r="A56" s="6"/>
      <c r="B56" s="6"/>
      <c r="C56" s="6"/>
    </row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zoomScale="75" zoomScaleNormal="75" workbookViewId="0"/>
  </sheetViews>
  <sheetFormatPr baseColWidth="10" defaultColWidth="11" defaultRowHeight="16"/>
  <cols>
    <col min="1" max="1" width="20.1640625" style="5" customWidth="1"/>
    <col min="2" max="3" width="21.33203125" style="5" customWidth="1"/>
    <col min="4" max="4" width="20.83203125" style="5" customWidth="1"/>
    <col min="5" max="5" width="21.33203125" style="5" customWidth="1"/>
    <col min="6" max="6" width="24.1640625" style="5" customWidth="1"/>
    <col min="7" max="7" width="19.33203125" style="5" customWidth="1"/>
    <col min="8" max="8" width="19.5" style="5" customWidth="1"/>
    <col min="9" max="9" width="17.1640625" style="5" customWidth="1"/>
    <col min="10" max="10" width="19.5" style="5" customWidth="1"/>
    <col min="11" max="11" width="17.1640625" style="5" customWidth="1"/>
    <col min="12" max="12" width="14.6640625" style="5" customWidth="1"/>
    <col min="13" max="13" width="19.5" style="5" customWidth="1"/>
  </cols>
  <sheetData>
    <row r="1" spans="1:13" s="4" customFormat="1" ht="3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s="1" customFormat="1" ht="26" customHeight="1">
      <c r="B2" s="8"/>
      <c r="C2" s="10"/>
      <c r="D2" s="10"/>
      <c r="E2" s="10"/>
      <c r="F2" s="10"/>
      <c r="G2" s="12"/>
      <c r="H2" s="12"/>
      <c r="I2" s="11"/>
      <c r="J2" s="12"/>
      <c r="K2" s="10"/>
      <c r="L2" s="10"/>
      <c r="M2" s="10"/>
    </row>
    <row r="3" spans="1:13" s="1" customFormat="1" ht="26" customHeight="1">
      <c r="A3" s="6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s="1" customFormat="1" ht="26" customHeight="1">
      <c r="A4" s="6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s="1" customFormat="1" ht="26" customHeight="1">
      <c r="A5" s="6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s="1" customFormat="1" ht="26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s="1" customFormat="1" ht="26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s="1" customFormat="1" ht="26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s="1" customFormat="1" ht="26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zoomScale="75" zoomScaleNormal="75" workbookViewId="0">
      <selection activeCell="D3" sqref="D3"/>
    </sheetView>
  </sheetViews>
  <sheetFormatPr baseColWidth="10" defaultColWidth="11" defaultRowHeight="16"/>
  <cols>
    <col min="1" max="1" width="34.1640625" style="5" customWidth="1"/>
    <col min="2" max="2" width="25.83203125" style="5" customWidth="1"/>
    <col min="3" max="3" width="21.5" style="5" customWidth="1"/>
    <col min="4" max="4" width="19.5" style="5" customWidth="1"/>
    <col min="5" max="5" width="21.33203125" style="5" customWidth="1"/>
    <col min="6" max="6" width="19.83203125" style="5" customWidth="1"/>
    <col min="7" max="8" width="19.6640625" style="5" customWidth="1"/>
    <col min="9" max="9" width="17.5" style="5" customWidth="1"/>
    <col min="10" max="10" width="19.5" style="5" customWidth="1"/>
    <col min="11" max="11" width="13.5" style="5" customWidth="1"/>
    <col min="12" max="12" width="18.5" style="5" customWidth="1"/>
    <col min="13" max="13" width="22.1640625" style="5" customWidth="1"/>
  </cols>
  <sheetData>
    <row r="1" spans="1:13" ht="31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 s="2" customFormat="1" ht="26" customHeight="1">
      <c r="A2" s="1" t="s">
        <v>255</v>
      </c>
      <c r="B2" s="10" t="s">
        <v>256</v>
      </c>
      <c r="C2" s="9">
        <v>1</v>
      </c>
      <c r="D2" s="9">
        <v>200</v>
      </c>
      <c r="E2" s="9">
        <v>1</v>
      </c>
      <c r="F2" s="9">
        <f>D2*货币类投资资产[[#This Row],[持仓成本]]</f>
        <v>200</v>
      </c>
      <c r="G2" s="9">
        <v>0</v>
      </c>
      <c r="H2" s="9">
        <f>D2*货币类投资资产[[#This Row],[当前价格]]</f>
        <v>200</v>
      </c>
      <c r="I2" s="17">
        <f>(H2-F2+G2)/F2</f>
        <v>0</v>
      </c>
      <c r="J2" s="9">
        <f>I2*F2</f>
        <v>0</v>
      </c>
      <c r="K2" s="10" t="s">
        <v>14</v>
      </c>
      <c r="L2" s="10" t="s">
        <v>257</v>
      </c>
      <c r="M2" s="9" t="s">
        <v>258</v>
      </c>
    </row>
    <row r="5" spans="1:13" s="2" customFormat="1" ht="26" customHeight="1"/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7"/>
  <sheetViews>
    <sheetView zoomScale="75" zoomScaleNormal="75" workbookViewId="0">
      <selection activeCell="C15" sqref="C15"/>
    </sheetView>
  </sheetViews>
  <sheetFormatPr baseColWidth="10" defaultRowHeight="16"/>
  <cols>
    <col min="1" max="1" width="22.6640625" style="34" customWidth="1"/>
    <col min="2" max="2" width="17.6640625" style="5" customWidth="1"/>
    <col min="3" max="4" width="19.5" style="34" customWidth="1"/>
    <col min="5" max="6" width="22.83203125" style="34" customWidth="1"/>
    <col min="7" max="7" width="19" style="34" customWidth="1"/>
    <col min="8" max="8" width="18.5" style="34" customWidth="1"/>
    <col min="9" max="9" width="19.5" style="34" customWidth="1"/>
    <col min="10" max="10" width="17" style="34" customWidth="1"/>
    <col min="11" max="11" width="21.1640625" style="34" customWidth="1"/>
    <col min="12" max="12" width="19.6640625" style="34" customWidth="1"/>
    <col min="13" max="13" width="17.6640625" style="34" customWidth="1"/>
    <col min="14" max="14" width="14.5" style="34" customWidth="1"/>
    <col min="15" max="30" width="10.83203125" style="34" customWidth="1"/>
    <col min="31" max="16384" width="10.83203125" style="34"/>
  </cols>
  <sheetData>
    <row r="1" spans="1:13" s="32" customFormat="1" ht="31" customHeight="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</row>
    <row r="2" spans="1:13" s="33" customFormat="1" ht="26" customHeight="1"/>
    <row r="3" spans="1:13" s="33" customFormat="1" ht="26" customHeight="1"/>
    <row r="4" spans="1:13" s="33" customFormat="1" ht="26" customHeight="1"/>
    <row r="5" spans="1:13" s="33" customFormat="1" ht="26" customHeight="1"/>
    <row r="6" spans="1:13" s="33" customFormat="1" ht="26" customHeight="1"/>
    <row r="7" spans="1:13" s="33" customFormat="1" ht="26" customHeight="1"/>
    <row r="8" spans="1:13" s="33" customFormat="1" ht="26" customHeight="1"/>
    <row r="9" spans="1:13" s="33" customFormat="1" ht="26" customHeight="1"/>
    <row r="10" spans="1:13" s="33" customFormat="1" ht="26" customHeight="1"/>
    <row r="11" spans="1:13" s="33" customFormat="1" ht="26" customHeight="1"/>
    <row r="12" spans="1:13" s="33" customFormat="1" ht="26" customHeight="1"/>
    <row r="13" spans="1:13" s="33" customFormat="1" ht="26" customHeight="1"/>
    <row r="14" spans="1:13" s="33" customFormat="1" ht="26" customHeight="1"/>
    <row r="15" spans="1:13" s="33" customFormat="1" ht="26" customHeight="1"/>
    <row r="16" spans="1:13" s="33" customFormat="1" ht="26" customHeight="1"/>
    <row r="17" s="33" customFormat="1" ht="26" customHeight="1"/>
  </sheetData>
  <phoneticPr fontId="6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股票投资资产</vt:lpstr>
      <vt:lpstr>股票基金投资资产</vt:lpstr>
      <vt:lpstr>债券基金投资资产</vt:lpstr>
      <vt:lpstr>外汇投资资产</vt:lpstr>
      <vt:lpstr>大宗商品投资资产</vt:lpstr>
      <vt:lpstr>货币类投资资产</vt:lpstr>
      <vt:lpstr>贵金属投资资产</vt:lpstr>
      <vt:lpstr>股票基金资产工作簿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周星宇</dc:creator>
  <cp:lastModifiedBy>周星宇</cp:lastModifiedBy>
  <cp:lastPrinted>2023-10-12T11:25:07Z</cp:lastPrinted>
  <dcterms:created xsi:type="dcterms:W3CDTF">2023-09-02T16:16:00Z</dcterms:created>
  <dcterms:modified xsi:type="dcterms:W3CDTF">2023-10-20T12:29:26Z</dcterms:modified>
</cp:coreProperties>
</file>