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tanford\CS229 Machine Learning\Final Project\final_project_cs229_spring2023\Final_Writeup\"/>
    </mc:Choice>
  </mc:AlternateContent>
  <xr:revisionPtr revIDLastSave="0" documentId="13_ncr:1_{93536749-6B09-4972-992D-E170DFF2252A}" xr6:coauthVersionLast="47" xr6:coauthVersionMax="47" xr10:uidLastSave="{00000000-0000-0000-0000-000000000000}"/>
  <bookViews>
    <workbookView xWindow="-28920" yWindow="2100" windowWidth="29040" windowHeight="15720" activeTab="3" xr2:uid="{00000000-000D-0000-FFFF-FFFF00000000}"/>
  </bookViews>
  <sheets>
    <sheet name="PID_Desc" sheetId="1" r:id="rId1"/>
    <sheet name="Prelim" sheetId="2" r:id="rId2"/>
    <sheet name="PCA" sheetId="3" r:id="rId3"/>
    <sheet name="Final (2)" sheetId="6" r:id="rId4"/>
    <sheet name="Final" sheetId="4" r:id="rId5"/>
    <sheet name="Sheet1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3" i="4" l="1"/>
  <c r="D28" i="4" s="1"/>
  <c r="O13" i="4"/>
  <c r="G28" i="4"/>
  <c r="F28" i="4"/>
  <c r="E28" i="4"/>
  <c r="M7" i="4"/>
  <c r="G15" i="2"/>
  <c r="H15" i="2" s="1"/>
  <c r="G16" i="2"/>
  <c r="H16" i="2" s="1"/>
  <c r="G14" i="2"/>
  <c r="H14" i="2" s="1"/>
  <c r="G17" i="2"/>
  <c r="H17" i="2" s="1"/>
  <c r="G18" i="2"/>
  <c r="H18" i="2" s="1"/>
  <c r="H15" i="3"/>
  <c r="I15" i="3"/>
  <c r="L15" i="3" s="1"/>
  <c r="J15" i="3"/>
  <c r="M15" i="3" s="1"/>
  <c r="H14" i="3"/>
  <c r="I14" i="3"/>
  <c r="L14" i="3" s="1"/>
  <c r="J14" i="3"/>
  <c r="M14" i="3"/>
  <c r="H13" i="3"/>
  <c r="I13" i="3"/>
  <c r="L13" i="3"/>
  <c r="J13" i="3"/>
  <c r="M13" i="3" s="1"/>
  <c r="H12" i="3"/>
  <c r="I12" i="3"/>
  <c r="L12" i="3" s="1"/>
  <c r="J12" i="3"/>
  <c r="M12" i="3" s="1"/>
  <c r="H11" i="3"/>
  <c r="K11" i="3" s="1"/>
  <c r="I11" i="3"/>
  <c r="L11" i="3"/>
  <c r="J11" i="3"/>
  <c r="L8" i="3"/>
  <c r="J10" i="3"/>
  <c r="I10" i="3"/>
  <c r="L10" i="3" s="1"/>
  <c r="H10" i="3"/>
  <c r="K10" i="3" s="1"/>
  <c r="J9" i="3"/>
  <c r="M9" i="3" s="1"/>
  <c r="I9" i="3"/>
  <c r="H9" i="3"/>
  <c r="J8" i="3"/>
  <c r="M8" i="3" s="1"/>
  <c r="I8" i="3"/>
  <c r="H8" i="3"/>
  <c r="K8" i="3" s="1"/>
  <c r="J7" i="3"/>
  <c r="I7" i="3"/>
  <c r="L7" i="3" s="1"/>
  <c r="H7" i="3"/>
  <c r="J6" i="3"/>
  <c r="I6" i="3"/>
  <c r="L6" i="3" s="1"/>
  <c r="H6" i="3"/>
  <c r="K6" i="3" s="1"/>
  <c r="J5" i="3"/>
  <c r="I5" i="3"/>
  <c r="L5" i="3" s="1"/>
  <c r="H5" i="3"/>
  <c r="J4" i="3"/>
  <c r="M4" i="3" s="1"/>
  <c r="I4" i="3"/>
  <c r="L4" i="3" s="1"/>
  <c r="H4" i="3"/>
  <c r="J3" i="3"/>
  <c r="M11" i="3" s="1"/>
  <c r="I3" i="3"/>
  <c r="H3" i="3"/>
  <c r="K14" i="3" s="1"/>
  <c r="L8" i="2"/>
  <c r="M8" i="2"/>
  <c r="L9" i="2"/>
  <c r="M9" i="2"/>
  <c r="M7" i="2"/>
  <c r="L7" i="2"/>
  <c r="K8" i="2"/>
  <c r="K9" i="2"/>
  <c r="K7" i="2"/>
  <c r="K15" i="3" l="1"/>
  <c r="K9" i="3"/>
  <c r="K4" i="3"/>
  <c r="L9" i="3"/>
  <c r="K12" i="3"/>
  <c r="M10" i="3"/>
  <c r="K13" i="3"/>
  <c r="K5" i="3"/>
  <c r="M5" i="3"/>
  <c r="M6" i="3"/>
  <c r="K7" i="3"/>
  <c r="M7" i="3"/>
  <c r="F27" i="4"/>
  <c r="C27" i="4"/>
  <c r="D27" i="4" s="1"/>
  <c r="I27" i="4"/>
  <c r="E27" i="4"/>
  <c r="G27" i="4"/>
  <c r="H27" i="4"/>
  <c r="J27" i="4" l="1"/>
</calcChain>
</file>

<file path=xl/sharedStrings.xml><?xml version="1.0" encoding="utf-8"?>
<sst xmlns="http://schemas.openxmlformats.org/spreadsheetml/2006/main" count="144" uniqueCount="79">
  <si>
    <t>Atttibute</t>
  </si>
  <si>
    <t>Preg</t>
  </si>
  <si>
    <t>Glucose</t>
  </si>
  <si>
    <t>BP</t>
  </si>
  <si>
    <t>SkinThickness</t>
  </si>
  <si>
    <t>Insulin</t>
  </si>
  <si>
    <t>BMI</t>
  </si>
  <si>
    <t>DPF</t>
  </si>
  <si>
    <t>Age</t>
  </si>
  <si>
    <t>Description</t>
  </si>
  <si>
    <t>Number of pregnancy</t>
  </si>
  <si>
    <t>Plasma glucose concentration a 2 hours in an oral glucose tolerance test</t>
  </si>
  <si>
    <t>Diastolic blood pressure (mm Hg)</t>
  </si>
  <si>
    <t>Triceps skin fold thickness (mm)</t>
  </si>
  <si>
    <t>2-hour serum insulin (μIU/mL)</t>
  </si>
  <si>
    <t>Body mass index (kg/m^2)</t>
  </si>
  <si>
    <t>Diabetes pedigree function</t>
  </si>
  <si>
    <t>Age (years)</t>
  </si>
  <si>
    <t>Mean</t>
  </si>
  <si>
    <t>Median</t>
  </si>
  <si>
    <t>Std</t>
  </si>
  <si>
    <t>Min</t>
  </si>
  <si>
    <t>Max</t>
  </si>
  <si>
    <t>Missing Count</t>
  </si>
  <si>
    <t>Algorithm</t>
  </si>
  <si>
    <t>LR</t>
  </si>
  <si>
    <t>NB</t>
  </si>
  <si>
    <t>SVM</t>
  </si>
  <si>
    <t>Test Size</t>
  </si>
  <si>
    <t>TN</t>
  </si>
  <si>
    <t>FP</t>
  </si>
  <si>
    <t>FN</t>
  </si>
  <si>
    <t>TP</t>
  </si>
  <si>
    <t xml:space="preserve"> Total Accuracy</t>
  </si>
  <si>
    <t>Positive Accuracy</t>
  </si>
  <si>
    <t>Negative Accuracy</t>
  </si>
  <si>
    <t>Total A</t>
  </si>
  <si>
    <t>P A</t>
  </si>
  <si>
    <t>N A</t>
  </si>
  <si>
    <t>PCA-7</t>
  </si>
  <si>
    <t>PCA-6</t>
  </si>
  <si>
    <t>PCA-5</t>
  </si>
  <si>
    <t>PCA-4</t>
  </si>
  <si>
    <t>PCA-3</t>
  </si>
  <si>
    <t>PCA-2</t>
  </si>
  <si>
    <t>PCA-1</t>
  </si>
  <si>
    <t>k-means</t>
  </si>
  <si>
    <t>RF</t>
  </si>
  <si>
    <t>Prevalence</t>
  </si>
  <si>
    <t>Total Accuracy</t>
  </si>
  <si>
    <t>Precision</t>
  </si>
  <si>
    <t>Recall</t>
  </si>
  <si>
    <t>F1-Score</t>
  </si>
  <si>
    <t>Logistic Regression</t>
  </si>
  <si>
    <t>Naïve Bayes</t>
  </si>
  <si>
    <t>PCA-7 LR</t>
  </si>
  <si>
    <t>(PCA-7 &amp; KM-574) LR</t>
  </si>
  <si>
    <t>Random Forest</t>
  </si>
  <si>
    <t>4L (5, 3, 4, 2) - Valid</t>
  </si>
  <si>
    <t>3L (64, 32, 40) - Valid</t>
  </si>
  <si>
    <t>2L (88, 50) - Valid</t>
  </si>
  <si>
    <t>2L (88, 50) - Test</t>
  </si>
  <si>
    <t>3L (64, 32, 40) - Test</t>
  </si>
  <si>
    <t>4L (5, 3, 4, 2) - Test</t>
  </si>
  <si>
    <t>2L (10, 7) - Test</t>
  </si>
  <si>
    <t>2L (10, 7), CNN (8, 6) - Valid</t>
  </si>
  <si>
    <t>2L (10, 7), CNN (16, 32) - Valid</t>
  </si>
  <si>
    <t>2L (10, 7), CNN (32, 64) - Valid</t>
  </si>
  <si>
    <t>2L (10, 7), CNN (64, 88) - Valid</t>
  </si>
  <si>
    <t>2L (10, 7), CNN (32, 64) - Test</t>
  </si>
  <si>
    <t>Valid</t>
  </si>
  <si>
    <t>Tot Acc</t>
  </si>
  <si>
    <t>Pos Acc</t>
  </si>
  <si>
    <t>Neg Acc</t>
  </si>
  <si>
    <t>MLP: 2L (88, 50) - Valid</t>
  </si>
  <si>
    <t>MLP: 3L (64, 32, 40) - Valid</t>
  </si>
  <si>
    <t>MLP: 4L (5, 3, 4, 2) - Valid</t>
  </si>
  <si>
    <t>MLP: 4L (5, 3, 4, 2) - Test</t>
  </si>
  <si>
    <t>MLP: 2L (10, 7) -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</si>
</sst>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 style="thin">
        <color indexed="64"/>
      </top>
      <bottom style="dashed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 wrapText="1"/>
    </xf>
    <xf numFmtId="2" fontId="0" fillId="0" borderId="0" xfId="1" applyNumberFormat="1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2" fontId="0" fillId="0" borderId="2" xfId="1" applyNumberFormat="1" applyFont="1" applyBorder="1" applyAlignment="1">
      <alignment vertical="center" wrapText="1"/>
    </xf>
    <xf numFmtId="1" fontId="0" fillId="0" borderId="0" xfId="1" applyNumberFormat="1" applyFont="1" applyBorder="1" applyAlignment="1">
      <alignment vertical="center" wrapText="1"/>
    </xf>
    <xf numFmtId="1" fontId="0" fillId="0" borderId="2" xfId="1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1" applyNumberFormat="1" applyFont="1" applyBorder="1"/>
    <xf numFmtId="10" fontId="0" fillId="0" borderId="0" xfId="2" applyNumberFormat="1" applyFont="1" applyBorder="1"/>
    <xf numFmtId="0" fontId="0" fillId="0" borderId="2" xfId="0" applyBorder="1" applyAlignment="1">
      <alignment horizontal="center"/>
    </xf>
    <xf numFmtId="164" fontId="0" fillId="0" borderId="2" xfId="1" applyNumberFormat="1" applyFont="1" applyBorder="1"/>
    <xf numFmtId="10" fontId="0" fillId="0" borderId="2" xfId="2" applyNumberFormat="1" applyFont="1" applyBorder="1"/>
    <xf numFmtId="10" fontId="0" fillId="0" borderId="0" xfId="2" applyNumberFormat="1" applyFont="1"/>
    <xf numFmtId="10" fontId="0" fillId="0" borderId="0" xfId="0" applyNumberFormat="1"/>
    <xf numFmtId="0" fontId="0" fillId="2" borderId="0" xfId="0" applyFill="1"/>
    <xf numFmtId="10" fontId="0" fillId="2" borderId="0" xfId="2" applyNumberFormat="1" applyFont="1" applyFill="1"/>
    <xf numFmtId="10" fontId="0" fillId="2" borderId="0" xfId="0" applyNumberFormat="1" applyFill="1"/>
    <xf numFmtId="164" fontId="0" fillId="0" borderId="0" xfId="0" applyNumberFormat="1"/>
    <xf numFmtId="164" fontId="0" fillId="0" borderId="0" xfId="1" applyNumberFormat="1" applyFont="1"/>
    <xf numFmtId="0" fontId="0" fillId="0" borderId="3" xfId="0" applyBorder="1" applyAlignment="1">
      <alignment horizontal="center"/>
    </xf>
    <xf numFmtId="164" fontId="0" fillId="0" borderId="3" xfId="1" applyNumberFormat="1" applyFont="1" applyBorder="1"/>
    <xf numFmtId="10" fontId="0" fillId="0" borderId="3" xfId="2" applyNumberFormat="1" applyFont="1" applyBorder="1"/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164" fontId="0" fillId="0" borderId="5" xfId="1" applyNumberFormat="1" applyFont="1" applyBorder="1"/>
    <xf numFmtId="10" fontId="0" fillId="0" borderId="5" xfId="2" applyNumberFormat="1" applyFont="1" applyBorder="1"/>
    <xf numFmtId="0" fontId="0" fillId="2" borderId="0" xfId="0" applyFill="1" applyAlignment="1">
      <alignment horizontal="center"/>
    </xf>
    <xf numFmtId="164" fontId="0" fillId="2" borderId="0" xfId="1" applyNumberFormat="1" applyFont="1" applyFill="1" applyBorder="1"/>
    <xf numFmtId="10" fontId="0" fillId="2" borderId="0" xfId="2" applyNumberFormat="1" applyFont="1" applyFill="1" applyBorder="1"/>
    <xf numFmtId="0" fontId="0" fillId="3" borderId="2" xfId="0" applyFill="1" applyBorder="1" applyAlignment="1">
      <alignment horizontal="center"/>
    </xf>
    <xf numFmtId="164" fontId="0" fillId="3" borderId="2" xfId="1" applyNumberFormat="1" applyFont="1" applyFill="1" applyBorder="1"/>
    <xf numFmtId="10" fontId="0" fillId="3" borderId="2" xfId="2" applyNumberFormat="1" applyFont="1" applyFill="1" applyBorder="1"/>
    <xf numFmtId="0" fontId="0" fillId="0" borderId="6" xfId="0" applyBorder="1" applyAlignment="1">
      <alignment horizontal="center"/>
    </xf>
    <xf numFmtId="164" fontId="0" fillId="0" borderId="6" xfId="1" applyNumberFormat="1" applyFont="1" applyBorder="1"/>
    <xf numFmtId="10" fontId="0" fillId="0" borderId="6" xfId="2" applyNumberFormat="1" applyFont="1" applyBorder="1"/>
    <xf numFmtId="0" fontId="0" fillId="3" borderId="3" xfId="0" applyFill="1" applyBorder="1" applyAlignment="1">
      <alignment horizontal="center"/>
    </xf>
    <xf numFmtId="164" fontId="0" fillId="3" borderId="3" xfId="1" applyNumberFormat="1" applyFont="1" applyFill="1" applyBorder="1"/>
    <xf numFmtId="10" fontId="0" fillId="3" borderId="3" xfId="2" applyNumberFormat="1" applyFont="1" applyFill="1" applyBorder="1"/>
    <xf numFmtId="9" fontId="0" fillId="0" borderId="0" xfId="2" applyFont="1"/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10" fontId="0" fillId="0" borderId="1" xfId="2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Sheet1!$C$17</c:f>
              <c:strCache>
                <c:ptCount val="1"/>
                <c:pt idx="0">
                  <c:v>Tot Acc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Sheet1!$D$16:$G$16</c:f>
              <c:strCache>
                <c:ptCount val="4"/>
                <c:pt idx="0">
                  <c:v>Logistic Regression</c:v>
                </c:pt>
                <c:pt idx="1">
                  <c:v>SVM</c:v>
                </c:pt>
                <c:pt idx="2">
                  <c:v>Naïve Bayes</c:v>
                </c:pt>
                <c:pt idx="3">
                  <c:v>Random Forest</c:v>
                </c:pt>
              </c:strCache>
            </c:strRef>
          </c:cat>
          <c:val>
            <c:numRef>
              <c:f>Sheet1!$D$17:$G$17</c:f>
              <c:numCache>
                <c:formatCode>0%</c:formatCode>
                <c:ptCount val="4"/>
                <c:pt idx="0">
                  <c:v>0.7359</c:v>
                </c:pt>
                <c:pt idx="1">
                  <c:v>0.80089999999999995</c:v>
                </c:pt>
                <c:pt idx="2">
                  <c:v>0.74029999999999996</c:v>
                </c:pt>
                <c:pt idx="3">
                  <c:v>0.88739999999999997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80-4B2A-A3ED-B8DC9F3CB3C8}"/>
            </c:ext>
          </c:extLst>
        </c:ser>
        <c:ser>
          <c:idx val="1"/>
          <c:order val="1"/>
          <c:tx>
            <c:strRef>
              <c:f>Sheet1!$C$18</c:f>
              <c:strCache>
                <c:ptCount val="1"/>
                <c:pt idx="0">
                  <c:v>Pos Acc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Sheet1!$D$16:$G$16</c:f>
              <c:strCache>
                <c:ptCount val="4"/>
                <c:pt idx="0">
                  <c:v>Logistic Regression</c:v>
                </c:pt>
                <c:pt idx="1">
                  <c:v>SVM</c:v>
                </c:pt>
                <c:pt idx="2">
                  <c:v>Naïve Bayes</c:v>
                </c:pt>
                <c:pt idx="3">
                  <c:v>Random Forest</c:v>
                </c:pt>
              </c:strCache>
            </c:strRef>
          </c:cat>
          <c:val>
            <c:numRef>
              <c:f>Sheet1!$D$18:$G$18</c:f>
              <c:numCache>
                <c:formatCode>0%</c:formatCode>
                <c:ptCount val="4"/>
                <c:pt idx="0">
                  <c:v>0.61250000000000004</c:v>
                </c:pt>
                <c:pt idx="1">
                  <c:v>0.6875</c:v>
                </c:pt>
                <c:pt idx="2">
                  <c:v>0.65</c:v>
                </c:pt>
                <c:pt idx="3">
                  <c:v>0.82499999999999996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80-4B2A-A3ED-B8DC9F3CB3C8}"/>
            </c:ext>
          </c:extLst>
        </c:ser>
        <c:ser>
          <c:idx val="2"/>
          <c:order val="2"/>
          <c:tx>
            <c:strRef>
              <c:f>Sheet1!$C$19</c:f>
              <c:strCache>
                <c:ptCount val="1"/>
                <c:pt idx="0">
                  <c:v>Neg Acc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Sheet1!$D$16:$G$16</c:f>
              <c:strCache>
                <c:ptCount val="4"/>
                <c:pt idx="0">
                  <c:v>Logistic Regression</c:v>
                </c:pt>
                <c:pt idx="1">
                  <c:v>SVM</c:v>
                </c:pt>
                <c:pt idx="2">
                  <c:v>Naïve Bayes</c:v>
                </c:pt>
                <c:pt idx="3">
                  <c:v>Random Forest</c:v>
                </c:pt>
              </c:strCache>
            </c:strRef>
          </c:cat>
          <c:val>
            <c:numRef>
              <c:f>Sheet1!$D$19:$G$19</c:f>
              <c:numCache>
                <c:formatCode>0%</c:formatCode>
                <c:ptCount val="4"/>
                <c:pt idx="0">
                  <c:v>0.80130000000000001</c:v>
                </c:pt>
                <c:pt idx="1">
                  <c:v>0.8609</c:v>
                </c:pt>
                <c:pt idx="2">
                  <c:v>0.78810000000000002</c:v>
                </c:pt>
                <c:pt idx="3">
                  <c:v>0.92049999999999998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80-4B2A-A3ED-B8DC9F3CB3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3264943"/>
        <c:axId val="1253279823"/>
      </c:barChart>
      <c:catAx>
        <c:axId val="1253264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279823"/>
        <c:crosses val="autoZero"/>
        <c:auto val="1"/>
        <c:lblAlgn val="ctr"/>
        <c:lblOffset val="100"/>
        <c:noMultiLvlLbl val="0"/>
      </c:catAx>
      <c:valAx>
        <c:axId val="1253279823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26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190500</xdr:colOff>
      <xdr:row>15</xdr:row>
      <xdr:rowOff>109537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A33511-A162-4288-90B2-CEE0659462F8}"/>
            </a:ext>
          </a:extLst>
        </xdr:cNvPr>
        <xdr:cNvSpPr txBox="1"/>
      </xdr:nvSpPr>
      <xdr:spPr>
        <a:xfrm>
          <a:off x="8458200" y="29670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285749</xdr:colOff>
      <xdr:row>11</xdr:row>
      <xdr:rowOff>14287</xdr:rowOff>
    </xdr:from>
    <xdr:to>
      <xdr:col>16</xdr:col>
      <xdr:colOff>600075</xdr:colOff>
      <xdr:row>25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EC6F91-BFDA-5596-435A-72BFEBCDE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0"/>
  <sheetViews>
    <sheetView showGridLines="0" workbookViewId="0">
      <selection activeCell="B2" sqref="B2:K10"/>
    </sheetView>
  </sheetViews>
  <sheetFormatPr defaultColWidth="9.140625" defaultRowHeight="15" x14ac:dyDescent="0.25"/>
  <cols>
    <col min="1" max="1" width="9.140625" style="1"/>
    <col min="2" max="2" width="13.42578125" style="1" bestFit="1" customWidth="1"/>
    <col min="3" max="3" width="35.7109375" style="1" customWidth="1"/>
    <col min="4" max="4" width="8.7109375" style="1" customWidth="1"/>
    <col min="5" max="11" width="8.28515625" style="1" customWidth="1"/>
    <col min="12" max="16384" width="9.140625" style="1"/>
  </cols>
  <sheetData>
    <row r="2" spans="2:11" ht="29.25" customHeight="1" x14ac:dyDescent="0.25">
      <c r="B2" s="7" t="s">
        <v>0</v>
      </c>
      <c r="C2" s="7" t="s">
        <v>9</v>
      </c>
      <c r="D2" s="7" t="s">
        <v>23</v>
      </c>
      <c r="E2" s="7" t="s">
        <v>18</v>
      </c>
      <c r="F2" s="7" t="s">
        <v>20</v>
      </c>
      <c r="G2" s="7" t="s">
        <v>21</v>
      </c>
      <c r="H2" s="8">
        <v>0.25</v>
      </c>
      <c r="I2" s="7" t="s">
        <v>19</v>
      </c>
      <c r="J2" s="8">
        <v>0.75</v>
      </c>
      <c r="K2" s="7" t="s">
        <v>22</v>
      </c>
    </row>
    <row r="3" spans="2:11" ht="18" customHeight="1" x14ac:dyDescent="0.25">
      <c r="B3" s="1" t="s">
        <v>1</v>
      </c>
      <c r="C3" s="1" t="s">
        <v>10</v>
      </c>
      <c r="D3" s="5">
        <v>0</v>
      </c>
      <c r="E3" s="2">
        <v>3.8450519999999999</v>
      </c>
      <c r="F3" s="2">
        <v>3.3695780000000002</v>
      </c>
      <c r="G3" s="2">
        <v>0</v>
      </c>
      <c r="H3" s="2">
        <v>1</v>
      </c>
      <c r="I3" s="2">
        <v>3</v>
      </c>
      <c r="J3" s="2">
        <v>6</v>
      </c>
      <c r="K3" s="2">
        <v>17</v>
      </c>
    </row>
    <row r="4" spans="2:11" ht="32.25" customHeight="1" x14ac:dyDescent="0.25">
      <c r="B4" s="1" t="s">
        <v>2</v>
      </c>
      <c r="C4" s="1" t="s">
        <v>11</v>
      </c>
      <c r="D4" s="5">
        <v>5</v>
      </c>
      <c r="E4" s="2">
        <v>120.894531</v>
      </c>
      <c r="F4" s="2">
        <v>31.972618000000001</v>
      </c>
      <c r="G4" s="2">
        <v>0</v>
      </c>
      <c r="H4" s="2">
        <v>99</v>
      </c>
      <c r="I4" s="2">
        <v>117</v>
      </c>
      <c r="J4" s="2">
        <v>140.25</v>
      </c>
      <c r="K4" s="2">
        <v>199</v>
      </c>
    </row>
    <row r="5" spans="2:11" ht="18" customHeight="1" x14ac:dyDescent="0.25">
      <c r="B5" s="1" t="s">
        <v>3</v>
      </c>
      <c r="C5" s="1" t="s">
        <v>12</v>
      </c>
      <c r="D5" s="5">
        <v>35</v>
      </c>
      <c r="E5" s="2">
        <v>69.105468999999999</v>
      </c>
      <c r="F5" s="2">
        <v>19.355806999999999</v>
      </c>
      <c r="G5" s="2">
        <v>0</v>
      </c>
      <c r="H5" s="2">
        <v>62</v>
      </c>
      <c r="I5" s="2">
        <v>72</v>
      </c>
      <c r="J5" s="2">
        <v>80</v>
      </c>
      <c r="K5" s="2">
        <v>122</v>
      </c>
    </row>
    <row r="6" spans="2:11" ht="18" customHeight="1" x14ac:dyDescent="0.25">
      <c r="B6" s="1" t="s">
        <v>4</v>
      </c>
      <c r="C6" s="1" t="s">
        <v>13</v>
      </c>
      <c r="D6" s="5">
        <v>227</v>
      </c>
      <c r="E6" s="2">
        <v>20.536458</v>
      </c>
      <c r="F6" s="2">
        <v>15.952218</v>
      </c>
      <c r="G6" s="2">
        <v>0</v>
      </c>
      <c r="H6" s="2">
        <v>0</v>
      </c>
      <c r="I6" s="2">
        <v>23</v>
      </c>
      <c r="J6" s="2">
        <v>32</v>
      </c>
      <c r="K6" s="2">
        <v>99</v>
      </c>
    </row>
    <row r="7" spans="2:11" ht="18" customHeight="1" x14ac:dyDescent="0.25">
      <c r="B7" s="1" t="s">
        <v>5</v>
      </c>
      <c r="C7" s="1" t="s">
        <v>14</v>
      </c>
      <c r="D7" s="5">
        <v>374</v>
      </c>
      <c r="E7" s="2">
        <v>79.799479000000005</v>
      </c>
      <c r="F7" s="2">
        <v>115.24400199999999</v>
      </c>
      <c r="G7" s="2">
        <v>0</v>
      </c>
      <c r="H7" s="2">
        <v>0</v>
      </c>
      <c r="I7" s="2">
        <v>30.5</v>
      </c>
      <c r="J7" s="2">
        <v>127.25</v>
      </c>
      <c r="K7" s="2">
        <v>846</v>
      </c>
    </row>
    <row r="8" spans="2:11" ht="18" customHeight="1" x14ac:dyDescent="0.25">
      <c r="B8" s="1" t="s">
        <v>6</v>
      </c>
      <c r="C8" s="1" t="s">
        <v>15</v>
      </c>
      <c r="D8" s="5">
        <v>11</v>
      </c>
      <c r="E8" s="2">
        <v>31.992578000000002</v>
      </c>
      <c r="F8" s="2">
        <v>7.8841599999999996</v>
      </c>
      <c r="G8" s="2">
        <v>0</v>
      </c>
      <c r="H8" s="2">
        <v>27.3</v>
      </c>
      <c r="I8" s="2">
        <v>32</v>
      </c>
      <c r="J8" s="2">
        <v>36.6</v>
      </c>
      <c r="K8" s="2">
        <v>67.099999999999994</v>
      </c>
    </row>
    <row r="9" spans="2:11" ht="18" customHeight="1" x14ac:dyDescent="0.25">
      <c r="B9" s="1" t="s">
        <v>7</v>
      </c>
      <c r="C9" s="1" t="s">
        <v>16</v>
      </c>
      <c r="D9" s="5">
        <v>0</v>
      </c>
      <c r="E9" s="2">
        <v>0.47187600000000002</v>
      </c>
      <c r="F9" s="2">
        <v>0.33132899999999998</v>
      </c>
      <c r="G9" s="2">
        <v>7.8E-2</v>
      </c>
      <c r="H9" s="2">
        <v>0.24374999999999999</v>
      </c>
      <c r="I9" s="2">
        <v>0.3725</v>
      </c>
      <c r="J9" s="2">
        <v>0.62624999999999997</v>
      </c>
      <c r="K9" s="2">
        <v>2.42</v>
      </c>
    </row>
    <row r="10" spans="2:11" ht="18" customHeight="1" x14ac:dyDescent="0.25">
      <c r="B10" s="3" t="s">
        <v>8</v>
      </c>
      <c r="C10" s="3" t="s">
        <v>17</v>
      </c>
      <c r="D10" s="6">
        <v>0</v>
      </c>
      <c r="E10" s="4">
        <v>33.240884999999999</v>
      </c>
      <c r="F10" s="4">
        <v>11.760232</v>
      </c>
      <c r="G10" s="4">
        <v>21</v>
      </c>
      <c r="H10" s="4">
        <v>24</v>
      </c>
      <c r="I10" s="4">
        <v>29</v>
      </c>
      <c r="J10" s="4">
        <v>41</v>
      </c>
      <c r="K10" s="4">
        <v>81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64C2C-6F3A-4496-8BCE-57DE1EF97B2E}">
  <dimension ref="E6:M18"/>
  <sheetViews>
    <sheetView showGridLines="0" workbookViewId="0">
      <selection activeCell="E6" sqref="E6"/>
    </sheetView>
  </sheetViews>
  <sheetFormatPr defaultRowHeight="15" x14ac:dyDescent="0.25"/>
  <cols>
    <col min="5" max="5" width="9.85546875" bestFit="1" customWidth="1"/>
    <col min="6" max="6" width="8.7109375" bestFit="1" customWidth="1"/>
    <col min="7" max="10" width="7.42578125" customWidth="1"/>
    <col min="12" max="12" width="9.140625" customWidth="1"/>
  </cols>
  <sheetData>
    <row r="6" spans="5:13" s="9" customFormat="1" ht="30" x14ac:dyDescent="0.25">
      <c r="E6" s="7" t="s">
        <v>24</v>
      </c>
      <c r="F6" s="7" t="s">
        <v>28</v>
      </c>
      <c r="G6" s="7" t="s">
        <v>29</v>
      </c>
      <c r="H6" s="7" t="s">
        <v>30</v>
      </c>
      <c r="I6" s="7" t="s">
        <v>31</v>
      </c>
      <c r="J6" s="7" t="s">
        <v>32</v>
      </c>
      <c r="K6" s="7" t="s">
        <v>33</v>
      </c>
      <c r="L6" s="7" t="s">
        <v>34</v>
      </c>
      <c r="M6" s="7" t="s">
        <v>35</v>
      </c>
    </row>
    <row r="7" spans="5:13" x14ac:dyDescent="0.25">
      <c r="E7" s="10" t="s">
        <v>25</v>
      </c>
      <c r="F7" s="11">
        <v>231</v>
      </c>
      <c r="G7" s="11">
        <v>123</v>
      </c>
      <c r="H7" s="11">
        <v>31</v>
      </c>
      <c r="I7" s="11">
        <v>28</v>
      </c>
      <c r="J7" s="11">
        <v>49</v>
      </c>
      <c r="K7" s="12">
        <f>(G7+J7)/F7</f>
        <v>0.74458874458874458</v>
      </c>
      <c r="L7" s="12">
        <f>J7/(J7+I7)</f>
        <v>0.63636363636363635</v>
      </c>
      <c r="M7" s="12">
        <f>G7/(G7+H7)</f>
        <v>0.79870129870129869</v>
      </c>
    </row>
    <row r="8" spans="5:13" x14ac:dyDescent="0.25">
      <c r="E8" s="10" t="s">
        <v>26</v>
      </c>
      <c r="F8" s="11">
        <v>231</v>
      </c>
      <c r="G8" s="11">
        <v>119</v>
      </c>
      <c r="H8" s="11">
        <v>29</v>
      </c>
      <c r="I8" s="11">
        <v>32</v>
      </c>
      <c r="J8" s="11">
        <v>51</v>
      </c>
      <c r="K8" s="12">
        <f t="shared" ref="K8:K9" si="0">(G8+J8)/F8</f>
        <v>0.73593073593073588</v>
      </c>
      <c r="L8" s="12">
        <f t="shared" ref="L8:L9" si="1">J8/(J8+I8)</f>
        <v>0.61445783132530118</v>
      </c>
      <c r="M8" s="12">
        <f t="shared" ref="M8:M9" si="2">G8/(G8+H8)</f>
        <v>0.80405405405405406</v>
      </c>
    </row>
    <row r="9" spans="5:13" x14ac:dyDescent="0.25">
      <c r="E9" s="13" t="s">
        <v>27</v>
      </c>
      <c r="F9" s="14">
        <v>231</v>
      </c>
      <c r="G9" s="14">
        <v>126</v>
      </c>
      <c r="H9" s="14">
        <v>29</v>
      </c>
      <c r="I9" s="14">
        <v>25</v>
      </c>
      <c r="J9" s="14">
        <v>51</v>
      </c>
      <c r="K9" s="15">
        <f t="shared" si="0"/>
        <v>0.76623376623376627</v>
      </c>
      <c r="L9" s="15">
        <f t="shared" si="1"/>
        <v>0.67105263157894735</v>
      </c>
      <c r="M9" s="15">
        <f t="shared" si="2"/>
        <v>0.81290322580645158</v>
      </c>
    </row>
    <row r="14" spans="5:13" x14ac:dyDescent="0.25">
      <c r="G14" s="21">
        <f>J7+H7</f>
        <v>80</v>
      </c>
      <c r="H14">
        <f>G14/F7</f>
        <v>0.34632034632034631</v>
      </c>
    </row>
    <row r="15" spans="5:13" x14ac:dyDescent="0.25">
      <c r="G15" s="21">
        <f t="shared" ref="G15:G16" si="3">J8+H8</f>
        <v>80</v>
      </c>
      <c r="H15">
        <f t="shared" ref="H15:H18" si="4">G15/F8</f>
        <v>0.34632034632034631</v>
      </c>
    </row>
    <row r="16" spans="5:13" x14ac:dyDescent="0.25">
      <c r="G16" s="21">
        <f t="shared" si="3"/>
        <v>80</v>
      </c>
      <c r="H16">
        <f t="shared" si="4"/>
        <v>0.34632034632034631</v>
      </c>
    </row>
    <row r="17" spans="7:8" x14ac:dyDescent="0.25">
      <c r="G17" s="21">
        <f t="shared" ref="G17:G18" si="5">J10+I10</f>
        <v>0</v>
      </c>
      <c r="H17" t="e">
        <f t="shared" si="4"/>
        <v>#DIV/0!</v>
      </c>
    </row>
    <row r="18" spans="7:8" x14ac:dyDescent="0.25">
      <c r="G18" s="21">
        <f t="shared" si="5"/>
        <v>0</v>
      </c>
      <c r="H18" t="e">
        <f t="shared" si="4"/>
        <v>#DIV/0!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7862-5129-47A8-96E8-545EF384A25C}">
  <dimension ref="B2:M15"/>
  <sheetViews>
    <sheetView workbookViewId="0">
      <selection activeCell="D5" sqref="D5"/>
    </sheetView>
  </sheetViews>
  <sheetFormatPr defaultRowHeight="15" x14ac:dyDescent="0.25"/>
  <sheetData>
    <row r="2" spans="2:13" x14ac:dyDescent="0.25">
      <c r="D2" t="s">
        <v>29</v>
      </c>
      <c r="E2" t="s">
        <v>31</v>
      </c>
      <c r="F2" t="s">
        <v>30</v>
      </c>
      <c r="G2" t="s">
        <v>32</v>
      </c>
      <c r="H2" t="s">
        <v>36</v>
      </c>
      <c r="I2" t="s">
        <v>37</v>
      </c>
      <c r="J2" t="s">
        <v>38</v>
      </c>
    </row>
    <row r="3" spans="2:13" x14ac:dyDescent="0.25">
      <c r="D3">
        <v>123</v>
      </c>
      <c r="E3">
        <v>28</v>
      </c>
      <c r="F3">
        <v>31</v>
      </c>
      <c r="G3">
        <v>49</v>
      </c>
      <c r="H3" s="16">
        <f>(D3+G3)/231</f>
        <v>0.74458874458874458</v>
      </c>
      <c r="I3" s="16">
        <f>G3/(G3+E3)</f>
        <v>0.63636363636363635</v>
      </c>
      <c r="J3" s="16">
        <f>D3/(D3+F3)</f>
        <v>0.79870129870129869</v>
      </c>
    </row>
    <row r="4" spans="2:13" x14ac:dyDescent="0.25">
      <c r="C4" t="s">
        <v>39</v>
      </c>
      <c r="D4">
        <v>124</v>
      </c>
      <c r="E4">
        <v>27</v>
      </c>
      <c r="F4">
        <v>32</v>
      </c>
      <c r="G4">
        <v>48</v>
      </c>
      <c r="H4" s="16">
        <f t="shared" ref="H4:H10" si="0">(D4+G4)/231</f>
        <v>0.74458874458874458</v>
      </c>
      <c r="I4" s="16">
        <f t="shared" ref="I4:I15" si="1">G4/(G4+E4)</f>
        <v>0.64</v>
      </c>
      <c r="J4" s="16">
        <f t="shared" ref="J4:J15" si="2">D4/(D4+F4)</f>
        <v>0.79487179487179482</v>
      </c>
      <c r="K4" s="17">
        <f>H4-$H$3</f>
        <v>0</v>
      </c>
      <c r="L4" s="17">
        <f>I4-$I$3</f>
        <v>3.6363636363636598E-3</v>
      </c>
      <c r="M4" s="17">
        <f>J4-$J$3</f>
        <v>-3.8295038295038664E-3</v>
      </c>
    </row>
    <row r="5" spans="2:13" x14ac:dyDescent="0.25">
      <c r="C5" s="18" t="s">
        <v>40</v>
      </c>
      <c r="D5" s="18">
        <v>126</v>
      </c>
      <c r="E5" s="18">
        <v>26</v>
      </c>
      <c r="F5" s="18">
        <v>31</v>
      </c>
      <c r="G5" s="18">
        <v>48</v>
      </c>
      <c r="H5" s="19">
        <f t="shared" si="0"/>
        <v>0.75324675324675328</v>
      </c>
      <c r="I5" s="19">
        <f t="shared" si="1"/>
        <v>0.64864864864864868</v>
      </c>
      <c r="J5" s="19">
        <f t="shared" si="2"/>
        <v>0.80254777070063699</v>
      </c>
      <c r="K5" s="20">
        <f t="shared" ref="K5:K15" si="3">H5-$H$3</f>
        <v>8.6580086580086979E-3</v>
      </c>
      <c r="L5" s="20">
        <f t="shared" ref="L5:L15" si="4">I5-$I$3</f>
        <v>1.2285012285012331E-2</v>
      </c>
      <c r="M5" s="20">
        <f t="shared" ref="M5:M15" si="5">J5-$J$3</f>
        <v>3.8464719993382968E-3</v>
      </c>
    </row>
    <row r="6" spans="2:13" x14ac:dyDescent="0.25">
      <c r="C6" t="s">
        <v>41</v>
      </c>
      <c r="D6">
        <v>122</v>
      </c>
      <c r="E6">
        <v>29</v>
      </c>
      <c r="F6">
        <v>35</v>
      </c>
      <c r="G6">
        <v>45</v>
      </c>
      <c r="H6" s="16">
        <f t="shared" si="0"/>
        <v>0.72294372294372289</v>
      </c>
      <c r="I6" s="16">
        <f t="shared" si="1"/>
        <v>0.60810810810810811</v>
      </c>
      <c r="J6" s="16">
        <f t="shared" si="2"/>
        <v>0.77707006369426757</v>
      </c>
      <c r="K6" s="17">
        <f t="shared" si="3"/>
        <v>-2.1645021645021689E-2</v>
      </c>
      <c r="L6" s="17">
        <f t="shared" si="4"/>
        <v>-2.8255528255528239E-2</v>
      </c>
      <c r="M6" s="17">
        <f t="shared" si="5"/>
        <v>-2.1631235007031124E-2</v>
      </c>
    </row>
    <row r="7" spans="2:13" x14ac:dyDescent="0.25">
      <c r="C7" t="s">
        <v>42</v>
      </c>
      <c r="D7">
        <v>121</v>
      </c>
      <c r="E7">
        <v>30</v>
      </c>
      <c r="F7">
        <v>35</v>
      </c>
      <c r="G7">
        <v>45</v>
      </c>
      <c r="H7" s="16">
        <f t="shared" si="0"/>
        <v>0.7186147186147186</v>
      </c>
      <c r="I7" s="16">
        <f t="shared" si="1"/>
        <v>0.6</v>
      </c>
      <c r="J7" s="16">
        <f t="shared" si="2"/>
        <v>0.77564102564102566</v>
      </c>
      <c r="K7" s="17">
        <f t="shared" si="3"/>
        <v>-2.5974025974025983E-2</v>
      </c>
      <c r="L7" s="17">
        <f t="shared" si="4"/>
        <v>-3.6363636363636376E-2</v>
      </c>
      <c r="M7" s="17">
        <f t="shared" si="5"/>
        <v>-2.3060273060273029E-2</v>
      </c>
    </row>
    <row r="8" spans="2:13" x14ac:dyDescent="0.25">
      <c r="C8" t="s">
        <v>43</v>
      </c>
      <c r="D8">
        <v>122</v>
      </c>
      <c r="E8">
        <v>29</v>
      </c>
      <c r="F8">
        <v>36</v>
      </c>
      <c r="G8">
        <v>44</v>
      </c>
      <c r="H8" s="16">
        <f t="shared" si="0"/>
        <v>0.7186147186147186</v>
      </c>
      <c r="I8" s="16">
        <f t="shared" si="1"/>
        <v>0.60273972602739723</v>
      </c>
      <c r="J8" s="16">
        <f t="shared" si="2"/>
        <v>0.77215189873417722</v>
      </c>
      <c r="K8" s="17">
        <f t="shared" si="3"/>
        <v>-2.5974025974025983E-2</v>
      </c>
      <c r="L8" s="17">
        <f t="shared" si="4"/>
        <v>-3.3623910336239127E-2</v>
      </c>
      <c r="M8" s="17">
        <f t="shared" si="5"/>
        <v>-2.6549399967121468E-2</v>
      </c>
    </row>
    <row r="9" spans="2:13" x14ac:dyDescent="0.25">
      <c r="C9" t="s">
        <v>44</v>
      </c>
      <c r="D9">
        <v>122</v>
      </c>
      <c r="E9">
        <v>29</v>
      </c>
      <c r="F9">
        <v>40</v>
      </c>
      <c r="G9">
        <v>40</v>
      </c>
      <c r="H9" s="16">
        <f t="shared" si="0"/>
        <v>0.70129870129870131</v>
      </c>
      <c r="I9" s="16">
        <f t="shared" si="1"/>
        <v>0.57971014492753625</v>
      </c>
      <c r="J9" s="16">
        <f t="shared" si="2"/>
        <v>0.75308641975308643</v>
      </c>
      <c r="K9" s="17">
        <f t="shared" si="3"/>
        <v>-4.3290043290043267E-2</v>
      </c>
      <c r="L9" s="17">
        <f t="shared" si="4"/>
        <v>-5.6653491436100101E-2</v>
      </c>
      <c r="M9" s="17">
        <f t="shared" si="5"/>
        <v>-4.5614878948212256E-2</v>
      </c>
    </row>
    <row r="10" spans="2:13" x14ac:dyDescent="0.25">
      <c r="C10" t="s">
        <v>45</v>
      </c>
      <c r="D10">
        <v>122</v>
      </c>
      <c r="E10">
        <v>29</v>
      </c>
      <c r="F10">
        <v>40</v>
      </c>
      <c r="G10">
        <v>40</v>
      </c>
      <c r="H10" s="16">
        <f t="shared" si="0"/>
        <v>0.70129870129870131</v>
      </c>
      <c r="I10" s="16">
        <f t="shared" si="1"/>
        <v>0.57971014492753625</v>
      </c>
      <c r="J10" s="16">
        <f t="shared" si="2"/>
        <v>0.75308641975308643</v>
      </c>
      <c r="K10" s="17">
        <f t="shared" si="3"/>
        <v>-4.3290043290043267E-2</v>
      </c>
      <c r="L10" s="17">
        <f t="shared" si="4"/>
        <v>-5.6653491436100101E-2</v>
      </c>
      <c r="M10" s="17">
        <f t="shared" si="5"/>
        <v>-4.5614878948212256E-2</v>
      </c>
    </row>
    <row r="11" spans="2:13" x14ac:dyDescent="0.25">
      <c r="C11" t="s">
        <v>46</v>
      </c>
      <c r="D11">
        <v>112</v>
      </c>
      <c r="E11">
        <v>0</v>
      </c>
      <c r="F11">
        <v>2</v>
      </c>
      <c r="G11">
        <v>55</v>
      </c>
      <c r="H11" s="16">
        <f>(D11+G11)/169</f>
        <v>0.98816568047337283</v>
      </c>
      <c r="I11" s="16">
        <f t="shared" si="1"/>
        <v>1</v>
      </c>
      <c r="J11" s="16">
        <f t="shared" si="2"/>
        <v>0.98245614035087714</v>
      </c>
      <c r="K11" s="17">
        <f t="shared" si="3"/>
        <v>0.24357693588462825</v>
      </c>
      <c r="L11" s="17">
        <f t="shared" si="4"/>
        <v>0.36363636363636365</v>
      </c>
      <c r="M11" s="17">
        <f t="shared" si="5"/>
        <v>0.18375484164957845</v>
      </c>
    </row>
    <row r="12" spans="2:13" x14ac:dyDescent="0.25">
      <c r="B12">
        <v>100</v>
      </c>
      <c r="C12" t="s">
        <v>47</v>
      </c>
      <c r="D12">
        <v>135</v>
      </c>
      <c r="E12">
        <v>16</v>
      </c>
      <c r="F12">
        <v>15</v>
      </c>
      <c r="G12">
        <v>65</v>
      </c>
      <c r="H12" s="16">
        <f>(D12+G12)/231</f>
        <v>0.86580086580086579</v>
      </c>
      <c r="I12" s="16">
        <f t="shared" si="1"/>
        <v>0.80246913580246915</v>
      </c>
      <c r="J12" s="16">
        <f t="shared" si="2"/>
        <v>0.9</v>
      </c>
      <c r="K12" s="17">
        <f t="shared" si="3"/>
        <v>0.12121212121212122</v>
      </c>
      <c r="L12" s="17">
        <f t="shared" si="4"/>
        <v>0.16610549943883279</v>
      </c>
      <c r="M12" s="17">
        <f t="shared" si="5"/>
        <v>0.10129870129870133</v>
      </c>
    </row>
    <row r="13" spans="2:13" x14ac:dyDescent="0.25">
      <c r="B13">
        <v>200</v>
      </c>
      <c r="C13" t="s">
        <v>47</v>
      </c>
      <c r="D13">
        <v>132</v>
      </c>
      <c r="E13">
        <v>19</v>
      </c>
      <c r="F13">
        <v>13</v>
      </c>
      <c r="G13">
        <v>67</v>
      </c>
      <c r="H13" s="16">
        <f>(D13+G13)/231</f>
        <v>0.8614718614718615</v>
      </c>
      <c r="I13" s="16">
        <f t="shared" si="1"/>
        <v>0.77906976744186052</v>
      </c>
      <c r="J13" s="16">
        <f t="shared" si="2"/>
        <v>0.91034482758620694</v>
      </c>
      <c r="K13" s="17">
        <f t="shared" si="3"/>
        <v>0.11688311688311692</v>
      </c>
      <c r="L13" s="17">
        <f t="shared" si="4"/>
        <v>0.14270613107822416</v>
      </c>
      <c r="M13" s="17">
        <f t="shared" si="5"/>
        <v>0.11164352888490825</v>
      </c>
    </row>
    <row r="14" spans="2:13" x14ac:dyDescent="0.25">
      <c r="D14">
        <v>134</v>
      </c>
      <c r="E14">
        <v>17</v>
      </c>
      <c r="F14">
        <v>14</v>
      </c>
      <c r="G14">
        <v>66</v>
      </c>
      <c r="H14" s="16">
        <f>(D14+G14)/231</f>
        <v>0.86580086580086579</v>
      </c>
      <c r="I14" s="16">
        <f t="shared" si="1"/>
        <v>0.79518072289156627</v>
      </c>
      <c r="J14" s="16">
        <f t="shared" si="2"/>
        <v>0.90540540540540537</v>
      </c>
      <c r="K14" s="17">
        <f t="shared" si="3"/>
        <v>0.12121212121212122</v>
      </c>
      <c r="L14" s="17">
        <f t="shared" si="4"/>
        <v>0.15881708652792992</v>
      </c>
      <c r="M14" s="17">
        <f t="shared" si="5"/>
        <v>0.10670410670410668</v>
      </c>
    </row>
    <row r="15" spans="2:13" x14ac:dyDescent="0.25">
      <c r="D15">
        <v>137</v>
      </c>
      <c r="E15">
        <v>14</v>
      </c>
      <c r="F15">
        <v>13</v>
      </c>
      <c r="G15">
        <v>67</v>
      </c>
      <c r="H15" s="16">
        <f>(D15+G15)/231</f>
        <v>0.88311688311688308</v>
      </c>
      <c r="I15" s="16">
        <f t="shared" si="1"/>
        <v>0.8271604938271605</v>
      </c>
      <c r="J15" s="16">
        <f t="shared" si="2"/>
        <v>0.91333333333333333</v>
      </c>
      <c r="K15" s="17">
        <f t="shared" si="3"/>
        <v>0.1385281385281385</v>
      </c>
      <c r="L15" s="17">
        <f t="shared" si="4"/>
        <v>0.19079685746352415</v>
      </c>
      <c r="M15" s="17">
        <f t="shared" si="5"/>
        <v>0.11463203463203464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F489-3A78-4EFE-958E-0DDBC36ADC32}">
  <dimension ref="B1:J18"/>
  <sheetViews>
    <sheetView showGridLines="0" tabSelected="1" workbookViewId="0">
      <selection activeCell="P14" sqref="P14"/>
    </sheetView>
  </sheetViews>
  <sheetFormatPr defaultRowHeight="15" x14ac:dyDescent="0.25"/>
  <cols>
    <col min="2" max="2" width="27.28515625" bestFit="1" customWidth="1"/>
    <col min="3" max="3" width="10.28515625" customWidth="1"/>
    <col min="4" max="4" width="10.7109375" customWidth="1"/>
    <col min="5" max="10" width="9.28515625" customWidth="1"/>
  </cols>
  <sheetData>
    <row r="1" spans="2:10" ht="15.75" thickBot="1" x14ac:dyDescent="0.3"/>
    <row r="2" spans="2:10" ht="30.75" thickTop="1" x14ac:dyDescent="0.25">
      <c r="B2" s="26" t="s">
        <v>24</v>
      </c>
      <c r="C2" s="26" t="s">
        <v>28</v>
      </c>
      <c r="D2" s="26" t="s">
        <v>48</v>
      </c>
      <c r="E2" s="26" t="s">
        <v>49</v>
      </c>
      <c r="F2" s="26" t="s">
        <v>34</v>
      </c>
      <c r="G2" s="26" t="s">
        <v>35</v>
      </c>
      <c r="H2" s="26" t="s">
        <v>50</v>
      </c>
      <c r="I2" s="26" t="s">
        <v>51</v>
      </c>
      <c r="J2" s="26" t="s">
        <v>52</v>
      </c>
    </row>
    <row r="3" spans="2:10" x14ac:dyDescent="0.25">
      <c r="B3" s="10" t="s">
        <v>53</v>
      </c>
      <c r="C3" s="11">
        <v>231</v>
      </c>
      <c r="D3" s="12">
        <v>0.3463</v>
      </c>
      <c r="E3" s="12">
        <v>0.7359</v>
      </c>
      <c r="F3" s="12">
        <v>0.61250000000000004</v>
      </c>
      <c r="G3" s="12">
        <v>0.80130000000000001</v>
      </c>
      <c r="H3" s="12">
        <v>0.62029999999999996</v>
      </c>
      <c r="I3" s="12">
        <v>0.61250000000000004</v>
      </c>
      <c r="J3" s="12">
        <v>0.61639999999999995</v>
      </c>
    </row>
    <row r="4" spans="2:10" x14ac:dyDescent="0.25">
      <c r="B4" s="10" t="s">
        <v>27</v>
      </c>
      <c r="C4" s="11">
        <v>231</v>
      </c>
      <c r="D4" s="12">
        <v>0.3463</v>
      </c>
      <c r="E4" s="12">
        <v>0.80089999999999995</v>
      </c>
      <c r="F4" s="12">
        <v>0.6875</v>
      </c>
      <c r="G4" s="12">
        <v>0.8609</v>
      </c>
      <c r="H4" s="12">
        <v>0.72370000000000001</v>
      </c>
      <c r="I4" s="12">
        <v>0.6875</v>
      </c>
      <c r="J4" s="12">
        <v>0.70509999999999995</v>
      </c>
    </row>
    <row r="5" spans="2:10" x14ac:dyDescent="0.25">
      <c r="B5" s="13" t="s">
        <v>54</v>
      </c>
      <c r="C5" s="14">
        <v>231</v>
      </c>
      <c r="D5" s="15">
        <v>0.3463</v>
      </c>
      <c r="E5" s="15">
        <v>0.74029999999999996</v>
      </c>
      <c r="F5" s="15">
        <v>0.65</v>
      </c>
      <c r="G5" s="15">
        <v>0.78810000000000002</v>
      </c>
      <c r="H5" s="15">
        <v>0.61899999999999999</v>
      </c>
      <c r="I5" s="15">
        <v>0.65</v>
      </c>
      <c r="J5" s="15">
        <v>0.6341</v>
      </c>
    </row>
    <row r="6" spans="2:10" x14ac:dyDescent="0.25">
      <c r="B6" s="43" t="s">
        <v>57</v>
      </c>
      <c r="C6" s="44">
        <v>231</v>
      </c>
      <c r="D6" s="45">
        <v>0.3463</v>
      </c>
      <c r="E6" s="45">
        <v>0.88739999999999997</v>
      </c>
      <c r="F6" s="45">
        <v>0.82499999999999996</v>
      </c>
      <c r="G6" s="45">
        <v>0.92049999999999998</v>
      </c>
      <c r="H6" s="45">
        <v>0.84619999999999995</v>
      </c>
      <c r="I6" s="45">
        <v>0.82499999999999996</v>
      </c>
      <c r="J6" s="45">
        <v>0.83540000000000003</v>
      </c>
    </row>
    <row r="7" spans="2:10" x14ac:dyDescent="0.25">
      <c r="B7" s="43" t="s">
        <v>56</v>
      </c>
      <c r="C7" s="44">
        <v>173</v>
      </c>
      <c r="D7" s="45">
        <v>0.34100000000000003</v>
      </c>
      <c r="E7" s="45">
        <v>0.95950000000000002</v>
      </c>
      <c r="F7" s="45">
        <v>0.89829999999999999</v>
      </c>
      <c r="G7" s="45">
        <v>0.99119999999999997</v>
      </c>
      <c r="H7" s="45">
        <v>0.98150000000000004</v>
      </c>
      <c r="I7" s="45">
        <v>0.89829999999999999</v>
      </c>
      <c r="J7" s="45">
        <v>0.93810000000000004</v>
      </c>
    </row>
    <row r="8" spans="2:10" x14ac:dyDescent="0.25">
      <c r="B8" s="10" t="s">
        <v>74</v>
      </c>
      <c r="C8" s="11">
        <v>77</v>
      </c>
      <c r="D8" s="12">
        <v>0.32469999999999999</v>
      </c>
      <c r="E8" s="12">
        <v>0.83120000000000005</v>
      </c>
      <c r="F8" s="12">
        <v>0.84</v>
      </c>
      <c r="G8" s="12">
        <v>0.82689999999999997</v>
      </c>
      <c r="H8" s="12">
        <v>0.7</v>
      </c>
      <c r="I8" s="12">
        <v>0.84</v>
      </c>
      <c r="J8" s="12">
        <v>0.76359999999999995</v>
      </c>
    </row>
    <row r="9" spans="2:10" x14ac:dyDescent="0.25">
      <c r="B9" s="10" t="s">
        <v>75</v>
      </c>
      <c r="C9" s="11">
        <v>77</v>
      </c>
      <c r="D9" s="12">
        <v>0.32469999999999999</v>
      </c>
      <c r="E9" s="12">
        <v>0.83120000000000005</v>
      </c>
      <c r="F9" s="12">
        <v>0.8</v>
      </c>
      <c r="G9" s="12">
        <v>0.84619999999999995</v>
      </c>
      <c r="H9" s="12">
        <v>0.71430000000000005</v>
      </c>
      <c r="I9" s="12">
        <v>0.8</v>
      </c>
      <c r="J9" s="12">
        <v>0.75470000000000004</v>
      </c>
    </row>
    <row r="10" spans="2:10" x14ac:dyDescent="0.25">
      <c r="B10" s="30" t="s">
        <v>76</v>
      </c>
      <c r="C10" s="31">
        <v>77</v>
      </c>
      <c r="D10" s="32">
        <v>0.32469999999999999</v>
      </c>
      <c r="E10" s="32">
        <v>0.84419999999999995</v>
      </c>
      <c r="F10" s="32">
        <v>0.92</v>
      </c>
      <c r="G10" s="32">
        <v>0.80769999999999997</v>
      </c>
      <c r="H10" s="32">
        <v>0.69699999999999995</v>
      </c>
      <c r="I10" s="32">
        <v>0.92</v>
      </c>
      <c r="J10" s="32">
        <v>0.79310000000000003</v>
      </c>
    </row>
    <row r="11" spans="2:10" x14ac:dyDescent="0.25">
      <c r="B11" s="33" t="s">
        <v>77</v>
      </c>
      <c r="C11" s="34">
        <v>77</v>
      </c>
      <c r="D11" s="35">
        <v>0.3896</v>
      </c>
      <c r="E11" s="35">
        <v>0.89610000000000001</v>
      </c>
      <c r="F11" s="35">
        <v>0.9</v>
      </c>
      <c r="G11" s="35">
        <v>0.89359999999999995</v>
      </c>
      <c r="H11" s="35">
        <v>0.84379999999999999</v>
      </c>
      <c r="I11" s="35">
        <v>0.9</v>
      </c>
      <c r="J11" s="35">
        <v>0.871</v>
      </c>
    </row>
    <row r="12" spans="2:10" x14ac:dyDescent="0.25">
      <c r="B12" s="36" t="s">
        <v>78</v>
      </c>
      <c r="C12" s="37">
        <v>77</v>
      </c>
      <c r="D12" s="38">
        <v>0.3896</v>
      </c>
      <c r="E12" s="38">
        <v>0.87009999999999998</v>
      </c>
      <c r="F12" s="38">
        <v>0.73329999999999995</v>
      </c>
      <c r="G12" s="38">
        <v>0.95740000000000003</v>
      </c>
      <c r="H12" s="38">
        <v>0.91669999999999996</v>
      </c>
      <c r="I12" s="38">
        <v>0.73329999999999995</v>
      </c>
      <c r="J12" s="38">
        <v>0.81479999999999997</v>
      </c>
    </row>
    <row r="13" spans="2:10" x14ac:dyDescent="0.25">
      <c r="B13" s="10" t="s">
        <v>65</v>
      </c>
      <c r="C13" s="11">
        <v>77</v>
      </c>
      <c r="D13" s="12">
        <v>0.32469999999999999</v>
      </c>
      <c r="E13" s="12">
        <v>0.75319999999999998</v>
      </c>
      <c r="F13" s="12">
        <v>0.8</v>
      </c>
      <c r="G13" s="12">
        <v>0.73080000000000001</v>
      </c>
      <c r="H13" s="12">
        <v>0.58819999999999995</v>
      </c>
      <c r="I13" s="12">
        <v>0.8</v>
      </c>
      <c r="J13" s="12">
        <v>0.67800000000000005</v>
      </c>
    </row>
    <row r="14" spans="2:10" x14ac:dyDescent="0.25">
      <c r="B14" s="10" t="s">
        <v>66</v>
      </c>
      <c r="C14" s="11">
        <v>77</v>
      </c>
      <c r="D14" s="12">
        <v>0.32469999999999999</v>
      </c>
      <c r="E14" s="12">
        <v>0.70130000000000003</v>
      </c>
      <c r="F14" s="12">
        <v>0.56000000000000005</v>
      </c>
      <c r="G14" s="12">
        <v>0.76919999999999999</v>
      </c>
      <c r="H14" s="12">
        <v>0.53849999999999998</v>
      </c>
      <c r="I14" s="12">
        <v>0.56000000000000005</v>
      </c>
      <c r="J14" s="12">
        <v>0.54900000000000004</v>
      </c>
    </row>
    <row r="15" spans="2:10" x14ac:dyDescent="0.25">
      <c r="B15" s="30" t="s">
        <v>67</v>
      </c>
      <c r="C15" s="31">
        <v>77</v>
      </c>
      <c r="D15" s="32">
        <v>0.3896</v>
      </c>
      <c r="E15" s="32">
        <v>0.84419999999999995</v>
      </c>
      <c r="F15" s="32">
        <v>0.76670000000000005</v>
      </c>
      <c r="G15" s="32">
        <v>0.89359999999999995</v>
      </c>
      <c r="H15" s="32">
        <v>0.82140000000000002</v>
      </c>
      <c r="I15" s="32">
        <v>0.76670000000000005</v>
      </c>
      <c r="J15" s="32">
        <v>0.79310000000000003</v>
      </c>
    </row>
    <row r="16" spans="2:10" x14ac:dyDescent="0.25">
      <c r="B16" s="27" t="s">
        <v>68</v>
      </c>
      <c r="C16" s="28">
        <v>77</v>
      </c>
      <c r="D16" s="29">
        <v>0.32469999999999999</v>
      </c>
      <c r="E16" s="29">
        <v>0.76619999999999999</v>
      </c>
      <c r="F16" s="29">
        <v>0.76</v>
      </c>
      <c r="G16" s="29">
        <v>0.76919999999999999</v>
      </c>
      <c r="H16" s="29">
        <v>0.6129</v>
      </c>
      <c r="I16" s="29">
        <v>0.76</v>
      </c>
      <c r="J16" s="29">
        <v>0.67859999999999998</v>
      </c>
    </row>
    <row r="17" spans="2:10" ht="15.75" thickBot="1" x14ac:dyDescent="0.3">
      <c r="B17" s="39" t="s">
        <v>69</v>
      </c>
      <c r="C17" s="40">
        <v>77</v>
      </c>
      <c r="D17" s="41">
        <v>0.3896</v>
      </c>
      <c r="E17" s="41">
        <v>0.90909090909090906</v>
      </c>
      <c r="F17" s="41">
        <v>0.8666666666666667</v>
      </c>
      <c r="G17" s="41">
        <v>0.93617021276595747</v>
      </c>
      <c r="H17" s="41">
        <v>0.89655172413793105</v>
      </c>
      <c r="I17" s="41">
        <v>0.8666666666666667</v>
      </c>
      <c r="J17" s="41">
        <v>0.88135593220338992</v>
      </c>
    </row>
    <row r="18" spans="2:10" ht="15.75" thickTop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E15C-BAC6-4641-AFE8-9729A5153754}">
  <dimension ref="B1:R28"/>
  <sheetViews>
    <sheetView showGridLines="0" workbookViewId="0">
      <selection sqref="A1:XFD1048576"/>
    </sheetView>
  </sheetViews>
  <sheetFormatPr defaultRowHeight="15" x14ac:dyDescent="0.25"/>
  <cols>
    <col min="2" max="2" width="25.42578125" bestFit="1" customWidth="1"/>
    <col min="3" max="3" width="7.85546875" bestFit="1" customWidth="1"/>
    <col min="4" max="4" width="10.140625" customWidth="1"/>
    <col min="5" max="10" width="9.28515625" customWidth="1"/>
  </cols>
  <sheetData>
    <row r="1" spans="2:18" ht="15.75" thickBot="1" x14ac:dyDescent="0.3"/>
    <row r="2" spans="2:18" ht="30.75" thickTop="1" x14ac:dyDescent="0.25">
      <c r="B2" s="26" t="s">
        <v>24</v>
      </c>
      <c r="C2" s="26" t="s">
        <v>28</v>
      </c>
      <c r="D2" s="26" t="s">
        <v>48</v>
      </c>
      <c r="E2" s="26" t="s">
        <v>49</v>
      </c>
      <c r="F2" s="26" t="s">
        <v>34</v>
      </c>
      <c r="G2" s="26" t="s">
        <v>35</v>
      </c>
      <c r="H2" s="26" t="s">
        <v>50</v>
      </c>
      <c r="I2" s="26" t="s">
        <v>51</v>
      </c>
      <c r="J2" s="26" t="s">
        <v>52</v>
      </c>
    </row>
    <row r="3" spans="2:18" x14ac:dyDescent="0.25">
      <c r="B3" s="10" t="s">
        <v>53</v>
      </c>
      <c r="C3" s="11">
        <v>231</v>
      </c>
      <c r="D3" s="12">
        <v>0.3463</v>
      </c>
      <c r="E3" s="12">
        <v>0.7359</v>
      </c>
      <c r="F3" s="12">
        <v>0.61250000000000004</v>
      </c>
      <c r="G3" s="12">
        <v>0.80130000000000001</v>
      </c>
      <c r="H3" s="12">
        <v>0.62029999999999996</v>
      </c>
      <c r="I3" s="12">
        <v>0.61250000000000004</v>
      </c>
      <c r="J3" s="12">
        <v>0.61639999999999995</v>
      </c>
    </row>
    <row r="4" spans="2:18" x14ac:dyDescent="0.25">
      <c r="B4" s="10" t="s">
        <v>27</v>
      </c>
      <c r="C4" s="11">
        <v>231</v>
      </c>
      <c r="D4" s="12">
        <v>0.3463</v>
      </c>
      <c r="E4" s="12">
        <v>0.80089999999999995</v>
      </c>
      <c r="F4" s="12">
        <v>0.6875</v>
      </c>
      <c r="G4" s="12">
        <v>0.8609</v>
      </c>
      <c r="H4" s="12">
        <v>0.72370000000000001</v>
      </c>
      <c r="I4" s="12">
        <v>0.6875</v>
      </c>
      <c r="J4" s="12">
        <v>0.70509999999999995</v>
      </c>
    </row>
    <row r="5" spans="2:18" x14ac:dyDescent="0.25">
      <c r="B5" s="27" t="s">
        <v>54</v>
      </c>
      <c r="C5" s="28">
        <v>231</v>
      </c>
      <c r="D5" s="29">
        <v>0.3463</v>
      </c>
      <c r="E5" s="29">
        <v>0.74029999999999996</v>
      </c>
      <c r="F5" s="29">
        <v>0.65</v>
      </c>
      <c r="G5" s="29">
        <v>0.78810000000000002</v>
      </c>
      <c r="H5" s="29">
        <v>0.61899999999999999</v>
      </c>
      <c r="I5" s="29">
        <v>0.65</v>
      </c>
      <c r="J5" s="29">
        <v>0.6341</v>
      </c>
    </row>
    <row r="6" spans="2:18" ht="15.75" thickBot="1" x14ac:dyDescent="0.3">
      <c r="B6" s="23" t="s">
        <v>57</v>
      </c>
      <c r="C6" s="24">
        <v>231</v>
      </c>
      <c r="D6" s="25">
        <v>0.3463</v>
      </c>
      <c r="E6" s="25">
        <v>0.88739999999999997</v>
      </c>
      <c r="F6" s="25">
        <v>0.82499999999999996</v>
      </c>
      <c r="G6" s="25">
        <v>0.92049999999999998</v>
      </c>
      <c r="H6" s="25">
        <v>0.84619999999999995</v>
      </c>
      <c r="I6" s="25">
        <v>0.82499999999999996</v>
      </c>
      <c r="J6" s="25">
        <v>0.83540000000000003</v>
      </c>
    </row>
    <row r="7" spans="2:18" ht="16.5" thickTop="1" thickBot="1" x14ac:dyDescent="0.3">
      <c r="M7">
        <f>77*0.3896</f>
        <v>29.999200000000002</v>
      </c>
    </row>
    <row r="8" spans="2:18" ht="30.75" thickTop="1" x14ac:dyDescent="0.25">
      <c r="B8" s="26" t="s">
        <v>24</v>
      </c>
      <c r="C8" s="26" t="s">
        <v>28</v>
      </c>
      <c r="D8" s="26" t="s">
        <v>48</v>
      </c>
      <c r="E8" s="26" t="s">
        <v>49</v>
      </c>
      <c r="F8" s="26" t="s">
        <v>34</v>
      </c>
      <c r="G8" s="26" t="s">
        <v>35</v>
      </c>
      <c r="H8" s="26" t="s">
        <v>50</v>
      </c>
      <c r="I8" s="26" t="s">
        <v>51</v>
      </c>
      <c r="J8" s="26" t="s">
        <v>52</v>
      </c>
    </row>
    <row r="9" spans="2:18" x14ac:dyDescent="0.25">
      <c r="B9" s="10" t="s">
        <v>25</v>
      </c>
      <c r="C9" s="11">
        <v>231</v>
      </c>
      <c r="D9" s="12">
        <v>0.3463</v>
      </c>
      <c r="E9" s="12">
        <v>0.7359</v>
      </c>
      <c r="F9" s="12">
        <v>0.61250000000000004</v>
      </c>
      <c r="G9" s="12">
        <v>0.80130000000000001</v>
      </c>
      <c r="H9" s="12">
        <v>0.62029999999999996</v>
      </c>
      <c r="I9" s="12">
        <v>0.61250000000000004</v>
      </c>
      <c r="J9" s="12">
        <v>0.61639999999999995</v>
      </c>
    </row>
    <row r="10" spans="2:18" x14ac:dyDescent="0.25">
      <c r="B10" s="10" t="s">
        <v>55</v>
      </c>
      <c r="C10" s="11">
        <v>231</v>
      </c>
      <c r="D10" s="12">
        <v>0.3463</v>
      </c>
      <c r="E10" s="12">
        <v>0.75319999999999998</v>
      </c>
      <c r="F10" s="12">
        <v>0.6</v>
      </c>
      <c r="G10" s="12">
        <v>0.83440000000000003</v>
      </c>
      <c r="H10" s="12">
        <v>0.65749999999999997</v>
      </c>
      <c r="I10" s="12">
        <v>0.6</v>
      </c>
      <c r="J10" s="12">
        <v>0.62749999999999995</v>
      </c>
    </row>
    <row r="11" spans="2:18" ht="15.75" thickBot="1" x14ac:dyDescent="0.3">
      <c r="B11" s="23" t="s">
        <v>56</v>
      </c>
      <c r="C11" s="24">
        <v>173</v>
      </c>
      <c r="D11" s="25">
        <v>0.34100000000000003</v>
      </c>
      <c r="E11" s="25">
        <v>0.95950000000000002</v>
      </c>
      <c r="F11" s="25">
        <v>0.89829999999999999</v>
      </c>
      <c r="G11" s="25">
        <v>0.99119999999999997</v>
      </c>
      <c r="H11" s="25">
        <v>0.98150000000000004</v>
      </c>
      <c r="I11" s="25">
        <v>0.89829999999999999</v>
      </c>
      <c r="J11" s="25">
        <v>0.93810000000000004</v>
      </c>
    </row>
    <row r="12" spans="2:18" ht="16.5" thickTop="1" thickBot="1" x14ac:dyDescent="0.3">
      <c r="N12" t="s">
        <v>29</v>
      </c>
      <c r="O12" t="s">
        <v>30</v>
      </c>
      <c r="P12" t="s">
        <v>31</v>
      </c>
      <c r="Q12" t="s">
        <v>32</v>
      </c>
    </row>
    <row r="13" spans="2:18" ht="30.75" thickTop="1" x14ac:dyDescent="0.25">
      <c r="B13" s="26" t="s">
        <v>24</v>
      </c>
      <c r="C13" s="26" t="s">
        <v>28</v>
      </c>
      <c r="D13" s="26" t="s">
        <v>48</v>
      </c>
      <c r="E13" s="26" t="s">
        <v>49</v>
      </c>
      <c r="F13" s="26" t="s">
        <v>34</v>
      </c>
      <c r="G13" s="26" t="s">
        <v>35</v>
      </c>
      <c r="H13" s="26" t="s">
        <v>50</v>
      </c>
      <c r="I13" s="26" t="s">
        <v>51</v>
      </c>
      <c r="J13" s="26" t="s">
        <v>52</v>
      </c>
      <c r="M13">
        <v>47</v>
      </c>
      <c r="N13" s="18">
        <v>44</v>
      </c>
      <c r="O13">
        <f>M13-N13</f>
        <v>3</v>
      </c>
      <c r="P13">
        <f>R13-Q13</f>
        <v>4</v>
      </c>
      <c r="Q13" s="18">
        <v>26</v>
      </c>
      <c r="R13">
        <v>30</v>
      </c>
    </row>
    <row r="14" spans="2:18" x14ac:dyDescent="0.25">
      <c r="B14" s="10" t="s">
        <v>60</v>
      </c>
      <c r="C14" s="11">
        <v>77</v>
      </c>
      <c r="D14" s="12">
        <v>0.32469999999999999</v>
      </c>
      <c r="E14" s="12">
        <v>0.83120000000000005</v>
      </c>
      <c r="F14" s="12">
        <v>0.84</v>
      </c>
      <c r="G14" s="12">
        <v>0.82689999999999997</v>
      </c>
      <c r="H14" s="12">
        <v>0.7</v>
      </c>
      <c r="I14" s="12">
        <v>0.84</v>
      </c>
      <c r="J14" s="12">
        <v>0.76359999999999995</v>
      </c>
    </row>
    <row r="15" spans="2:18" x14ac:dyDescent="0.25">
      <c r="B15" s="27" t="s">
        <v>61</v>
      </c>
      <c r="C15" s="28">
        <v>77</v>
      </c>
      <c r="D15" s="29">
        <v>0.3896</v>
      </c>
      <c r="E15" s="29">
        <v>0.87009999999999998</v>
      </c>
      <c r="F15" s="29">
        <v>0.8</v>
      </c>
      <c r="G15" s="29">
        <v>0.91490000000000005</v>
      </c>
      <c r="H15" s="29">
        <v>0.85709999999999997</v>
      </c>
      <c r="I15" s="29">
        <v>0.8</v>
      </c>
      <c r="J15" s="29">
        <v>0.8276</v>
      </c>
    </row>
    <row r="16" spans="2:18" x14ac:dyDescent="0.25">
      <c r="B16" s="10" t="s">
        <v>59</v>
      </c>
      <c r="C16" s="11">
        <v>77</v>
      </c>
      <c r="D16" s="12">
        <v>0.32469999999999999</v>
      </c>
      <c r="E16" s="12">
        <v>0.83120000000000005</v>
      </c>
      <c r="F16" s="12">
        <v>0.8</v>
      </c>
      <c r="G16" s="12">
        <v>0.84619999999999995</v>
      </c>
      <c r="H16" s="12">
        <v>0.71430000000000005</v>
      </c>
      <c r="I16" s="12">
        <v>0.8</v>
      </c>
      <c r="J16" s="12">
        <v>0.75470000000000004</v>
      </c>
    </row>
    <row r="17" spans="2:17" x14ac:dyDescent="0.25">
      <c r="B17" s="27" t="s">
        <v>62</v>
      </c>
      <c r="C17" s="28">
        <v>77</v>
      </c>
      <c r="D17" s="29">
        <v>0.3896</v>
      </c>
      <c r="E17" s="29">
        <v>0.85709999999999997</v>
      </c>
      <c r="F17" s="29">
        <v>0.73329999999999995</v>
      </c>
      <c r="G17" s="29">
        <v>0.93620000000000003</v>
      </c>
      <c r="H17" s="29">
        <v>0.88</v>
      </c>
      <c r="I17" s="29">
        <v>0.73329999999999995</v>
      </c>
      <c r="J17" s="29">
        <v>0.8</v>
      </c>
    </row>
    <row r="18" spans="2:17" x14ac:dyDescent="0.25">
      <c r="B18" s="30" t="s">
        <v>58</v>
      </c>
      <c r="C18" s="31">
        <v>77</v>
      </c>
      <c r="D18" s="32">
        <v>0.32469999999999999</v>
      </c>
      <c r="E18" s="32">
        <v>0.84419999999999995</v>
      </c>
      <c r="F18" s="32">
        <v>0.92</v>
      </c>
      <c r="G18" s="32">
        <v>0.80769999999999997</v>
      </c>
      <c r="H18" s="32">
        <v>0.69699999999999995</v>
      </c>
      <c r="I18" s="32">
        <v>0.92</v>
      </c>
      <c r="J18" s="32">
        <v>0.79310000000000003</v>
      </c>
    </row>
    <row r="19" spans="2:17" x14ac:dyDescent="0.25">
      <c r="B19" s="33" t="s">
        <v>63</v>
      </c>
      <c r="C19" s="34">
        <v>77</v>
      </c>
      <c r="D19" s="35">
        <v>0.3896</v>
      </c>
      <c r="E19" s="35">
        <v>0.89610000000000001</v>
      </c>
      <c r="F19" s="35">
        <v>0.9</v>
      </c>
      <c r="G19" s="35">
        <v>0.89359999999999995</v>
      </c>
      <c r="H19" s="35">
        <v>0.84379999999999999</v>
      </c>
      <c r="I19" s="35">
        <v>0.9</v>
      </c>
      <c r="J19" s="35">
        <v>0.871</v>
      </c>
      <c r="M19" t="s">
        <v>70</v>
      </c>
      <c r="N19">
        <v>42</v>
      </c>
      <c r="O19">
        <v>5</v>
      </c>
      <c r="P19">
        <v>7</v>
      </c>
      <c r="Q19">
        <v>23</v>
      </c>
    </row>
    <row r="20" spans="2:17" ht="6" customHeight="1" x14ac:dyDescent="0.25">
      <c r="B20" s="10"/>
      <c r="C20" s="11"/>
      <c r="D20" s="12"/>
      <c r="E20" s="12"/>
      <c r="F20" s="12"/>
      <c r="G20" s="12"/>
      <c r="H20" s="12"/>
      <c r="I20" s="12"/>
      <c r="J20" s="12"/>
    </row>
    <row r="21" spans="2:17" x14ac:dyDescent="0.25">
      <c r="B21" s="36" t="s">
        <v>64</v>
      </c>
      <c r="C21" s="37">
        <v>77</v>
      </c>
      <c r="D21" s="38">
        <v>0.3896</v>
      </c>
      <c r="E21" s="38">
        <v>0.87009999999999998</v>
      </c>
      <c r="F21" s="38">
        <v>0.73329999999999995</v>
      </c>
      <c r="G21" s="38">
        <v>0.95740000000000003</v>
      </c>
      <c r="H21" s="38">
        <v>0.91669999999999996</v>
      </c>
      <c r="I21" s="38">
        <v>0.73329999999999995</v>
      </c>
      <c r="J21" s="38">
        <v>0.81479999999999997</v>
      </c>
    </row>
    <row r="22" spans="2:17" x14ac:dyDescent="0.25">
      <c r="B22" s="10" t="s">
        <v>65</v>
      </c>
      <c r="C22" s="11">
        <v>77</v>
      </c>
      <c r="D22" s="12">
        <v>0.32469999999999999</v>
      </c>
      <c r="E22" s="12">
        <v>0.75319999999999998</v>
      </c>
      <c r="F22" s="12">
        <v>0.8</v>
      </c>
      <c r="G22" s="12">
        <v>0.73080000000000001</v>
      </c>
      <c r="H22" s="12">
        <v>0.58819999999999995</v>
      </c>
      <c r="I22" s="12">
        <v>0.8</v>
      </c>
      <c r="J22" s="12">
        <v>0.67800000000000005</v>
      </c>
    </row>
    <row r="23" spans="2:17" x14ac:dyDescent="0.25">
      <c r="B23" s="10" t="s">
        <v>66</v>
      </c>
      <c r="C23" s="11">
        <v>77</v>
      </c>
      <c r="D23" s="12">
        <v>0.32469999999999999</v>
      </c>
      <c r="E23" s="12">
        <v>0.70130000000000003</v>
      </c>
      <c r="F23" s="12">
        <v>0.56000000000000005</v>
      </c>
      <c r="G23" s="12">
        <v>0.76919999999999999</v>
      </c>
      <c r="H23" s="12">
        <v>0.53849999999999998</v>
      </c>
      <c r="I23" s="12">
        <v>0.56000000000000005</v>
      </c>
      <c r="J23" s="12">
        <v>0.54900000000000004</v>
      </c>
    </row>
    <row r="24" spans="2:17" x14ac:dyDescent="0.25">
      <c r="B24" s="30" t="s">
        <v>67</v>
      </c>
      <c r="C24" s="31">
        <v>77</v>
      </c>
      <c r="D24" s="32">
        <v>0.3896</v>
      </c>
      <c r="E24" s="32">
        <v>0.84419999999999995</v>
      </c>
      <c r="F24" s="32">
        <v>0.76670000000000005</v>
      </c>
      <c r="G24" s="32">
        <v>0.89359999999999995</v>
      </c>
      <c r="H24" s="32">
        <v>0.82140000000000002</v>
      </c>
      <c r="I24" s="32">
        <v>0.76670000000000005</v>
      </c>
      <c r="J24" s="32">
        <v>0.79310000000000003</v>
      </c>
    </row>
    <row r="25" spans="2:17" x14ac:dyDescent="0.25">
      <c r="B25" s="27" t="s">
        <v>68</v>
      </c>
      <c r="C25" s="28">
        <v>77</v>
      </c>
      <c r="D25" s="29">
        <v>0.32469999999999999</v>
      </c>
      <c r="E25" s="29">
        <v>0.76619999999999999</v>
      </c>
      <c r="F25" s="29">
        <v>0.76</v>
      </c>
      <c r="G25" s="29">
        <v>0.76919999999999999</v>
      </c>
      <c r="H25" s="29">
        <v>0.6129</v>
      </c>
      <c r="I25" s="29">
        <v>0.76</v>
      </c>
      <c r="J25" s="29">
        <v>0.67859999999999998</v>
      </c>
    </row>
    <row r="26" spans="2:17" ht="15.75" thickBot="1" x14ac:dyDescent="0.3">
      <c r="B26" s="39" t="s">
        <v>69</v>
      </c>
      <c r="C26" s="40">
        <v>77</v>
      </c>
      <c r="D26" s="41">
        <v>0.3896</v>
      </c>
      <c r="E26" s="41">
        <v>0.90909090909090906</v>
      </c>
      <c r="F26" s="41">
        <v>0.8666666666666667</v>
      </c>
      <c r="G26" s="41">
        <v>0.93617021276595747</v>
      </c>
      <c r="H26" s="41">
        <v>0.89655172413793105</v>
      </c>
      <c r="I26" s="41">
        <v>0.8666666666666667</v>
      </c>
      <c r="J26" s="41">
        <v>0.88135593220338992</v>
      </c>
    </row>
    <row r="27" spans="2:17" ht="15.75" thickTop="1" x14ac:dyDescent="0.25">
      <c r="C27" s="22">
        <f>N13+O13+P13+Q13</f>
        <v>77</v>
      </c>
      <c r="D27" s="16">
        <f>D28/C27</f>
        <v>0.38961038961038963</v>
      </c>
      <c r="E27" s="16">
        <f>E28/C27</f>
        <v>0.90909090909090906</v>
      </c>
      <c r="F27" s="16">
        <f>F28/(Q13+P13)</f>
        <v>0.8666666666666667</v>
      </c>
      <c r="G27" s="16">
        <f>G28/(N13+O13)</f>
        <v>0.93617021276595747</v>
      </c>
      <c r="H27" s="16">
        <f>Q13/(Q13+O13)</f>
        <v>0.89655172413793105</v>
      </c>
      <c r="I27" s="16">
        <f>Q13/(Q13+P13)</f>
        <v>0.8666666666666667</v>
      </c>
      <c r="J27" s="16">
        <f>2*H27*I27/(H27+I27)</f>
        <v>0.88135593220338992</v>
      </c>
    </row>
    <row r="28" spans="2:17" x14ac:dyDescent="0.25">
      <c r="D28">
        <f>P13+Q13</f>
        <v>30</v>
      </c>
      <c r="E28">
        <f>N13+Q13</f>
        <v>70</v>
      </c>
      <c r="F28">
        <f>Q13</f>
        <v>26</v>
      </c>
      <c r="G28">
        <f>N13</f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73930-2D0E-4A8F-92C8-69458818AF2E}">
  <dimension ref="C5:K19"/>
  <sheetViews>
    <sheetView workbookViewId="0">
      <selection activeCell="S23" sqref="S23"/>
    </sheetView>
  </sheetViews>
  <sheetFormatPr defaultRowHeight="15" x14ac:dyDescent="0.25"/>
  <cols>
    <col min="3" max="3" width="9.85546875" bestFit="1" customWidth="1"/>
    <col min="4" max="4" width="18" bestFit="1" customWidth="1"/>
    <col min="5" max="5" width="5" bestFit="1" customWidth="1"/>
    <col min="6" max="6" width="11.5703125" bestFit="1" customWidth="1"/>
    <col min="7" max="7" width="14.42578125" bestFit="1" customWidth="1"/>
    <col min="8" max="8" width="18" bestFit="1" customWidth="1"/>
    <col min="9" max="10" width="8.7109375" bestFit="1" customWidth="1"/>
    <col min="11" max="11" width="9" customWidth="1"/>
  </cols>
  <sheetData>
    <row r="5" spans="3:11" ht="15.75" thickBot="1" x14ac:dyDescent="0.3"/>
    <row r="6" spans="3:11" ht="15.75" thickTop="1" x14ac:dyDescent="0.25">
      <c r="H6" s="26" t="s">
        <v>24</v>
      </c>
      <c r="I6" s="26" t="s">
        <v>71</v>
      </c>
      <c r="J6" s="26" t="s">
        <v>72</v>
      </c>
      <c r="K6" s="26" t="s">
        <v>73</v>
      </c>
    </row>
    <row r="7" spans="3:11" x14ac:dyDescent="0.25">
      <c r="H7" s="10" t="s">
        <v>53</v>
      </c>
      <c r="I7" s="12">
        <v>0.7359</v>
      </c>
      <c r="J7" s="12">
        <v>0.61250000000000004</v>
      </c>
      <c r="K7" s="12">
        <v>0.80130000000000001</v>
      </c>
    </row>
    <row r="8" spans="3:11" x14ac:dyDescent="0.25">
      <c r="H8" s="10" t="s">
        <v>27</v>
      </c>
      <c r="I8" s="12">
        <v>0.80089999999999995</v>
      </c>
      <c r="J8" s="12">
        <v>0.6875</v>
      </c>
      <c r="K8" s="12">
        <v>0.8609</v>
      </c>
    </row>
    <row r="9" spans="3:11" x14ac:dyDescent="0.25">
      <c r="H9" s="27" t="s">
        <v>54</v>
      </c>
      <c r="I9" s="29">
        <v>0.74029999999999996</v>
      </c>
      <c r="J9" s="29">
        <v>0.65</v>
      </c>
      <c r="K9" s="29">
        <v>0.78810000000000002</v>
      </c>
    </row>
    <row r="10" spans="3:11" ht="15.75" thickBot="1" x14ac:dyDescent="0.3">
      <c r="H10" s="23" t="s">
        <v>57</v>
      </c>
      <c r="I10" s="25">
        <v>0.88739999999999997</v>
      </c>
      <c r="J10" s="25">
        <v>0.82499999999999996</v>
      </c>
      <c r="K10" s="25">
        <v>0.92049999999999998</v>
      </c>
    </row>
    <row r="11" spans="3:11" ht="15.75" thickTop="1" x14ac:dyDescent="0.25"/>
    <row r="16" spans="3:11" ht="15.75" thickBot="1" x14ac:dyDescent="0.3">
      <c r="C16" t="s">
        <v>24</v>
      </c>
      <c r="D16" s="10" t="s">
        <v>53</v>
      </c>
      <c r="E16" s="10" t="s">
        <v>27</v>
      </c>
      <c r="F16" s="27" t="s">
        <v>54</v>
      </c>
      <c r="G16" s="23" t="s">
        <v>57</v>
      </c>
    </row>
    <row r="17" spans="3:7" ht="15.75" thickTop="1" x14ac:dyDescent="0.25">
      <c r="C17" t="s">
        <v>71</v>
      </c>
      <c r="D17" s="42">
        <v>0.7359</v>
      </c>
      <c r="E17" s="42">
        <v>0.80089999999999995</v>
      </c>
      <c r="F17" s="42">
        <v>0.74029999999999996</v>
      </c>
      <c r="G17" s="42">
        <v>0.88739999999999997</v>
      </c>
    </row>
    <row r="18" spans="3:7" x14ac:dyDescent="0.25">
      <c r="C18" t="s">
        <v>72</v>
      </c>
      <c r="D18" s="42">
        <v>0.61250000000000004</v>
      </c>
      <c r="E18" s="42">
        <v>0.6875</v>
      </c>
      <c r="F18" s="42">
        <v>0.65</v>
      </c>
      <c r="G18" s="42">
        <v>0.82499999999999996</v>
      </c>
    </row>
    <row r="19" spans="3:7" x14ac:dyDescent="0.25">
      <c r="C19" t="s">
        <v>73</v>
      </c>
      <c r="D19" s="42">
        <v>0.80130000000000001</v>
      </c>
      <c r="E19" s="42">
        <v>0.8609</v>
      </c>
      <c r="F19" s="42">
        <v>0.78810000000000002</v>
      </c>
      <c r="G19" s="42">
        <v>0.92049999999999998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PID_Desc</vt:lpstr>
      <vt:lpstr>Prelim</vt:lpstr>
      <vt:lpstr>PCA</vt:lpstr>
      <vt:lpstr>Final (2)</vt:lpstr>
      <vt:lpstr>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吴鑫勰</dc:creator>
  <cp:lastModifiedBy>吴鑫勰</cp:lastModifiedBy>
  <dcterms:created xsi:type="dcterms:W3CDTF">2015-06-05T18:17:20Z</dcterms:created>
  <dcterms:modified xsi:type="dcterms:W3CDTF">2023-06-08T02:26:21Z</dcterms:modified>
</cp:coreProperties>
</file>